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63320224,63320225-) Kostelec na Hané ON - oprava\ZD pro uchazeče\"/>
    </mc:Choice>
  </mc:AlternateContent>
  <bookViews>
    <workbookView xWindow="0" yWindow="0" windowWidth="28800" windowHeight="14100"/>
  </bookViews>
  <sheets>
    <sheet name="Rekapitulace zakázky" sheetId="1" r:id="rId1"/>
    <sheet name="01 - stavební část" sheetId="2" r:id="rId2"/>
    <sheet name="02 - technická zařízení b..." sheetId="3" r:id="rId3"/>
    <sheet name="03.1 - byt 3+1" sheetId="4" r:id="rId4"/>
    <sheet name="03.2 - byt 2+1" sheetId="5" r:id="rId5"/>
    <sheet name="04 - Demolice útulku TO" sheetId="6" r:id="rId6"/>
    <sheet name="05 - VRN" sheetId="7" r:id="rId7"/>
    <sheet name="Pokyny pro vyplnění" sheetId="8" r:id="rId8"/>
  </sheets>
  <definedNames>
    <definedName name="_xlnm._FilterDatabase" localSheetId="1" hidden="1">'01 - stavební část'!$C$100:$K$255</definedName>
    <definedName name="_xlnm._FilterDatabase" localSheetId="2" hidden="1">'02 - technická zařízení b...'!$C$92:$K$169</definedName>
    <definedName name="_xlnm._FilterDatabase" localSheetId="3" hidden="1">'03.1 - byt 3+1'!$C$99:$K$163</definedName>
    <definedName name="_xlnm._FilterDatabase" localSheetId="4" hidden="1">'03.2 - byt 2+1'!$C$98:$K$169</definedName>
    <definedName name="_xlnm._FilterDatabase" localSheetId="5" hidden="1">'04 - Demolice útulku TO'!$C$84:$K$102</definedName>
    <definedName name="_xlnm._FilterDatabase" localSheetId="6" hidden="1">'05 - VRN'!$C$83:$K$95</definedName>
    <definedName name="_xlnm.Print_Titles" localSheetId="1">'01 - stavební část'!$100:$100</definedName>
    <definedName name="_xlnm.Print_Titles" localSheetId="2">'02 - technická zařízení b...'!$92:$92</definedName>
    <definedName name="_xlnm.Print_Titles" localSheetId="3">'03.1 - byt 3+1'!$99:$99</definedName>
    <definedName name="_xlnm.Print_Titles" localSheetId="4">'03.2 - byt 2+1'!$98:$98</definedName>
    <definedName name="_xlnm.Print_Titles" localSheetId="5">'04 - Demolice útulku TO'!$84:$84</definedName>
    <definedName name="_xlnm.Print_Titles" localSheetId="6">'05 - VRN'!$83:$83</definedName>
    <definedName name="_xlnm.Print_Titles" localSheetId="0">'Rekapitulace zakázky'!$52:$52</definedName>
    <definedName name="_xlnm.Print_Area" localSheetId="1">'01 - stavební část'!$C$4:$J$39,'01 - stavební část'!$C$45:$J$82,'01 - stavební část'!$C$88:$K$255</definedName>
    <definedName name="_xlnm.Print_Area" localSheetId="2">'02 - technická zařízení b...'!$C$4:$J$39,'02 - technická zařízení b...'!$C$45:$J$74,'02 - technická zařízení b...'!$C$80:$K$169</definedName>
    <definedName name="_xlnm.Print_Area" localSheetId="3">'03.1 - byt 3+1'!$C$4:$J$41,'03.1 - byt 3+1'!$C$47:$J$79,'03.1 - byt 3+1'!$C$85:$K$163</definedName>
    <definedName name="_xlnm.Print_Area" localSheetId="4">'03.2 - byt 2+1'!$C$4:$J$41,'03.2 - byt 2+1'!$C$47:$J$78,'03.2 - byt 2+1'!$C$84:$K$169</definedName>
    <definedName name="_xlnm.Print_Area" localSheetId="5">'04 - Demolice útulku TO'!$C$4:$J$39,'04 - Demolice útulku TO'!$C$45:$J$66,'04 - Demolice útulku TO'!$C$72:$K$102</definedName>
    <definedName name="_xlnm.Print_Area" localSheetId="6">'05 - VRN'!$C$4:$J$39,'05 - VRN'!$C$45:$J$65,'05 - VRN'!$C$71:$K$95</definedName>
    <definedName name="_xlnm.Print_Area" localSheetId="0">'Rekapitulace zakázky'!$D$4:$AO$36,'Rekapitulace zakázky'!$C$42:$AQ$62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1" i="1"/>
  <c r="J35" i="7"/>
  <c r="AX61" i="1" s="1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2" i="7"/>
  <c r="BH92" i="7"/>
  <c r="BG92" i="7"/>
  <c r="BF92" i="7"/>
  <c r="T92" i="7"/>
  <c r="T91" i="7" s="1"/>
  <c r="R92" i="7"/>
  <c r="R91" i="7"/>
  <c r="P92" i="7"/>
  <c r="P91" i="7" s="1"/>
  <c r="BI90" i="7"/>
  <c r="BH90" i="7"/>
  <c r="BG90" i="7"/>
  <c r="BF90" i="7"/>
  <c r="T90" i="7"/>
  <c r="T89" i="7" s="1"/>
  <c r="R90" i="7"/>
  <c r="R89" i="7" s="1"/>
  <c r="P90" i="7"/>
  <c r="P89" i="7" s="1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F78" i="7"/>
  <c r="E76" i="7"/>
  <c r="F52" i="7"/>
  <c r="E50" i="7"/>
  <c r="J24" i="7"/>
  <c r="E24" i="7"/>
  <c r="J81" i="7"/>
  <c r="J23" i="7"/>
  <c r="J21" i="7"/>
  <c r="E21" i="7"/>
  <c r="J80" i="7"/>
  <c r="J20" i="7"/>
  <c r="J18" i="7"/>
  <c r="E18" i="7"/>
  <c r="F81" i="7"/>
  <c r="J17" i="7"/>
  <c r="J15" i="7"/>
  <c r="E15" i="7"/>
  <c r="F80" i="7"/>
  <c r="J14" i="7"/>
  <c r="J12" i="7"/>
  <c r="J78" i="7" s="1"/>
  <c r="E7" i="7"/>
  <c r="E74" i="7" s="1"/>
  <c r="J37" i="6"/>
  <c r="J36" i="6"/>
  <c r="AY60" i="1"/>
  <c r="J35" i="6"/>
  <c r="AX60" i="1"/>
  <c r="BI102" i="6"/>
  <c r="BH102" i="6"/>
  <c r="BG102" i="6"/>
  <c r="BF102" i="6"/>
  <c r="T102" i="6"/>
  <c r="T101" i="6"/>
  <c r="T100" i="6" s="1"/>
  <c r="R102" i="6"/>
  <c r="R101" i="6"/>
  <c r="R100" i="6"/>
  <c r="P102" i="6"/>
  <c r="P101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0" i="6"/>
  <c r="BH90" i="6"/>
  <c r="BG90" i="6"/>
  <c r="BF90" i="6"/>
  <c r="J34" i="6" s="1"/>
  <c r="T90" i="6"/>
  <c r="R90" i="6"/>
  <c r="P90" i="6"/>
  <c r="BI89" i="6"/>
  <c r="BH89" i="6"/>
  <c r="BG89" i="6"/>
  <c r="BF89" i="6"/>
  <c r="T89" i="6"/>
  <c r="R89" i="6"/>
  <c r="P89" i="6"/>
  <c r="BI88" i="6"/>
  <c r="BH88" i="6"/>
  <c r="F36" i="6" s="1"/>
  <c r="BG88" i="6"/>
  <c r="BF88" i="6"/>
  <c r="T88" i="6"/>
  <c r="R88" i="6"/>
  <c r="P88" i="6"/>
  <c r="F79" i="6"/>
  <c r="E77" i="6"/>
  <c r="F52" i="6"/>
  <c r="E50" i="6"/>
  <c r="J24" i="6"/>
  <c r="E24" i="6"/>
  <c r="J82" i="6"/>
  <c r="J23" i="6"/>
  <c r="J21" i="6"/>
  <c r="E21" i="6"/>
  <c r="J81" i="6"/>
  <c r="J20" i="6"/>
  <c r="J18" i="6"/>
  <c r="E18" i="6"/>
  <c r="F82" i="6"/>
  <c r="J17" i="6"/>
  <c r="J15" i="6"/>
  <c r="E15" i="6"/>
  <c r="F81" i="6"/>
  <c r="J14" i="6"/>
  <c r="J12" i="6"/>
  <c r="J79" i="6" s="1"/>
  <c r="E7" i="6"/>
  <c r="E75" i="6" s="1"/>
  <c r="J39" i="5"/>
  <c r="J38" i="5"/>
  <c r="AY59" i="1"/>
  <c r="J37" i="5"/>
  <c r="AX59" i="1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5" i="5"/>
  <c r="BH115" i="5"/>
  <c r="BG115" i="5"/>
  <c r="BF115" i="5"/>
  <c r="T115" i="5"/>
  <c r="T114" i="5" s="1"/>
  <c r="R115" i="5"/>
  <c r="R114" i="5"/>
  <c r="P115" i="5"/>
  <c r="P114" i="5" s="1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T103" i="5" s="1"/>
  <c r="R104" i="5"/>
  <c r="R103" i="5" s="1"/>
  <c r="P104" i="5"/>
  <c r="P103" i="5" s="1"/>
  <c r="BI102" i="5"/>
  <c r="BH102" i="5"/>
  <c r="BG102" i="5"/>
  <c r="BF102" i="5"/>
  <c r="T102" i="5"/>
  <c r="T101" i="5" s="1"/>
  <c r="R102" i="5"/>
  <c r="R101" i="5" s="1"/>
  <c r="P102" i="5"/>
  <c r="P101" i="5" s="1"/>
  <c r="F93" i="5"/>
  <c r="E91" i="5"/>
  <c r="F56" i="5"/>
  <c r="E54" i="5"/>
  <c r="J26" i="5"/>
  <c r="E26" i="5"/>
  <c r="J96" i="5" s="1"/>
  <c r="J25" i="5"/>
  <c r="J23" i="5"/>
  <c r="E23" i="5"/>
  <c r="J58" i="5" s="1"/>
  <c r="J22" i="5"/>
  <c r="J20" i="5"/>
  <c r="E20" i="5"/>
  <c r="F96" i="5" s="1"/>
  <c r="J19" i="5"/>
  <c r="J17" i="5"/>
  <c r="E17" i="5"/>
  <c r="F95" i="5" s="1"/>
  <c r="J16" i="5"/>
  <c r="J14" i="5"/>
  <c r="J93" i="5" s="1"/>
  <c r="E7" i="5"/>
  <c r="E87" i="5"/>
  <c r="J39" i="4"/>
  <c r="J38" i="4"/>
  <c r="AY58" i="1" s="1"/>
  <c r="J37" i="4"/>
  <c r="AX58" i="1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T115" i="4"/>
  <c r="R116" i="4"/>
  <c r="R115" i="4" s="1"/>
  <c r="P116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T104" i="4" s="1"/>
  <c r="R105" i="4"/>
  <c r="R104" i="4" s="1"/>
  <c r="P105" i="4"/>
  <c r="P104" i="4" s="1"/>
  <c r="BI103" i="4"/>
  <c r="BH103" i="4"/>
  <c r="BG103" i="4"/>
  <c r="BF103" i="4"/>
  <c r="T103" i="4"/>
  <c r="T102" i="4" s="1"/>
  <c r="R103" i="4"/>
  <c r="R102" i="4" s="1"/>
  <c r="P103" i="4"/>
  <c r="P102" i="4" s="1"/>
  <c r="F94" i="4"/>
  <c r="E92" i="4"/>
  <c r="F56" i="4"/>
  <c r="E54" i="4"/>
  <c r="J26" i="4"/>
  <c r="E26" i="4"/>
  <c r="J59" i="4"/>
  <c r="J25" i="4"/>
  <c r="J23" i="4"/>
  <c r="E23" i="4"/>
  <c r="J96" i="4"/>
  <c r="J22" i="4"/>
  <c r="J20" i="4"/>
  <c r="E20" i="4"/>
  <c r="F97" i="4"/>
  <c r="J19" i="4"/>
  <c r="J17" i="4"/>
  <c r="E17" i="4"/>
  <c r="F58" i="4"/>
  <c r="J16" i="4"/>
  <c r="J14" i="4"/>
  <c r="J56" i="4" s="1"/>
  <c r="E7" i="4"/>
  <c r="E88" i="4" s="1"/>
  <c r="J37" i="3"/>
  <c r="J36" i="3"/>
  <c r="AY56" i="1"/>
  <c r="J35" i="3"/>
  <c r="AX56" i="1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T101" i="3"/>
  <c r="R102" i="3"/>
  <c r="R101" i="3"/>
  <c r="P102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F87" i="3"/>
  <c r="E85" i="3"/>
  <c r="F52" i="3"/>
  <c r="E50" i="3"/>
  <c r="J24" i="3"/>
  <c r="E24" i="3"/>
  <c r="J55" i="3" s="1"/>
  <c r="J23" i="3"/>
  <c r="J21" i="3"/>
  <c r="E21" i="3"/>
  <c r="J54" i="3" s="1"/>
  <c r="J20" i="3"/>
  <c r="J18" i="3"/>
  <c r="E18" i="3"/>
  <c r="F90" i="3" s="1"/>
  <c r="J17" i="3"/>
  <c r="J15" i="3"/>
  <c r="E15" i="3"/>
  <c r="F89" i="3" s="1"/>
  <c r="J14" i="3"/>
  <c r="J12" i="3"/>
  <c r="J87" i="3" s="1"/>
  <c r="E7" i="3"/>
  <c r="E83" i="3"/>
  <c r="J37" i="2"/>
  <c r="J36" i="2"/>
  <c r="AY55" i="1" s="1"/>
  <c r="J35" i="2"/>
  <c r="AX55" i="1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T172" i="2" s="1"/>
  <c r="R173" i="2"/>
  <c r="R172" i="2" s="1"/>
  <c r="P173" i="2"/>
  <c r="P172" i="2" s="1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T161" i="2" s="1"/>
  <c r="R162" i="2"/>
  <c r="R161" i="2" s="1"/>
  <c r="P162" i="2"/>
  <c r="P161" i="2" s="1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F95" i="2"/>
  <c r="E93" i="2"/>
  <c r="F52" i="2"/>
  <c r="E50" i="2"/>
  <c r="J24" i="2"/>
  <c r="E24" i="2"/>
  <c r="J98" i="2" s="1"/>
  <c r="J23" i="2"/>
  <c r="J21" i="2"/>
  <c r="E21" i="2"/>
  <c r="J54" i="2" s="1"/>
  <c r="J20" i="2"/>
  <c r="J18" i="2"/>
  <c r="E18" i="2"/>
  <c r="F98" i="2" s="1"/>
  <c r="J17" i="2"/>
  <c r="J15" i="2"/>
  <c r="E15" i="2"/>
  <c r="F97" i="2" s="1"/>
  <c r="J14" i="2"/>
  <c r="J12" i="2"/>
  <c r="J95" i="2" s="1"/>
  <c r="E7" i="2"/>
  <c r="E91" i="2"/>
  <c r="L50" i="1"/>
  <c r="AM50" i="1"/>
  <c r="AM49" i="1"/>
  <c r="L49" i="1"/>
  <c r="AM47" i="1"/>
  <c r="L47" i="1"/>
  <c r="L45" i="1"/>
  <c r="L44" i="1"/>
  <c r="J88" i="7"/>
  <c r="BK87" i="7"/>
  <c r="J87" i="7"/>
  <c r="BK102" i="6"/>
  <c r="J102" i="6"/>
  <c r="BK99" i="6"/>
  <c r="J99" i="6"/>
  <c r="BK98" i="6"/>
  <c r="J98" i="6"/>
  <c r="BK97" i="6"/>
  <c r="J97" i="6"/>
  <c r="BK96" i="6"/>
  <c r="J96" i="6"/>
  <c r="BK94" i="6"/>
  <c r="J94" i="6"/>
  <c r="BK93" i="6"/>
  <c r="J93" i="6"/>
  <c r="BK92" i="6"/>
  <c r="J92" i="6"/>
  <c r="BK90" i="6"/>
  <c r="J90" i="6"/>
  <c r="BK89" i="6"/>
  <c r="J89" i="6"/>
  <c r="BK88" i="6"/>
  <c r="J88" i="6"/>
  <c r="BK169" i="5"/>
  <c r="J168" i="5"/>
  <c r="J167" i="5"/>
  <c r="BK165" i="5"/>
  <c r="BK164" i="5"/>
  <c r="J163" i="5"/>
  <c r="J162" i="5"/>
  <c r="J161" i="5"/>
  <c r="BK160" i="5"/>
  <c r="J158" i="5"/>
  <c r="J156" i="5"/>
  <c r="BK155" i="5"/>
  <c r="J143" i="5"/>
  <c r="BK141" i="5"/>
  <c r="BK139" i="5"/>
  <c r="BK138" i="5"/>
  <c r="BK137" i="5"/>
  <c r="J136" i="5"/>
  <c r="BK135" i="5"/>
  <c r="J132" i="5"/>
  <c r="BK129" i="5"/>
  <c r="BK128" i="5"/>
  <c r="J118" i="5"/>
  <c r="J115" i="5"/>
  <c r="BK163" i="4"/>
  <c r="BK160" i="4"/>
  <c r="J156" i="4"/>
  <c r="J155" i="4"/>
  <c r="BK152" i="4"/>
  <c r="J151" i="4"/>
  <c r="BK149" i="4"/>
  <c r="J147" i="4"/>
  <c r="J146" i="4"/>
  <c r="BK142" i="4"/>
  <c r="BK140" i="4"/>
  <c r="BK138" i="4"/>
  <c r="J136" i="4"/>
  <c r="J131" i="4"/>
  <c r="BK128" i="4"/>
  <c r="J126" i="4"/>
  <c r="BK125" i="4"/>
  <c r="BK122" i="4"/>
  <c r="BK120" i="4"/>
  <c r="BK119" i="4"/>
  <c r="J116" i="4"/>
  <c r="J113" i="4"/>
  <c r="J112" i="4"/>
  <c r="BK111" i="4"/>
  <c r="BK109" i="4"/>
  <c r="BK108" i="4"/>
  <c r="BK107" i="4"/>
  <c r="J105" i="4"/>
  <c r="J164" i="3"/>
  <c r="BK163" i="3"/>
  <c r="BK153" i="3"/>
  <c r="J149" i="3"/>
  <c r="BK145" i="3"/>
  <c r="BK144" i="3"/>
  <c r="J143" i="3"/>
  <c r="BK136" i="3"/>
  <c r="J135" i="3"/>
  <c r="BK132" i="3"/>
  <c r="BK131" i="3"/>
  <c r="BK130" i="3"/>
  <c r="BK129" i="3"/>
  <c r="J122" i="3"/>
  <c r="BK120" i="3"/>
  <c r="BK119" i="3"/>
  <c r="J116" i="3"/>
  <c r="BK113" i="3"/>
  <c r="BK112" i="3"/>
  <c r="BK105" i="3"/>
  <c r="BK99" i="3"/>
  <c r="BK98" i="3"/>
  <c r="J96" i="3"/>
  <c r="J251" i="2"/>
  <c r="BK248" i="2"/>
  <c r="J247" i="2"/>
  <c r="BK245" i="2"/>
  <c r="BK244" i="2"/>
  <c r="BK240" i="2"/>
  <c r="BK237" i="2"/>
  <c r="BK235" i="2"/>
  <c r="J231" i="2"/>
  <c r="BK228" i="2"/>
  <c r="BK227" i="2"/>
  <c r="J226" i="2"/>
  <c r="J224" i="2"/>
  <c r="J223" i="2"/>
  <c r="J222" i="2"/>
  <c r="J221" i="2"/>
  <c r="BK220" i="2"/>
  <c r="J219" i="2"/>
  <c r="BK218" i="2"/>
  <c r="BK217" i="2"/>
  <c r="J215" i="2"/>
  <c r="BK211" i="2"/>
  <c r="BK209" i="2"/>
  <c r="BK208" i="2"/>
  <c r="J207" i="2"/>
  <c r="J206" i="2"/>
  <c r="J200" i="2"/>
  <c r="J195" i="2"/>
  <c r="BK193" i="2"/>
  <c r="J192" i="2"/>
  <c r="J186" i="2"/>
  <c r="J184" i="2"/>
  <c r="BK182" i="2"/>
  <c r="BK176" i="2"/>
  <c r="BK175" i="2"/>
  <c r="BK173" i="2"/>
  <c r="BK170" i="2"/>
  <c r="BK166" i="2"/>
  <c r="J162" i="2"/>
  <c r="J160" i="2"/>
  <c r="BK154" i="2"/>
  <c r="J152" i="2"/>
  <c r="BK150" i="2"/>
  <c r="J149" i="2"/>
  <c r="BK146" i="2"/>
  <c r="J145" i="2"/>
  <c r="BK144" i="2"/>
  <c r="BK135" i="2"/>
  <c r="BK132" i="2"/>
  <c r="J131" i="2"/>
  <c r="BK128" i="2"/>
  <c r="J125" i="2"/>
  <c r="BK124" i="2"/>
  <c r="BK123" i="2"/>
  <c r="J121" i="2"/>
  <c r="BK120" i="2"/>
  <c r="BK119" i="2"/>
  <c r="J118" i="2"/>
  <c r="BK117" i="2"/>
  <c r="J111" i="2"/>
  <c r="J109" i="2"/>
  <c r="BK108" i="2"/>
  <c r="BK107" i="2"/>
  <c r="J105" i="2"/>
  <c r="J95" i="7"/>
  <c r="BK88" i="7"/>
  <c r="J165" i="5"/>
  <c r="BK161" i="5"/>
  <c r="BK159" i="5"/>
  <c r="BK158" i="5"/>
  <c r="J155" i="5"/>
  <c r="J153" i="5"/>
  <c r="J150" i="5"/>
  <c r="J147" i="5"/>
  <c r="BK143" i="5"/>
  <c r="BK142" i="5"/>
  <c r="J139" i="5"/>
  <c r="J138" i="5"/>
  <c r="J137" i="5"/>
  <c r="BK136" i="5"/>
  <c r="BK134" i="5"/>
  <c r="J129" i="5"/>
  <c r="J128" i="5"/>
  <c r="J127" i="5"/>
  <c r="BK126" i="5"/>
  <c r="BK123" i="5"/>
  <c r="BK121" i="5"/>
  <c r="BK120" i="5"/>
  <c r="J119" i="5"/>
  <c r="BK113" i="5"/>
  <c r="BK112" i="5"/>
  <c r="BK108" i="5"/>
  <c r="J107" i="5"/>
  <c r="J106" i="5"/>
  <c r="J104" i="5"/>
  <c r="BK102" i="5"/>
  <c r="J160" i="4"/>
  <c r="BK159" i="4"/>
  <c r="BK154" i="4"/>
  <c r="BK153" i="4"/>
  <c r="J152" i="4"/>
  <c r="J145" i="4"/>
  <c r="J143" i="4"/>
  <c r="J140" i="4"/>
  <c r="J138" i="4"/>
  <c r="J137" i="4"/>
  <c r="BK135" i="4"/>
  <c r="BK134" i="4"/>
  <c r="BK133" i="4"/>
  <c r="BK132" i="4"/>
  <c r="J128" i="4"/>
  <c r="BK127" i="4"/>
  <c r="J125" i="4"/>
  <c r="J124" i="4"/>
  <c r="J119" i="4"/>
  <c r="J114" i="4"/>
  <c r="J109" i="4"/>
  <c r="BK105" i="4"/>
  <c r="BK167" i="3"/>
  <c r="BK166" i="3"/>
  <c r="BK164" i="3"/>
  <c r="J163" i="3"/>
  <c r="J162" i="3"/>
  <c r="J159" i="3"/>
  <c r="BK158" i="3"/>
  <c r="BK157" i="3"/>
  <c r="J156" i="3"/>
  <c r="J147" i="3"/>
  <c r="J146" i="3"/>
  <c r="BK141" i="3"/>
  <c r="J140" i="3"/>
  <c r="BK138" i="3"/>
  <c r="J137" i="3"/>
  <c r="BK134" i="3"/>
  <c r="J133" i="3"/>
  <c r="J127" i="3"/>
  <c r="J125" i="3"/>
  <c r="BK121" i="3"/>
  <c r="J115" i="3"/>
  <c r="J114" i="3"/>
  <c r="J112" i="3"/>
  <c r="BK111" i="3"/>
  <c r="J109" i="3"/>
  <c r="J108" i="3"/>
  <c r="J105" i="3"/>
  <c r="J100" i="3"/>
  <c r="J98" i="3"/>
  <c r="J248" i="2"/>
  <c r="J245" i="2"/>
  <c r="BK243" i="2"/>
  <c r="J239" i="2"/>
  <c r="J238" i="2"/>
  <c r="BK236" i="2"/>
  <c r="J234" i="2"/>
  <c r="J232" i="2"/>
  <c r="BK231" i="2"/>
  <c r="BK213" i="2"/>
  <c r="J211" i="2"/>
  <c r="J208" i="2"/>
  <c r="BK206" i="2"/>
  <c r="BK204" i="2"/>
  <c r="J203" i="2"/>
  <c r="BK201" i="2"/>
  <c r="BK200" i="2"/>
  <c r="J197" i="2"/>
  <c r="BK195" i="2"/>
  <c r="J194" i="2"/>
  <c r="J193" i="2"/>
  <c r="BK191" i="2"/>
  <c r="J188" i="2"/>
  <c r="BK186" i="2"/>
  <c r="BK185" i="2"/>
  <c r="BK184" i="2"/>
  <c r="BK183" i="2"/>
  <c r="BK179" i="2"/>
  <c r="BK178" i="2"/>
  <c r="BK177" i="2"/>
  <c r="J176" i="2"/>
  <c r="J175" i="2"/>
  <c r="J171" i="2"/>
  <c r="J169" i="2"/>
  <c r="J166" i="2"/>
  <c r="J165" i="2"/>
  <c r="BK162" i="2"/>
  <c r="BK160" i="2"/>
  <c r="J159" i="2"/>
  <c r="J158" i="2"/>
  <c r="J153" i="2"/>
  <c r="BK152" i="2"/>
  <c r="J151" i="2"/>
  <c r="BK148" i="2"/>
  <c r="J147" i="2"/>
  <c r="J143" i="2"/>
  <c r="BK142" i="2"/>
  <c r="BK141" i="2"/>
  <c r="BK140" i="2"/>
  <c r="J139" i="2"/>
  <c r="BK136" i="2"/>
  <c r="J133" i="2"/>
  <c r="J132" i="2"/>
  <c r="BK131" i="2"/>
  <c r="BK130" i="2"/>
  <c r="J126" i="2"/>
  <c r="J122" i="2"/>
  <c r="J116" i="2"/>
  <c r="J114" i="2"/>
  <c r="BK113" i="2"/>
  <c r="F35" i="6"/>
  <c r="J169" i="5"/>
  <c r="BK167" i="5"/>
  <c r="BK156" i="5"/>
  <c r="J154" i="5"/>
  <c r="J152" i="5"/>
  <c r="J149" i="5"/>
  <c r="BK147" i="5"/>
  <c r="BK146" i="5"/>
  <c r="BK145" i="5"/>
  <c r="BK144" i="5"/>
  <c r="J141" i="5"/>
  <c r="J140" i="5"/>
  <c r="BK133" i="5"/>
  <c r="BK131" i="5"/>
  <c r="BK127" i="5"/>
  <c r="J126" i="5"/>
  <c r="BK125" i="5"/>
  <c r="BK124" i="5"/>
  <c r="J121" i="5"/>
  <c r="J120" i="5"/>
  <c r="BK119" i="5"/>
  <c r="BK118" i="5"/>
  <c r="J112" i="5"/>
  <c r="BK111" i="5"/>
  <c r="J110" i="5"/>
  <c r="BK107" i="5"/>
  <c r="BK106" i="5"/>
  <c r="BK104" i="5"/>
  <c r="J163" i="4"/>
  <c r="J162" i="4"/>
  <c r="BK158" i="4"/>
  <c r="BK156" i="4"/>
  <c r="BK155" i="4"/>
  <c r="J149" i="4"/>
  <c r="BK148" i="4"/>
  <c r="BK146" i="4"/>
  <c r="BK145" i="4"/>
  <c r="BK143" i="4"/>
  <c r="J142" i="4"/>
  <c r="BK139" i="4"/>
  <c r="BK137" i="4"/>
  <c r="BK136" i="4"/>
  <c r="J135" i="4"/>
  <c r="J134" i="4"/>
  <c r="J133" i="4"/>
  <c r="J132" i="4"/>
  <c r="BK131" i="4"/>
  <c r="BK129" i="4"/>
  <c r="J127" i="4"/>
  <c r="BK126" i="4"/>
  <c r="J122" i="4"/>
  <c r="BK121" i="4"/>
  <c r="J120" i="4"/>
  <c r="BK116" i="4"/>
  <c r="BK112" i="4"/>
  <c r="J108" i="4"/>
  <c r="BK103" i="4"/>
  <c r="BK169" i="3"/>
  <c r="J169" i="3"/>
  <c r="BK168" i="3"/>
  <c r="J161" i="3"/>
  <c r="J157" i="3"/>
  <c r="BK154" i="3"/>
  <c r="J152" i="3"/>
  <c r="BK150" i="3"/>
  <c r="BK149" i="3"/>
  <c r="BK146" i="3"/>
  <c r="J145" i="3"/>
  <c r="J144" i="3"/>
  <c r="BK143" i="3"/>
  <c r="J141" i="3"/>
  <c r="BK137" i="3"/>
  <c r="J134" i="3"/>
  <c r="BK133" i="3"/>
  <c r="J131" i="3"/>
  <c r="J130" i="3"/>
  <c r="J129" i="3"/>
  <c r="BK128" i="3"/>
  <c r="BK126" i="3"/>
  <c r="BK125" i="3"/>
  <c r="BK124" i="3"/>
  <c r="BK122" i="3"/>
  <c r="J121" i="3"/>
  <c r="J118" i="3"/>
  <c r="BK116" i="3"/>
  <c r="BK115" i="3"/>
  <c r="BK114" i="3"/>
  <c r="J113" i="3"/>
  <c r="J110" i="3"/>
  <c r="BK108" i="3"/>
  <c r="BK104" i="3"/>
  <c r="J102" i="3"/>
  <c r="BK100" i="3"/>
  <c r="J97" i="3"/>
  <c r="BK96" i="3"/>
  <c r="BK252" i="2"/>
  <c r="BK251" i="2"/>
  <c r="J250" i="2"/>
  <c r="BK247" i="2"/>
  <c r="BK246" i="2"/>
  <c r="J244" i="2"/>
  <c r="J243" i="2"/>
  <c r="BK242" i="2"/>
  <c r="J241" i="2"/>
  <c r="BK238" i="2"/>
  <c r="J237" i="2"/>
  <c r="J236" i="2"/>
  <c r="J235" i="2"/>
  <c r="J233" i="2"/>
  <c r="J228" i="2"/>
  <c r="J227" i="2"/>
  <c r="BK226" i="2"/>
  <c r="BK224" i="2"/>
  <c r="BK223" i="2"/>
  <c r="BK222" i="2"/>
  <c r="BK221" i="2"/>
  <c r="J220" i="2"/>
  <c r="J217" i="2"/>
  <c r="BK215" i="2"/>
  <c r="J214" i="2"/>
  <c r="BK212" i="2"/>
  <c r="BK207" i="2"/>
  <c r="BK205" i="2"/>
  <c r="J204" i="2"/>
  <c r="BK203" i="2"/>
  <c r="J201" i="2"/>
  <c r="J199" i="2"/>
  <c r="BK198" i="2"/>
  <c r="BK197" i="2"/>
  <c r="BK194" i="2"/>
  <c r="J191" i="2"/>
  <c r="J190" i="2"/>
  <c r="BK189" i="2"/>
  <c r="J187" i="2"/>
  <c r="J183" i="2"/>
  <c r="J182" i="2"/>
  <c r="BK181" i="2"/>
  <c r="J179" i="2"/>
  <c r="J178" i="2"/>
  <c r="J177" i="2"/>
  <c r="BK169" i="2"/>
  <c r="J167" i="2"/>
  <c r="BK158" i="2"/>
  <c r="J157" i="2"/>
  <c r="J155" i="2"/>
  <c r="BK149" i="2"/>
  <c r="J142" i="2"/>
  <c r="J140" i="2"/>
  <c r="BK138" i="2"/>
  <c r="J137" i="2"/>
  <c r="J136" i="2"/>
  <c r="J135" i="2"/>
  <c r="J129" i="2"/>
  <c r="J127" i="2"/>
  <c r="J124" i="2"/>
  <c r="J120" i="2"/>
  <c r="J119" i="2"/>
  <c r="BK116" i="2"/>
  <c r="BK114" i="2"/>
  <c r="J113" i="2"/>
  <c r="BK111" i="2"/>
  <c r="J110" i="2"/>
  <c r="BK109" i="2"/>
  <c r="J107" i="2"/>
  <c r="BK105" i="2"/>
  <c r="J104" i="2"/>
  <c r="BK95" i="7"/>
  <c r="BK94" i="7"/>
  <c r="J94" i="7"/>
  <c r="BK92" i="7"/>
  <c r="J92" i="7"/>
  <c r="BK90" i="7"/>
  <c r="J90" i="7"/>
  <c r="BK168" i="5"/>
  <c r="J164" i="5"/>
  <c r="BK163" i="5"/>
  <c r="BK162" i="5"/>
  <c r="J160" i="5"/>
  <c r="J159" i="5"/>
  <c r="BK154" i="5"/>
  <c r="BK153" i="5"/>
  <c r="BK152" i="5"/>
  <c r="BK150" i="5"/>
  <c r="BK149" i="5"/>
  <c r="J146" i="5"/>
  <c r="J145" i="5"/>
  <c r="J144" i="5"/>
  <c r="J142" i="5"/>
  <c r="BK140" i="5"/>
  <c r="J135" i="5"/>
  <c r="J134" i="5"/>
  <c r="J133" i="5"/>
  <c r="BK132" i="5"/>
  <c r="J131" i="5"/>
  <c r="J125" i="5"/>
  <c r="J124" i="5"/>
  <c r="J123" i="5"/>
  <c r="BK115" i="5"/>
  <c r="J113" i="5"/>
  <c r="J111" i="5"/>
  <c r="BK110" i="5"/>
  <c r="J108" i="5"/>
  <c r="J102" i="5"/>
  <c r="BK162" i="4"/>
  <c r="J159" i="4"/>
  <c r="J158" i="4"/>
  <c r="J154" i="4"/>
  <c r="J153" i="4"/>
  <c r="BK151" i="4"/>
  <c r="J148" i="4"/>
  <c r="BK147" i="4"/>
  <c r="J139" i="4"/>
  <c r="J129" i="4"/>
  <c r="BK124" i="4"/>
  <c r="J121" i="4"/>
  <c r="BK114" i="4"/>
  <c r="BK113" i="4"/>
  <c r="J111" i="4"/>
  <c r="J107" i="4"/>
  <c r="J103" i="4"/>
  <c r="J168" i="3"/>
  <c r="J167" i="3"/>
  <c r="J166" i="3"/>
  <c r="BK162" i="3"/>
  <c r="BK161" i="3"/>
  <c r="BK160" i="3"/>
  <c r="J160" i="3"/>
  <c r="BK159" i="3"/>
  <c r="J158" i="3"/>
  <c r="BK156" i="3"/>
  <c r="J154" i="3"/>
  <c r="J153" i="3"/>
  <c r="BK152" i="3"/>
  <c r="J150" i="3"/>
  <c r="BK147" i="3"/>
  <c r="BK140" i="3"/>
  <c r="J138" i="3"/>
  <c r="J136" i="3"/>
  <c r="BK135" i="3"/>
  <c r="J132" i="3"/>
  <c r="J128" i="3"/>
  <c r="BK127" i="3"/>
  <c r="J126" i="3"/>
  <c r="J124" i="3"/>
  <c r="J120" i="3"/>
  <c r="J119" i="3"/>
  <c r="BK118" i="3"/>
  <c r="J111" i="3"/>
  <c r="BK110" i="3"/>
  <c r="BK109" i="3"/>
  <c r="J104" i="3"/>
  <c r="BK102" i="3"/>
  <c r="J99" i="3"/>
  <c r="BK97" i="3"/>
  <c r="BK255" i="2"/>
  <c r="J255" i="2"/>
  <c r="BK254" i="2"/>
  <c r="J254" i="2"/>
  <c r="J252" i="2"/>
  <c r="BK250" i="2"/>
  <c r="J246" i="2"/>
  <c r="J242" i="2"/>
  <c r="BK241" i="2"/>
  <c r="J240" i="2"/>
  <c r="BK239" i="2"/>
  <c r="BK234" i="2"/>
  <c r="BK233" i="2"/>
  <c r="BK232" i="2"/>
  <c r="BK219" i="2"/>
  <c r="J218" i="2"/>
  <c r="BK214" i="2"/>
  <c r="J213" i="2"/>
  <c r="J212" i="2"/>
  <c r="J209" i="2"/>
  <c r="J205" i="2"/>
  <c r="BK199" i="2"/>
  <c r="J198" i="2"/>
  <c r="BK192" i="2"/>
  <c r="BK190" i="2"/>
  <c r="J189" i="2"/>
  <c r="BK188" i="2"/>
  <c r="BK187" i="2"/>
  <c r="J185" i="2"/>
  <c r="J181" i="2"/>
  <c r="J173" i="2"/>
  <c r="BK171" i="2"/>
  <c r="J170" i="2"/>
  <c r="BK167" i="2"/>
  <c r="BK165" i="2"/>
  <c r="BK159" i="2"/>
  <c r="BK157" i="2"/>
  <c r="BK155" i="2"/>
  <c r="J154" i="2"/>
  <c r="BK153" i="2"/>
  <c r="BK151" i="2"/>
  <c r="J150" i="2"/>
  <c r="J148" i="2"/>
  <c r="BK147" i="2"/>
  <c r="J146" i="2"/>
  <c r="BK145" i="2"/>
  <c r="J144" i="2"/>
  <c r="BK143" i="2"/>
  <c r="J141" i="2"/>
  <c r="BK139" i="2"/>
  <c r="J138" i="2"/>
  <c r="BK137" i="2"/>
  <c r="BK133" i="2"/>
  <c r="J130" i="2"/>
  <c r="BK129" i="2"/>
  <c r="J128" i="2"/>
  <c r="BK127" i="2"/>
  <c r="BK126" i="2"/>
  <c r="BK125" i="2"/>
  <c r="J123" i="2"/>
  <c r="BK122" i="2"/>
  <c r="BK121" i="2"/>
  <c r="BK118" i="2"/>
  <c r="J117" i="2"/>
  <c r="BK110" i="2"/>
  <c r="J108" i="2"/>
  <c r="BK104" i="2"/>
  <c r="AS57" i="1"/>
  <c r="BK106" i="2" l="1"/>
  <c r="J106" i="2" s="1"/>
  <c r="J62" i="2" s="1"/>
  <c r="BK112" i="2"/>
  <c r="J112" i="2"/>
  <c r="J63" i="2" s="1"/>
  <c r="T112" i="2"/>
  <c r="R115" i="2"/>
  <c r="R134" i="2"/>
  <c r="T156" i="2"/>
  <c r="BK164" i="2"/>
  <c r="J164" i="2"/>
  <c r="J69" i="2"/>
  <c r="T164" i="2"/>
  <c r="T168" i="2"/>
  <c r="P174" i="2"/>
  <c r="P180" i="2"/>
  <c r="P196" i="2"/>
  <c r="P202" i="2"/>
  <c r="P210" i="2"/>
  <c r="P216" i="2"/>
  <c r="R225" i="2"/>
  <c r="P230" i="2"/>
  <c r="P249" i="2"/>
  <c r="P253" i="2"/>
  <c r="P95" i="3"/>
  <c r="R103" i="3"/>
  <c r="P107" i="3"/>
  <c r="T117" i="3"/>
  <c r="P123" i="3"/>
  <c r="T139" i="3"/>
  <c r="BK148" i="3"/>
  <c r="J148" i="3"/>
  <c r="J70" i="3" s="1"/>
  <c r="P148" i="3"/>
  <c r="P151" i="3"/>
  <c r="R155" i="3"/>
  <c r="R165" i="3"/>
  <c r="BK106" i="4"/>
  <c r="J106" i="4"/>
  <c r="J67" i="4"/>
  <c r="T106" i="4"/>
  <c r="R110" i="4"/>
  <c r="BK123" i="4"/>
  <c r="J123" i="4" s="1"/>
  <c r="J72" i="4" s="1"/>
  <c r="T123" i="4"/>
  <c r="BK144" i="4"/>
  <c r="J144" i="4" s="1"/>
  <c r="J75" i="4" s="1"/>
  <c r="R144" i="4"/>
  <c r="P150" i="4"/>
  <c r="T157" i="4"/>
  <c r="T161" i="4"/>
  <c r="R105" i="5"/>
  <c r="BK109" i="5"/>
  <c r="J109" i="5"/>
  <c r="J68" i="5"/>
  <c r="T109" i="5"/>
  <c r="P117" i="5"/>
  <c r="T117" i="5"/>
  <c r="P122" i="5"/>
  <c r="T122" i="5"/>
  <c r="P130" i="5"/>
  <c r="T130" i="5"/>
  <c r="P148" i="5"/>
  <c r="T148" i="5"/>
  <c r="R151" i="5"/>
  <c r="P87" i="6"/>
  <c r="T87" i="6"/>
  <c r="P91" i="6"/>
  <c r="T91" i="6"/>
  <c r="P95" i="6"/>
  <c r="T95" i="6"/>
  <c r="BK93" i="7"/>
  <c r="J93" i="7" s="1"/>
  <c r="J64" i="7" s="1"/>
  <c r="BK103" i="2"/>
  <c r="P103" i="2"/>
  <c r="P106" i="2"/>
  <c r="R112" i="2"/>
  <c r="P115" i="2"/>
  <c r="P134" i="2"/>
  <c r="R156" i="2"/>
  <c r="R164" i="2"/>
  <c r="R168" i="2"/>
  <c r="BK180" i="2"/>
  <c r="J180" i="2" s="1"/>
  <c r="J73" i="2" s="1"/>
  <c r="BK196" i="2"/>
  <c r="J196" i="2"/>
  <c r="J74" i="2" s="1"/>
  <c r="BK202" i="2"/>
  <c r="J202" i="2"/>
  <c r="J75" i="2"/>
  <c r="BK210" i="2"/>
  <c r="J210" i="2"/>
  <c r="J76" i="2"/>
  <c r="T210" i="2"/>
  <c r="T216" i="2"/>
  <c r="P225" i="2"/>
  <c r="T230" i="2"/>
  <c r="T249" i="2"/>
  <c r="R253" i="2"/>
  <c r="T95" i="3"/>
  <c r="T103" i="3"/>
  <c r="T94" i="3" s="1"/>
  <c r="BK117" i="3"/>
  <c r="J117" i="3"/>
  <c r="J66" i="3"/>
  <c r="BK123" i="3"/>
  <c r="J123" i="3" s="1"/>
  <c r="J67" i="3" s="1"/>
  <c r="BK139" i="3"/>
  <c r="J139" i="3"/>
  <c r="J68" i="3" s="1"/>
  <c r="R139" i="3"/>
  <c r="T142" i="3"/>
  <c r="BK151" i="3"/>
  <c r="J151" i="3" s="1"/>
  <c r="J71" i="3" s="1"/>
  <c r="T151" i="3"/>
  <c r="P155" i="3"/>
  <c r="T165" i="3"/>
  <c r="BK110" i="4"/>
  <c r="J110" i="4"/>
  <c r="J68" i="4"/>
  <c r="BK118" i="4"/>
  <c r="T118" i="4"/>
  <c r="BK130" i="4"/>
  <c r="J130" i="4"/>
  <c r="J73" i="4" s="1"/>
  <c r="T130" i="4"/>
  <c r="BK141" i="4"/>
  <c r="J141" i="4"/>
  <c r="J74" i="4" s="1"/>
  <c r="P141" i="4"/>
  <c r="T144" i="4"/>
  <c r="R150" i="4"/>
  <c r="R157" i="4"/>
  <c r="R161" i="4"/>
  <c r="BK86" i="7"/>
  <c r="J86" i="7"/>
  <c r="J61" i="7" s="1"/>
  <c r="P86" i="7"/>
  <c r="R86" i="7"/>
  <c r="T86" i="7"/>
  <c r="P93" i="7"/>
  <c r="T103" i="2"/>
  <c r="R106" i="2"/>
  <c r="P112" i="2"/>
  <c r="T115" i="2"/>
  <c r="T134" i="2"/>
  <c r="P156" i="2"/>
  <c r="BK168" i="2"/>
  <c r="J168" i="2" s="1"/>
  <c r="J70" i="2" s="1"/>
  <c r="T174" i="2"/>
  <c r="T180" i="2"/>
  <c r="T196" i="2"/>
  <c r="T202" i="2"/>
  <c r="BK216" i="2"/>
  <c r="J216" i="2"/>
  <c r="J77" i="2" s="1"/>
  <c r="BK225" i="2"/>
  <c r="J225" i="2"/>
  <c r="J78" i="2"/>
  <c r="BK230" i="2"/>
  <c r="J230" i="2"/>
  <c r="J79" i="2"/>
  <c r="BK249" i="2"/>
  <c r="J249" i="2" s="1"/>
  <c r="J80" i="2" s="1"/>
  <c r="BK253" i="2"/>
  <c r="J253" i="2"/>
  <c r="J81" i="2" s="1"/>
  <c r="R95" i="3"/>
  <c r="R94" i="3"/>
  <c r="BK107" i="3"/>
  <c r="J107" i="3" s="1"/>
  <c r="J65" i="3" s="1"/>
  <c r="T107" i="3"/>
  <c r="P117" i="3"/>
  <c r="R123" i="3"/>
  <c r="BK142" i="3"/>
  <c r="J142" i="3"/>
  <c r="J69" i="3"/>
  <c r="P142" i="3"/>
  <c r="T148" i="3"/>
  <c r="R151" i="3"/>
  <c r="T155" i="3"/>
  <c r="P165" i="3"/>
  <c r="R106" i="4"/>
  <c r="R101" i="4"/>
  <c r="P110" i="4"/>
  <c r="P118" i="4"/>
  <c r="P123" i="4"/>
  <c r="P130" i="4"/>
  <c r="R141" i="4"/>
  <c r="P144" i="4"/>
  <c r="T150" i="4"/>
  <c r="P157" i="4"/>
  <c r="P161" i="4"/>
  <c r="P105" i="5"/>
  <c r="R93" i="7"/>
  <c r="R103" i="2"/>
  <c r="R102" i="2" s="1"/>
  <c r="T106" i="2"/>
  <c r="BK115" i="2"/>
  <c r="J115" i="2"/>
  <c r="J64" i="2" s="1"/>
  <c r="BK134" i="2"/>
  <c r="J134" i="2"/>
  <c r="J65" i="2"/>
  <c r="BK156" i="2"/>
  <c r="J156" i="2"/>
  <c r="J66" i="2"/>
  <c r="P164" i="2"/>
  <c r="P163" i="2" s="1"/>
  <c r="P168" i="2"/>
  <c r="BK174" i="2"/>
  <c r="J174" i="2"/>
  <c r="J72" i="2" s="1"/>
  <c r="R174" i="2"/>
  <c r="R180" i="2"/>
  <c r="R196" i="2"/>
  <c r="R202" i="2"/>
  <c r="R210" i="2"/>
  <c r="R216" i="2"/>
  <c r="T225" i="2"/>
  <c r="R230" i="2"/>
  <c r="R249" i="2"/>
  <c r="T253" i="2"/>
  <c r="BK95" i="3"/>
  <c r="J95" i="3" s="1"/>
  <c r="J61" i="3" s="1"/>
  <c r="BK103" i="3"/>
  <c r="J103" i="3"/>
  <c r="J63" i="3" s="1"/>
  <c r="P103" i="3"/>
  <c r="R107" i="3"/>
  <c r="R117" i="3"/>
  <c r="T123" i="3"/>
  <c r="P139" i="3"/>
  <c r="R142" i="3"/>
  <c r="R148" i="3"/>
  <c r="BK155" i="3"/>
  <c r="J155" i="3"/>
  <c r="J72" i="3"/>
  <c r="BK165" i="3"/>
  <c r="J165" i="3" s="1"/>
  <c r="J73" i="3" s="1"/>
  <c r="P106" i="4"/>
  <c r="P101" i="4"/>
  <c r="T110" i="4"/>
  <c r="T101" i="4" s="1"/>
  <c r="R118" i="4"/>
  <c r="R123" i="4"/>
  <c r="R130" i="4"/>
  <c r="T141" i="4"/>
  <c r="BK150" i="4"/>
  <c r="J150" i="4"/>
  <c r="J76" i="4"/>
  <c r="BK157" i="4"/>
  <c r="J157" i="4"/>
  <c r="J77" i="4"/>
  <c r="BK161" i="4"/>
  <c r="J161" i="4" s="1"/>
  <c r="J78" i="4" s="1"/>
  <c r="BK105" i="5"/>
  <c r="J105" i="5"/>
  <c r="J67" i="5" s="1"/>
  <c r="T105" i="5"/>
  <c r="T100" i="5"/>
  <c r="P109" i="5"/>
  <c r="P100" i="5" s="1"/>
  <c r="R109" i="5"/>
  <c r="R100" i="5" s="1"/>
  <c r="BK117" i="5"/>
  <c r="J117" i="5"/>
  <c r="J71" i="5"/>
  <c r="R117" i="5"/>
  <c r="BK122" i="5"/>
  <c r="J122" i="5"/>
  <c r="J72" i="5"/>
  <c r="R122" i="5"/>
  <c r="BK130" i="5"/>
  <c r="J130" i="5"/>
  <c r="J73" i="5"/>
  <c r="R130" i="5"/>
  <c r="BK148" i="5"/>
  <c r="J148" i="5"/>
  <c r="J74" i="5"/>
  <c r="R148" i="5"/>
  <c r="BK151" i="5"/>
  <c r="J151" i="5"/>
  <c r="J75" i="5"/>
  <c r="P151" i="5"/>
  <c r="T151" i="5"/>
  <c r="BK157" i="5"/>
  <c r="J157" i="5"/>
  <c r="J76" i="5" s="1"/>
  <c r="P157" i="5"/>
  <c r="R157" i="5"/>
  <c r="T157" i="5"/>
  <c r="BK166" i="5"/>
  <c r="J166" i="5"/>
  <c r="J77" i="5"/>
  <c r="P166" i="5"/>
  <c r="R166" i="5"/>
  <c r="T166" i="5"/>
  <c r="BK87" i="6"/>
  <c r="J87" i="6"/>
  <c r="J61" i="6" s="1"/>
  <c r="R87" i="6"/>
  <c r="BK91" i="6"/>
  <c r="J91" i="6"/>
  <c r="J62" i="6" s="1"/>
  <c r="R91" i="6"/>
  <c r="BK95" i="6"/>
  <c r="J95" i="6"/>
  <c r="J63" i="6" s="1"/>
  <c r="R95" i="6"/>
  <c r="T93" i="7"/>
  <c r="F54" i="2"/>
  <c r="J55" i="2"/>
  <c r="J97" i="2"/>
  <c r="BE105" i="2"/>
  <c r="BE113" i="2"/>
  <c r="BE116" i="2"/>
  <c r="BE119" i="2"/>
  <c r="BE131" i="2"/>
  <c r="BE140" i="2"/>
  <c r="BE142" i="2"/>
  <c r="BE148" i="2"/>
  <c r="BE176" i="2"/>
  <c r="BE178" i="2"/>
  <c r="BE194" i="2"/>
  <c r="BE200" i="2"/>
  <c r="BE201" i="2"/>
  <c r="BE203" i="2"/>
  <c r="BE205" i="2"/>
  <c r="BE207" i="2"/>
  <c r="BE208" i="2"/>
  <c r="BE209" i="2"/>
  <c r="BE220" i="2"/>
  <c r="BE224" i="2"/>
  <c r="BE226" i="2"/>
  <c r="BE227" i="2"/>
  <c r="BE234" i="2"/>
  <c r="BE235" i="2"/>
  <c r="BE237" i="2"/>
  <c r="BE243" i="2"/>
  <c r="BE244" i="2"/>
  <c r="BE247" i="2"/>
  <c r="BE248" i="2"/>
  <c r="BE254" i="2"/>
  <c r="BE255" i="2"/>
  <c r="J52" i="3"/>
  <c r="F55" i="3"/>
  <c r="J89" i="3"/>
  <c r="BE100" i="3"/>
  <c r="BE111" i="3"/>
  <c r="BE113" i="3"/>
  <c r="BE115" i="3"/>
  <c r="BE120" i="3"/>
  <c r="BE124" i="3"/>
  <c r="BE128" i="3"/>
  <c r="BE130" i="3"/>
  <c r="BE141" i="3"/>
  <c r="BE143" i="3"/>
  <c r="BE145" i="3"/>
  <c r="BE149" i="3"/>
  <c r="BE150" i="3"/>
  <c r="BE162" i="3"/>
  <c r="BK101" i="3"/>
  <c r="J101" i="3"/>
  <c r="J62" i="3" s="1"/>
  <c r="J58" i="4"/>
  <c r="J94" i="4"/>
  <c r="BE125" i="4"/>
  <c r="BE126" i="4"/>
  <c r="BE131" i="4"/>
  <c r="BE132" i="4"/>
  <c r="BE134" i="4"/>
  <c r="BE136" i="4"/>
  <c r="BE137" i="4"/>
  <c r="BE140" i="4"/>
  <c r="BE142" i="4"/>
  <c r="BE145" i="4"/>
  <c r="BE147" i="4"/>
  <c r="BE155" i="4"/>
  <c r="BE158" i="4"/>
  <c r="BK102" i="4"/>
  <c r="J102" i="4" s="1"/>
  <c r="J65" i="4" s="1"/>
  <c r="E50" i="5"/>
  <c r="J56" i="5"/>
  <c r="BE119" i="5"/>
  <c r="BE125" i="5"/>
  <c r="BE127" i="5"/>
  <c r="BE128" i="5"/>
  <c r="BE137" i="5"/>
  <c r="BE138" i="5"/>
  <c r="BE140" i="5"/>
  <c r="BE143" i="5"/>
  <c r="BE146" i="5"/>
  <c r="BE147" i="5"/>
  <c r="BE149" i="5"/>
  <c r="BE150" i="5"/>
  <c r="BE155" i="5"/>
  <c r="BE156" i="5"/>
  <c r="BE160" i="5"/>
  <c r="BE164" i="5"/>
  <c r="BE165" i="5"/>
  <c r="BK101" i="5"/>
  <c r="J101" i="5"/>
  <c r="J65" i="5" s="1"/>
  <c r="BK103" i="5"/>
  <c r="J103" i="5"/>
  <c r="J66" i="5"/>
  <c r="AW60" i="1"/>
  <c r="BB60" i="1"/>
  <c r="BK101" i="6"/>
  <c r="BK100" i="6"/>
  <c r="J100" i="6" s="1"/>
  <c r="J64" i="6" s="1"/>
  <c r="E48" i="7"/>
  <c r="J52" i="7"/>
  <c r="F54" i="7"/>
  <c r="J54" i="7"/>
  <c r="F55" i="7"/>
  <c r="J55" i="7"/>
  <c r="BE88" i="7"/>
  <c r="BE90" i="7"/>
  <c r="BE92" i="7"/>
  <c r="BE94" i="7"/>
  <c r="E48" i="2"/>
  <c r="J52" i="2"/>
  <c r="BE107" i="2"/>
  <c r="BE120" i="2"/>
  <c r="BE121" i="2"/>
  <c r="BE123" i="2"/>
  <c r="BE125" i="2"/>
  <c r="BE130" i="2"/>
  <c r="BE132" i="2"/>
  <c r="BE138" i="2"/>
  <c r="BE141" i="2"/>
  <c r="BE143" i="2"/>
  <c r="BE144" i="2"/>
  <c r="BE147" i="2"/>
  <c r="BE150" i="2"/>
  <c r="BE151" i="2"/>
  <c r="BE152" i="2"/>
  <c r="BE160" i="2"/>
  <c r="BE162" i="2"/>
  <c r="BE165" i="2"/>
  <c r="BE170" i="2"/>
  <c r="BE173" i="2"/>
  <c r="BE175" i="2"/>
  <c r="BE184" i="2"/>
  <c r="BE185" i="2"/>
  <c r="BE187" i="2"/>
  <c r="BE192" i="2"/>
  <c r="BE193" i="2"/>
  <c r="BE195" i="2"/>
  <c r="BE204" i="2"/>
  <c r="BE206" i="2"/>
  <c r="BE231" i="2"/>
  <c r="BE239" i="2"/>
  <c r="BK161" i="2"/>
  <c r="J161" i="2"/>
  <c r="J67" i="2"/>
  <c r="J90" i="3"/>
  <c r="BE97" i="3"/>
  <c r="BE98" i="3"/>
  <c r="BE105" i="3"/>
  <c r="BE112" i="3"/>
  <c r="BE119" i="3"/>
  <c r="BE132" i="3"/>
  <c r="BE134" i="3"/>
  <c r="BE135" i="3"/>
  <c r="BE147" i="3"/>
  <c r="BE159" i="3"/>
  <c r="BE163" i="3"/>
  <c r="BE164" i="3"/>
  <c r="BE169" i="3"/>
  <c r="F59" i="4"/>
  <c r="F96" i="4"/>
  <c r="J97" i="4"/>
  <c r="BE105" i="4"/>
  <c r="BE107" i="4"/>
  <c r="BE108" i="4"/>
  <c r="BE113" i="4"/>
  <c r="BE119" i="4"/>
  <c r="BE122" i="4"/>
  <c r="BE124" i="4"/>
  <c r="BE127" i="4"/>
  <c r="BE138" i="4"/>
  <c r="BE152" i="4"/>
  <c r="BE159" i="4"/>
  <c r="F58" i="5"/>
  <c r="J59" i="5"/>
  <c r="J95" i="5"/>
  <c r="BE112" i="5"/>
  <c r="BE113" i="5"/>
  <c r="BE115" i="5"/>
  <c r="BE126" i="5"/>
  <c r="BE132" i="5"/>
  <c r="BE133" i="5"/>
  <c r="BE134" i="5"/>
  <c r="BE136" i="5"/>
  <c r="BE139" i="5"/>
  <c r="BE152" i="5"/>
  <c r="BE158" i="5"/>
  <c r="BE161" i="5"/>
  <c r="BE162" i="5"/>
  <c r="BE167" i="5"/>
  <c r="BE168" i="5"/>
  <c r="BE169" i="5"/>
  <c r="BE87" i="7"/>
  <c r="BE95" i="7"/>
  <c r="BK89" i="7"/>
  <c r="J89" i="7"/>
  <c r="J62" i="7"/>
  <c r="BK91" i="7"/>
  <c r="J91" i="7" s="1"/>
  <c r="J63" i="7" s="1"/>
  <c r="F55" i="2"/>
  <c r="BE104" i="2"/>
  <c r="BE108" i="2"/>
  <c r="BE109" i="2"/>
  <c r="BE110" i="2"/>
  <c r="BE111" i="2"/>
  <c r="BE114" i="2"/>
  <c r="BE117" i="2"/>
  <c r="BE118" i="2"/>
  <c r="BE124" i="2"/>
  <c r="BE127" i="2"/>
  <c r="BE128" i="2"/>
  <c r="BE133" i="2"/>
  <c r="BE135" i="2"/>
  <c r="BE145" i="2"/>
  <c r="BE146" i="2"/>
  <c r="BE149" i="2"/>
  <c r="BE153" i="2"/>
  <c r="BE154" i="2"/>
  <c r="BE166" i="2"/>
  <c r="BE169" i="2"/>
  <c r="BE182" i="2"/>
  <c r="BE189" i="2"/>
  <c r="BE191" i="2"/>
  <c r="BE198" i="2"/>
  <c r="BE199" i="2"/>
  <c r="BE211" i="2"/>
  <c r="BE214" i="2"/>
  <c r="BE215" i="2"/>
  <c r="BE217" i="2"/>
  <c r="BE218" i="2"/>
  <c r="BE219" i="2"/>
  <c r="BE221" i="2"/>
  <c r="BE223" i="2"/>
  <c r="BE228" i="2"/>
  <c r="BE232" i="2"/>
  <c r="BE240" i="2"/>
  <c r="BE245" i="2"/>
  <c r="BE246" i="2"/>
  <c r="BE251" i="2"/>
  <c r="BE252" i="2"/>
  <c r="BK172" i="2"/>
  <c r="J172" i="2" s="1"/>
  <c r="J71" i="2" s="1"/>
  <c r="E48" i="3"/>
  <c r="F54" i="3"/>
  <c r="BE96" i="3"/>
  <c r="BE102" i="3"/>
  <c r="BE118" i="3"/>
  <c r="BE122" i="3"/>
  <c r="BE125" i="3"/>
  <c r="BE129" i="3"/>
  <c r="BE131" i="3"/>
  <c r="BE136" i="3"/>
  <c r="BE144" i="3"/>
  <c r="BE153" i="3"/>
  <c r="BE154" i="3"/>
  <c r="BE156" i="3"/>
  <c r="BE157" i="3"/>
  <c r="BE158" i="3"/>
  <c r="BE160" i="3"/>
  <c r="BE161" i="3"/>
  <c r="BE168" i="3"/>
  <c r="E50" i="4"/>
  <c r="BE103" i="4"/>
  <c r="BE109" i="4"/>
  <c r="BE111" i="4"/>
  <c r="BE112" i="4"/>
  <c r="BE114" i="4"/>
  <c r="BE120" i="4"/>
  <c r="BE121" i="4"/>
  <c r="BE128" i="4"/>
  <c r="BE129" i="4"/>
  <c r="BE135" i="4"/>
  <c r="BE139" i="4"/>
  <c r="BE146" i="4"/>
  <c r="BE148" i="4"/>
  <c r="BE149" i="4"/>
  <c r="BE156" i="4"/>
  <c r="BE162" i="4"/>
  <c r="BK104" i="4"/>
  <c r="J104" i="4" s="1"/>
  <c r="J66" i="4" s="1"/>
  <c r="BK115" i="4"/>
  <c r="J115" i="4"/>
  <c r="J69" i="4" s="1"/>
  <c r="BE118" i="5"/>
  <c r="BE124" i="5"/>
  <c r="BE129" i="5"/>
  <c r="BE131" i="5"/>
  <c r="BE135" i="5"/>
  <c r="BE141" i="5"/>
  <c r="BE145" i="5"/>
  <c r="BE154" i="5"/>
  <c r="BE163" i="5"/>
  <c r="BE122" i="2"/>
  <c r="BE126" i="2"/>
  <c r="BE129" i="2"/>
  <c r="BE136" i="2"/>
  <c r="BE137" i="2"/>
  <c r="BE139" i="2"/>
  <c r="BE155" i="2"/>
  <c r="BE157" i="2"/>
  <c r="BE158" i="2"/>
  <c r="BE159" i="2"/>
  <c r="BE167" i="2"/>
  <c r="BE171" i="2"/>
  <c r="BE177" i="2"/>
  <c r="BE179" i="2"/>
  <c r="BE181" i="2"/>
  <c r="BE183" i="2"/>
  <c r="BE186" i="2"/>
  <c r="BE188" i="2"/>
  <c r="BE190" i="2"/>
  <c r="BE197" i="2"/>
  <c r="BE212" i="2"/>
  <c r="BE213" i="2"/>
  <c r="BE222" i="2"/>
  <c r="BE233" i="2"/>
  <c r="BE236" i="2"/>
  <c r="BE238" i="2"/>
  <c r="BE241" i="2"/>
  <c r="BE242" i="2"/>
  <c r="BE250" i="2"/>
  <c r="BE99" i="3"/>
  <c r="BE104" i="3"/>
  <c r="BE108" i="3"/>
  <c r="BE109" i="3"/>
  <c r="BE110" i="3"/>
  <c r="BE114" i="3"/>
  <c r="BE116" i="3"/>
  <c r="BE121" i="3"/>
  <c r="BE126" i="3"/>
  <c r="BE127" i="3"/>
  <c r="BE133" i="3"/>
  <c r="BE137" i="3"/>
  <c r="BE138" i="3"/>
  <c r="BE140" i="3"/>
  <c r="BE146" i="3"/>
  <c r="BE152" i="3"/>
  <c r="BE166" i="3"/>
  <c r="BE167" i="3"/>
  <c r="BE116" i="4"/>
  <c r="BE133" i="4"/>
  <c r="BE143" i="4"/>
  <c r="BE151" i="4"/>
  <c r="BE153" i="4"/>
  <c r="BE154" i="4"/>
  <c r="BE160" i="4"/>
  <c r="BE163" i="4"/>
  <c r="F59" i="5"/>
  <c r="BE102" i="5"/>
  <c r="BE104" i="5"/>
  <c r="BE106" i="5"/>
  <c r="BE107" i="5"/>
  <c r="BE108" i="5"/>
  <c r="BE110" i="5"/>
  <c r="BE111" i="5"/>
  <c r="BE120" i="5"/>
  <c r="BE121" i="5"/>
  <c r="BE123" i="5"/>
  <c r="BE142" i="5"/>
  <c r="BE144" i="5"/>
  <c r="BE153" i="5"/>
  <c r="BE159" i="5"/>
  <c r="BK114" i="5"/>
  <c r="J114" i="5"/>
  <c r="J69" i="5"/>
  <c r="E48" i="6"/>
  <c r="J52" i="6"/>
  <c r="F54" i="6"/>
  <c r="J54" i="6"/>
  <c r="F55" i="6"/>
  <c r="J55" i="6"/>
  <c r="BE88" i="6"/>
  <c r="BE89" i="6"/>
  <c r="BE90" i="6"/>
  <c r="BE92" i="6"/>
  <c r="BE93" i="6"/>
  <c r="BE94" i="6"/>
  <c r="BE96" i="6"/>
  <c r="BE97" i="6"/>
  <c r="BE98" i="6"/>
  <c r="BE99" i="6"/>
  <c r="BE102" i="6"/>
  <c r="BC60" i="1"/>
  <c r="J34" i="2"/>
  <c r="AW55" i="1" s="1"/>
  <c r="F35" i="3"/>
  <c r="BB56" i="1" s="1"/>
  <c r="F37" i="4"/>
  <c r="BB58" i="1" s="1"/>
  <c r="F37" i="5"/>
  <c r="BB59" i="1" s="1"/>
  <c r="F36" i="2"/>
  <c r="BC55" i="1" s="1"/>
  <c r="F36" i="4"/>
  <c r="BA58" i="1" s="1"/>
  <c r="J34" i="7"/>
  <c r="AW61" i="1" s="1"/>
  <c r="F37" i="2"/>
  <c r="BD55" i="1" s="1"/>
  <c r="J34" i="3"/>
  <c r="AW56" i="1" s="1"/>
  <c r="J36" i="5"/>
  <c r="AW59" i="1" s="1"/>
  <c r="F38" i="5"/>
  <c r="BC59" i="1" s="1"/>
  <c r="F34" i="3"/>
  <c r="BA56" i="1" s="1"/>
  <c r="F39" i="5"/>
  <c r="BD59" i="1" s="1"/>
  <c r="F34" i="6"/>
  <c r="BA60" i="1" s="1"/>
  <c r="F39" i="4"/>
  <c r="BD58" i="1" s="1"/>
  <c r="F34" i="7"/>
  <c r="BA61" i="1" s="1"/>
  <c r="F36" i="7"/>
  <c r="BC61" i="1" s="1"/>
  <c r="F34" i="2"/>
  <c r="BA55" i="1" s="1"/>
  <c r="F37" i="3"/>
  <c r="BD56" i="1" s="1"/>
  <c r="F38" i="4"/>
  <c r="BC58" i="1" s="1"/>
  <c r="F37" i="6"/>
  <c r="BD60" i="1" s="1"/>
  <c r="AS54" i="1"/>
  <c r="F36" i="3"/>
  <c r="BC56" i="1"/>
  <c r="F35" i="7"/>
  <c r="BB61" i="1"/>
  <c r="F37" i="7"/>
  <c r="BD61" i="1"/>
  <c r="J36" i="4"/>
  <c r="AW58" i="1"/>
  <c r="F35" i="2"/>
  <c r="BB55" i="1"/>
  <c r="F36" i="5"/>
  <c r="BA59" i="1"/>
  <c r="R86" i="6" l="1"/>
  <c r="R85" i="6" s="1"/>
  <c r="R116" i="5"/>
  <c r="R99" i="5"/>
  <c r="R106" i="3"/>
  <c r="T102" i="2"/>
  <c r="R85" i="7"/>
  <c r="R84" i="7"/>
  <c r="T117" i="4"/>
  <c r="T100" i="4" s="1"/>
  <c r="R163" i="2"/>
  <c r="P102" i="2"/>
  <c r="P101" i="2" s="1"/>
  <c r="AU55" i="1" s="1"/>
  <c r="BK102" i="2"/>
  <c r="J102" i="2" s="1"/>
  <c r="J60" i="2" s="1"/>
  <c r="T163" i="2"/>
  <c r="R101" i="2"/>
  <c r="P85" i="7"/>
  <c r="P84" i="7" s="1"/>
  <c r="AU61" i="1" s="1"/>
  <c r="R117" i="4"/>
  <c r="R100" i="4" s="1"/>
  <c r="P117" i="4"/>
  <c r="P100" i="4"/>
  <c r="AU58" i="1"/>
  <c r="T106" i="3"/>
  <c r="T93" i="3" s="1"/>
  <c r="R93" i="3"/>
  <c r="BK117" i="4"/>
  <c r="J117" i="4" s="1"/>
  <c r="J70" i="4" s="1"/>
  <c r="T85" i="7"/>
  <c r="T84" i="7"/>
  <c r="T86" i="6"/>
  <c r="T85" i="6" s="1"/>
  <c r="P86" i="6"/>
  <c r="P85" i="6"/>
  <c r="AU60" i="1" s="1"/>
  <c r="T116" i="5"/>
  <c r="T99" i="5" s="1"/>
  <c r="P116" i="5"/>
  <c r="P99" i="5" s="1"/>
  <c r="AU59" i="1" s="1"/>
  <c r="P106" i="3"/>
  <c r="P94" i="3"/>
  <c r="BK94" i="3"/>
  <c r="J94" i="3" s="1"/>
  <c r="J60" i="3" s="1"/>
  <c r="BK106" i="3"/>
  <c r="J106" i="3" s="1"/>
  <c r="J64" i="3" s="1"/>
  <c r="J118" i="4"/>
  <c r="J71" i="4"/>
  <c r="BK116" i="5"/>
  <c r="J116" i="5" s="1"/>
  <c r="J70" i="5" s="1"/>
  <c r="J101" i="6"/>
  <c r="J65" i="6" s="1"/>
  <c r="BK85" i="7"/>
  <c r="J85" i="7" s="1"/>
  <c r="J60" i="7" s="1"/>
  <c r="J103" i="2"/>
  <c r="J61" i="2" s="1"/>
  <c r="BK163" i="2"/>
  <c r="J163" i="2"/>
  <c r="J68" i="2" s="1"/>
  <c r="BK101" i="4"/>
  <c r="BK100" i="4"/>
  <c r="J100" i="4"/>
  <c r="BK100" i="5"/>
  <c r="BK99" i="5" s="1"/>
  <c r="J99" i="5" s="1"/>
  <c r="J63" i="5" s="1"/>
  <c r="BK86" i="6"/>
  <c r="J86" i="6" s="1"/>
  <c r="J60" i="6" s="1"/>
  <c r="J33" i="3"/>
  <c r="AV56" i="1" s="1"/>
  <c r="AT56" i="1" s="1"/>
  <c r="F33" i="7"/>
  <c r="AZ61" i="1"/>
  <c r="F33" i="3"/>
  <c r="AZ56" i="1" s="1"/>
  <c r="F33" i="2"/>
  <c r="AZ55" i="1"/>
  <c r="J32" i="4"/>
  <c r="AG58" i="1" s="1"/>
  <c r="F35" i="5"/>
  <c r="AZ59" i="1" s="1"/>
  <c r="BD57" i="1"/>
  <c r="J35" i="5"/>
  <c r="AV59" i="1"/>
  <c r="AT59" i="1" s="1"/>
  <c r="F33" i="6"/>
  <c r="AZ60" i="1" s="1"/>
  <c r="J35" i="4"/>
  <c r="AV58" i="1" s="1"/>
  <c r="AT58" i="1" s="1"/>
  <c r="J33" i="7"/>
  <c r="AV61" i="1"/>
  <c r="AT61" i="1" s="1"/>
  <c r="F35" i="4"/>
  <c r="AZ58" i="1" s="1"/>
  <c r="BB57" i="1"/>
  <c r="AX57" i="1" s="1"/>
  <c r="J33" i="6"/>
  <c r="AV60" i="1" s="1"/>
  <c r="AT60" i="1" s="1"/>
  <c r="BC57" i="1"/>
  <c r="AY57" i="1"/>
  <c r="BA57" i="1"/>
  <c r="AW57" i="1"/>
  <c r="J33" i="2"/>
  <c r="AV55" i="1" s="1"/>
  <c r="AT55" i="1" s="1"/>
  <c r="P93" i="3" l="1"/>
  <c r="AU56" i="1"/>
  <c r="T101" i="2"/>
  <c r="J41" i="4"/>
  <c r="J100" i="5"/>
  <c r="J64" i="5"/>
  <c r="BK93" i="3"/>
  <c r="J93" i="3"/>
  <c r="BK84" i="7"/>
  <c r="J84" i="7"/>
  <c r="J59" i="7"/>
  <c r="BK101" i="2"/>
  <c r="J101" i="2" s="1"/>
  <c r="J59" i="2" s="1"/>
  <c r="J63" i="4"/>
  <c r="J101" i="4"/>
  <c r="J64" i="4" s="1"/>
  <c r="BK85" i="6"/>
  <c r="J85" i="6"/>
  <c r="J59" i="6"/>
  <c r="BC54" i="1"/>
  <c r="W32" i="1"/>
  <c r="BD54" i="1"/>
  <c r="W33" i="1"/>
  <c r="BA54" i="1"/>
  <c r="W30" i="1"/>
  <c r="BB54" i="1"/>
  <c r="W31" i="1"/>
  <c r="AN58" i="1"/>
  <c r="AU57" i="1"/>
  <c r="AZ57" i="1"/>
  <c r="AV57" i="1"/>
  <c r="AT57" i="1"/>
  <c r="J32" i="5"/>
  <c r="AG59" i="1"/>
  <c r="AN59" i="1"/>
  <c r="J30" i="3"/>
  <c r="AG56" i="1" s="1"/>
  <c r="AN56" i="1" s="1"/>
  <c r="J59" i="3" l="1"/>
  <c r="J39" i="3"/>
  <c r="J41" i="5"/>
  <c r="AZ54" i="1"/>
  <c r="W29" i="1" s="1"/>
  <c r="AU54" i="1"/>
  <c r="AW54" i="1"/>
  <c r="AK30" i="1"/>
  <c r="AX54" i="1"/>
  <c r="AG57" i="1"/>
  <c r="AN57" i="1"/>
  <c r="J30" i="7"/>
  <c r="AG61" i="1" s="1"/>
  <c r="AN61" i="1" s="1"/>
  <c r="AY54" i="1"/>
  <c r="J30" i="2"/>
  <c r="AG55" i="1" s="1"/>
  <c r="AN55" i="1" s="1"/>
  <c r="J30" i="6"/>
  <c r="AG60" i="1"/>
  <c r="AN60" i="1" s="1"/>
  <c r="J39" i="7" l="1"/>
  <c r="J39" i="2"/>
  <c r="J39" i="6"/>
  <c r="AV54" i="1"/>
  <c r="AK29" i="1" s="1"/>
  <c r="AG54" i="1"/>
  <c r="AK26" i="1" s="1"/>
  <c r="AK35" i="1" l="1"/>
  <c r="AT54" i="1"/>
  <c r="AN54" i="1" l="1"/>
</calcChain>
</file>

<file path=xl/sharedStrings.xml><?xml version="1.0" encoding="utf-8"?>
<sst xmlns="http://schemas.openxmlformats.org/spreadsheetml/2006/main" count="6513" uniqueCount="1373">
  <si>
    <t>Export Komplet</t>
  </si>
  <si>
    <t>VZ</t>
  </si>
  <si>
    <t>2.0</t>
  </si>
  <si>
    <t>ZAMOK</t>
  </si>
  <si>
    <t>False</t>
  </si>
  <si>
    <t>{96f3decb-8daf-4066-baec-f239633feca0}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</si>
  <si>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</si>
  <si>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</si>
  <si>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</si>
  <si>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</si>
  <si>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</si>
  <si>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</si>
  <si>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</si>
  <si>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</si>
  <si>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22-20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</si>
  <si>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</si>
  <si>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</si>
  <si>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Kostelec na Hané ON - oprava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</si>
  <si>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</si>
  <si>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</si>
  <si>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</si>
  <si>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</si>
  <si>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</si>
  <si>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</si>
  <si>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</si>
  <si>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</si>
  <si>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</si>
  <si>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</si>
  <si>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</si>
  <si>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</si>
  <si>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</si>
  <si>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</si>
  <si>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</si>
  <si>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</si>
  <si>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</si>
  <si>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</si>
  <si>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</si>
  <si>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</si>
  <si>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</si>
  <si>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</si>
  <si>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</si>
  <si>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</si>
  <si>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</si>
  <si>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</si>
  <si>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</si>
  <si>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</si>
  <si>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</si>
  <si>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</si>
  <si>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</si>
  <si>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</si>
  <si>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</si>
  <si>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</si>
  <si>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</si>
  <si>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</si>
  <si>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</si>
  <si>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</si>
  <si>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</si>
  <si>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</si>
  <si>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</si>
  <si>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</si>
  <si>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</si>
  <si>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</si>
  <si>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</si>
  <si>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</si>
  <si>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</si>
  <si>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</si>
  <si>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</si>
  <si>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</si>
  <si>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</si>
  <si>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</si>
  <si>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</si>
  <si>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</si>
  <si>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</si>
  <si>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</si>
  <si>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</si>
  <si>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</si>
  <si>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</si>
  <si>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{29397482-227f-4ac2-b8f9-35b7cb3c2a01}</t>
  </si>
  <si>
    <t>2</t>
  </si>
  <si>
    <t>02</t>
  </si>
  <si>
    <t>technická zařízení budov</t>
  </si>
  <si>
    <t>{2350718e-47c6-4436-bd50-47f09eaffd9e}</t>
  </si>
  <si>
    <t>03</t>
  </si>
  <si>
    <t>oprava bytů</t>
  </si>
  <si>
    <t>{f380934b-ea05-443b-8e96-3dfa4412572d}</t>
  </si>
  <si>
    <t>03.1</t>
  </si>
  <si>
    <t>byt 3+1</t>
  </si>
  <si>
    <t>Soupis</t>
  </si>
  <si>
    <t>{debdd19b-2a1f-479a-9754-535db61bbbb4}</t>
  </si>
  <si>
    <t>03.2</t>
  </si>
  <si>
    <t>byt 2+1</t>
  </si>
  <si>
    <t>{cb2873ab-220e-44a6-8a4e-bd5be3547d72}</t>
  </si>
  <si>
    <t>04</t>
  </si>
  <si>
    <t>Demolice útulku TO</t>
  </si>
  <si>
    <t>{317a1ae3-0ad1-4724-8f72-7c33b6abb93c}</t>
  </si>
  <si>
    <t>05</t>
  </si>
  <si>
    <t>VRN</t>
  </si>
  <si>
    <t>{d6ee825a-b123-4cf5-964e-e9810ad5ec99}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</si>
  <si>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</si>
  <si>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</si>
  <si>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</si>
  <si>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</si>
  <si>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</si>
  <si>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</si>
  <si>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</si>
  <si>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</si>
  <si>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</si>
  <si>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</si>
  <si>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</si>
  <si>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</si>
  <si>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</si>
  <si>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</si>
  <si>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</si>
  <si>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</si>
  <si>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</si>
  <si>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</si>
  <si>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</si>
  <si>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</si>
  <si>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</si>
  <si>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</si>
  <si>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</si>
  <si>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</si>
  <si>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</si>
  <si>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</si>
  <si>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</si>
  <si>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</si>
  <si>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</si>
  <si>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</si>
  <si>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</si>
  <si>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</si>
  <si>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</si>
  <si>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</si>
  <si>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</si>
  <si>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</si>
  <si>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</si>
  <si>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</si>
  <si>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</si>
  <si>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</si>
  <si>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</si>
  <si>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</si>
  <si>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</si>
  <si>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</si>
  <si>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</si>
  <si>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</si>
  <si>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</si>
  <si>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</si>
  <si>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</si>
  <si>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</si>
  <si>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2020 01</t>
  </si>
  <si>
    <t>4</t>
  </si>
  <si>
    <t>-287839409</t>
  </si>
  <si>
    <t>174111102</t>
  </si>
  <si>
    <t>Zásyp sypaninou z jakékoliv horniny ručně s uložením výkopku ve vrstvách se zhutněním v uzavřených prostorách s urovnáním povrchu zásypu</t>
  </si>
  <si>
    <t>m3</t>
  </si>
  <si>
    <t>1746395521</t>
  </si>
  <si>
    <t>3</t>
  </si>
  <si>
    <t>Svislé a kompletní konstrukce</t>
  </si>
  <si>
    <t>310238211</t>
  </si>
  <si>
    <t>Zazdívka otvorů ve zdivu nadzákladovém cihlami pálenými plochy přes 0,25 m2 do 1 m2 na maltu vápenocementovou</t>
  </si>
  <si>
    <t>-2078789294</t>
  </si>
  <si>
    <t>310239211</t>
  </si>
  <si>
    <t>Zazdívka otvorů ve zdivu nadzákladovém cihlami pálenými plochy přes 1 m2 do 4 m2 na maltu vápenocementovou</t>
  </si>
  <si>
    <t>-1797979355</t>
  </si>
  <si>
    <t>5</t>
  </si>
  <si>
    <t>342272215</t>
  </si>
  <si>
    <t>Příčky z pórobetonových tvárnic hladkých na tenké maltové lože objemová hmotnost do 500 kg/m3, tloušťka příčky 75 mm</t>
  </si>
  <si>
    <t>1543391873</t>
  </si>
  <si>
    <t>6</t>
  </si>
  <si>
    <t>342272225</t>
  </si>
  <si>
    <t>Příčky z pórobetonových tvárnic hladkých na tenké maltové lože objemová hmotnost do 500 kg/m3, tloušťka příčky 100 mm</t>
  </si>
  <si>
    <t>-1009539904</t>
  </si>
  <si>
    <t>7</t>
  </si>
  <si>
    <t>342272245</t>
  </si>
  <si>
    <t>Příčky z pórobetonových tvárnic hladkých na tenké maltové lože objemová hmotnost do 500 kg/m3, tloušťka příčky 150 mm</t>
  </si>
  <si>
    <t>967467128</t>
  </si>
  <si>
    <t>Komunikace pozemní</t>
  </si>
  <si>
    <t>8</t>
  </si>
  <si>
    <t>59111111R</t>
  </si>
  <si>
    <t>Kladení dlažby z kostek s provedením lože do tl. 50 mm, s vyplněním spár, s dvojím beraněním a se smetením přebytečného materiálu na krajnici velkých z betonu, do lože z kameniva těženého</t>
  </si>
  <si>
    <t>1375289453</t>
  </si>
  <si>
    <t>9</t>
  </si>
  <si>
    <t>5911111R2</t>
  </si>
  <si>
    <t>Doplňění stávající dlažby přístřešku</t>
  </si>
  <si>
    <t>669952866</t>
  </si>
  <si>
    <t>Úpravy povrchů, podlahy a osazování výplní</t>
  </si>
  <si>
    <t>10</t>
  </si>
  <si>
    <t>612142001</t>
  </si>
  <si>
    <t>Potažení vnitřních ploch pletivem v ploše nebo pruzích, na plném podkladu sklovláknitým vtlačením do tmelu stěn</t>
  </si>
  <si>
    <t>852463869</t>
  </si>
  <si>
    <t>11</t>
  </si>
  <si>
    <t>612311131</t>
  </si>
  <si>
    <t>Potažení vnitřních ploch štukem tloušťky do 3 mm svislých konstrukcí stěn</t>
  </si>
  <si>
    <t>-1138184845</t>
  </si>
  <si>
    <t>12</t>
  </si>
  <si>
    <t>612325121</t>
  </si>
  <si>
    <t>Vápenocementová omítka rýh štuková ve stěnách, šířky rýhy do 150 mm</t>
  </si>
  <si>
    <t>-868320328</t>
  </si>
  <si>
    <t>13</t>
  </si>
  <si>
    <t>622332111</t>
  </si>
  <si>
    <t>Omítka cementová škrábaná (břízolitová) vnějších ploch nanášená ručně na omítnutý podklad stěn</t>
  </si>
  <si>
    <t>32216110</t>
  </si>
  <si>
    <t>14</t>
  </si>
  <si>
    <t>622335201</t>
  </si>
  <si>
    <t>Oprava cementové škrábané (břízolitové) omítky vnějších ploch stěn, v rozsahu opravované plochy do 10%</t>
  </si>
  <si>
    <t>892577700</t>
  </si>
  <si>
    <t>629995217</t>
  </si>
  <si>
    <t>Očištění vnějších ploch tryskáním křemičitým pískem nesušeným ( metodou torbo tryskání), povrchu kamenného umělého</t>
  </si>
  <si>
    <t>-1037478683</t>
  </si>
  <si>
    <t>16</t>
  </si>
  <si>
    <t>631311115</t>
  </si>
  <si>
    <t>Mazanina z betonu prostého bez zvýšených nároků na prostředí tl. přes 50 do 80 mm tř. C 20/25</t>
  </si>
  <si>
    <t>1068662929</t>
  </si>
  <si>
    <t>17</t>
  </si>
  <si>
    <t>631362021</t>
  </si>
  <si>
    <t>Výztuž mazanin ze svařovaných sítí z drátů typu KARI</t>
  </si>
  <si>
    <t>t</t>
  </si>
  <si>
    <t>1476905292</t>
  </si>
  <si>
    <t>18</t>
  </si>
  <si>
    <t>632453414</t>
  </si>
  <si>
    <t>Potěr průmyslový samonivelační ze suchých směsí podkladní pro středně těžký provoz, tl. přes 15 do 20 mm</t>
  </si>
  <si>
    <t>1889031529</t>
  </si>
  <si>
    <t>19</t>
  </si>
  <si>
    <t>635211421</t>
  </si>
  <si>
    <t>Doplnění násypu pod podlahy a dlažby perlitem (s dodáním hmot), s udusáním a urovnáním povrchu násypu plochy jednotlivě přes 2 m2</t>
  </si>
  <si>
    <t>1821562466</t>
  </si>
  <si>
    <t>20</t>
  </si>
  <si>
    <t>642942111</t>
  </si>
  <si>
    <t>Osazování zárubní nebo rámů kovových dveřních lisovaných nebo z úhelníků bez dveřních křídel na cementovou maltu, plochy otvoru do 2,5 m2</t>
  </si>
  <si>
    <t>kus</t>
  </si>
  <si>
    <t>-708109232</t>
  </si>
  <si>
    <t>M</t>
  </si>
  <si>
    <t>55331365</t>
  </si>
  <si>
    <t>zárubeň ocelová pro běžné zdění a pórobeton 115 levá/pravá 900</t>
  </si>
  <si>
    <t>1703902044</t>
  </si>
  <si>
    <t>22</t>
  </si>
  <si>
    <t>642942721</t>
  </si>
  <si>
    <t>Osazování zárubní nebo rámů kovových dveřních lisovaných nebo z úhelníků bez dveřních křídel na montážní pěnu, plochy otvoru přes 2,5 do 4,5 m2</t>
  </si>
  <si>
    <t>-609659725</t>
  </si>
  <si>
    <t>23</t>
  </si>
  <si>
    <t>5534131R1</t>
  </si>
  <si>
    <t>dveře Al vchodové jednokřídlové do š 1100mm  v 2750mm s nadsvětlíkem</t>
  </si>
  <si>
    <t>-1657133850</t>
  </si>
  <si>
    <t>24</t>
  </si>
  <si>
    <t>5534131R2</t>
  </si>
  <si>
    <t>dveře Al vchodové jednokřídlové do š 1100mm  v 2570mm s nadsvětlíkem</t>
  </si>
  <si>
    <t>-1808912679</t>
  </si>
  <si>
    <t>25</t>
  </si>
  <si>
    <t>5534131R3</t>
  </si>
  <si>
    <t>dveře Al vchodové jednokřídlové do š 1100mm  v 2200mm s nadsvětlíkem</t>
  </si>
  <si>
    <t>-974999961</t>
  </si>
  <si>
    <t>26</t>
  </si>
  <si>
    <t>642944121</t>
  </si>
  <si>
    <t>Osazení ocelových dveřních zárubní lisovaných nebo z úhelníků dodatečně s vybetonováním prahu, plochy do 2,5 m2</t>
  </si>
  <si>
    <t>7331926</t>
  </si>
  <si>
    <t>27</t>
  </si>
  <si>
    <t>55331386</t>
  </si>
  <si>
    <t>zárubeň ocelová pro běžné zdění a pórobeton 150 levá/pravá 900</t>
  </si>
  <si>
    <t>812789506</t>
  </si>
  <si>
    <t>Ostatní konstrukce a práce, bourání</t>
  </si>
  <si>
    <t>28</t>
  </si>
  <si>
    <t>900R01</t>
  </si>
  <si>
    <t>Odstranění dožilých prvků na fasádě</t>
  </si>
  <si>
    <t>soub.</t>
  </si>
  <si>
    <t>-1089971392</t>
  </si>
  <si>
    <t>29</t>
  </si>
  <si>
    <t>900R02</t>
  </si>
  <si>
    <t>nájezdová rampa pro vozíčkáře, v 300mm, šířka 1500, délka 2400mm</t>
  </si>
  <si>
    <t>kpl.</t>
  </si>
  <si>
    <t>1311673239</t>
  </si>
  <si>
    <t>30</t>
  </si>
  <si>
    <t>936124113</t>
  </si>
  <si>
    <t>Montáž lavičky parkové stabilní přichycené kotevními šrouby</t>
  </si>
  <si>
    <t>-548588828</t>
  </si>
  <si>
    <t>31</t>
  </si>
  <si>
    <t>M01</t>
  </si>
  <si>
    <t>Lavička prodloužená s opěradlem, konstrukce z hliníkové slitiny, sedák i opěradlo z tropického dřeva</t>
  </si>
  <si>
    <t>ks</t>
  </si>
  <si>
    <t>-998252689</t>
  </si>
  <si>
    <t>32</t>
  </si>
  <si>
    <t>941111111</t>
  </si>
  <si>
    <t>Montáž lešení řadového trubkového lehkého pracovního s podlahami s provozním zatížením tř. 3 do 200 kg/m2 šířky tř. W06 od 0,6 do 0,9 m, výšky do 10 m</t>
  </si>
  <si>
    <t>-1377377823</t>
  </si>
  <si>
    <t>33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</si>
  <si>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</si>
  <si>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</si>
  <si>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-212168698</t>
  </si>
  <si>
    <t>34</t>
  </si>
  <si>
    <t>941111811</t>
  </si>
  <si>
    <t>Demontáž lešení řadového trubkového lehkého pracovního s podlahami s provozním zatížením tř. 3 do 200 kg/m2 šířky tř. W06 od 0,6 do 0,9 m, výšky do 10 m</t>
  </si>
  <si>
    <t>-792937344</t>
  </si>
  <si>
    <t>35</t>
  </si>
  <si>
    <t>949101111</t>
  </si>
  <si>
    <t>Lešení pomocné pracovní pro objekty pozemních staveb pro zatížení do 150 kg/m2, o výšce lešeňové podlahy do 1,9 m</t>
  </si>
  <si>
    <t>283948338</t>
  </si>
  <si>
    <t>36</t>
  </si>
  <si>
    <t>961043111</t>
  </si>
  <si>
    <t>Bourání základů z betonu proloženého kamenem</t>
  </si>
  <si>
    <t>-1408983116</t>
  </si>
  <si>
    <t>37</t>
  </si>
  <si>
    <t>962031132</t>
  </si>
  <si>
    <t>Bourání příček z cihel, tvárnic nebo příčkovek z cihel pálených, plných nebo dutých na maltu vápennou nebo vápenocementovou, tl. do 100 mm</t>
  </si>
  <si>
    <t>1216564664</t>
  </si>
  <si>
    <t>38</t>
  </si>
  <si>
    <t>962032230</t>
  </si>
  <si>
    <t>Bourání zdiva nadzákladového z cihel nebo tvárnic z cihel pálených nebo vápenopískových, na maltu vápennou nebo vápenocementovou, objemu do 1 m3</t>
  </si>
  <si>
    <t>-278381702</t>
  </si>
  <si>
    <t>39</t>
  </si>
  <si>
    <t>962032631</t>
  </si>
  <si>
    <t>Bourání zdiva nadzákladového z cihel nebo tvárnic komínového z cihel pálených, šamotových nebo vápenopískových nad střechou na maltu vápennou nebo vápenocementovou</t>
  </si>
  <si>
    <t>1283449952</t>
  </si>
  <si>
    <t>40</t>
  </si>
  <si>
    <t>965043331</t>
  </si>
  <si>
    <t>Bourání mazanin betonových s potěrem nebo teracem tl. do 100 mm, plochy do 4 m2</t>
  </si>
  <si>
    <t>769369378</t>
  </si>
  <si>
    <t>41</t>
  </si>
  <si>
    <t>965082933</t>
  </si>
  <si>
    <t>Odstranění násypu pod podlahami nebo ochranného násypu na střechách tl. do 200 mm, plochy přes 2 m2</t>
  </si>
  <si>
    <t>-1388588803</t>
  </si>
  <si>
    <t>42</t>
  </si>
  <si>
    <t>968072245</t>
  </si>
  <si>
    <t>Vybourání kovových rámů oken s křídly, dveřních zárubní, vrat, stěn, ostění nebo obkladů okenních rámů s křídly jednoduchých, plochy do 2 m2</t>
  </si>
  <si>
    <t>1676073780</t>
  </si>
  <si>
    <t>43</t>
  </si>
  <si>
    <t>968072455</t>
  </si>
  <si>
    <t>Vybourání kovových rámů oken s křídly, dveřních zárubní, vrat, stěn, ostění nebo obkladů dveřních zárubní, plochy do 2 m2</t>
  </si>
  <si>
    <t>1617927087</t>
  </si>
  <si>
    <t>44</t>
  </si>
  <si>
    <t>968072456</t>
  </si>
  <si>
    <t>Vybourání kovových rámů oken s křídly, dveřních zárubní, vrat, stěn, ostění nebo obkladů dveřních zárubní, plochy přes 2 m2</t>
  </si>
  <si>
    <t>2055763591</t>
  </si>
  <si>
    <t>45</t>
  </si>
  <si>
    <t>974031121</t>
  </si>
  <si>
    <t>Vysekání rýh ve zdivu cihelném na maltu vápennou nebo vápenocementovou do hl. 30 mm a šířky do 30 mm</t>
  </si>
  <si>
    <t>m</t>
  </si>
  <si>
    <t>-887631319</t>
  </si>
  <si>
    <t>46</t>
  </si>
  <si>
    <t>974031133</t>
  </si>
  <si>
    <t>Vysekání rýh ve zdivu cihelném na maltu vápennou nebo vápenocementovou do hl. 50 mm a šířky do 100 mm</t>
  </si>
  <si>
    <t>817680713</t>
  </si>
  <si>
    <t>47</t>
  </si>
  <si>
    <t>974031164</t>
  </si>
  <si>
    <t>Vysekání rýh ve zdivu cihelném na maltu vápennou nebo vápenocementovou do hl. 150 mm a šířky do 150 mm</t>
  </si>
  <si>
    <t>-1784894159</t>
  </si>
  <si>
    <t>48</t>
  </si>
  <si>
    <t>974031666</t>
  </si>
  <si>
    <t>Vysekání rýh ve zdivu cihelném na maltu vápennou nebo vápenocementovou pro vtahování nosníků do zdí, před vybouráním otvoru do hl. 150 mm, při v. nosníku do 250 mm</t>
  </si>
  <si>
    <t>1366056158</t>
  </si>
  <si>
    <t>997</t>
  </si>
  <si>
    <t>Přesun sutě</t>
  </si>
  <si>
    <t>49</t>
  </si>
  <si>
    <t>997013212</t>
  </si>
  <si>
    <t>Vnitrostaveništní doprava suti a vybouraných hmot vodorovně do 50 m svisle ručně pro budovy a haly výšky přes 6 do 9 m</t>
  </si>
  <si>
    <t>-1032108292</t>
  </si>
  <si>
    <t>50</t>
  </si>
  <si>
    <t>997013501</t>
  </si>
  <si>
    <t>Odvoz suti a vybouraných hmot na skládku nebo meziskládku se složením, na vzdálenost do 1 km</t>
  </si>
  <si>
    <t>-273265414</t>
  </si>
  <si>
    <t>51</t>
  </si>
  <si>
    <t>997013509</t>
  </si>
  <si>
    <t>Odvoz suti a vybouraných hmot na skládku nebo meziskládku se složením, na vzdálenost Příplatek k ceně za každý další i započatý 1 km přes 1 km</t>
  </si>
  <si>
    <t>1064836551</t>
  </si>
  <si>
    <t>52</t>
  </si>
  <si>
    <t>997013631</t>
  </si>
  <si>
    <t>Poplatek za uložení stavebního odpadu na skládce (skládkovné) směsného stavebního a demoličního zatříděného do Katalogu odpadů pod kódem 17 09 04</t>
  </si>
  <si>
    <t>-13836539</t>
  </si>
  <si>
    <t>998</t>
  </si>
  <si>
    <t>Přesun hmot</t>
  </si>
  <si>
    <t>53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</si>
  <si>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</si>
  <si>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</si>
  <si>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793799218</t>
  </si>
  <si>
    <t>PSV</t>
  </si>
  <si>
    <t>Práce a dodávky PSV</t>
  </si>
  <si>
    <t>711</t>
  </si>
  <si>
    <t>Izolace proti vodě, vlhkosti a plynům</t>
  </si>
  <si>
    <t>54</t>
  </si>
  <si>
    <t>711141559</t>
  </si>
  <si>
    <t>Provedení izolace proti zemní vlhkosti pásy přitavením NAIP na ploše vodorovné V</t>
  </si>
  <si>
    <t>-424653497</t>
  </si>
  <si>
    <t>55</t>
  </si>
  <si>
    <t>62853003</t>
  </si>
  <si>
    <t>pás asfaltový natavitelný modifikovaný SBS tl 3,5mm s vložkou ze skleněné tkaniny a spalitelnou PE fólií nebo jemnozrnný minerálním posypem na horním povrchu</t>
  </si>
  <si>
    <t>-2059512743</t>
  </si>
  <si>
    <t>56</t>
  </si>
  <si>
    <t>998711102</t>
  </si>
  <si>
    <t>Přesun hmot pro izolace proti vodě, vlhkosti a plynům stanovený z hmotnosti přesunovaného materiálu vodorovná dopravní vzdálenost do 50 m v objektech výšky přes 6 do 12 m</t>
  </si>
  <si>
    <t>1286360051</t>
  </si>
  <si>
    <t>713</t>
  </si>
  <si>
    <t>Izolace tepelné</t>
  </si>
  <si>
    <t>57</t>
  </si>
  <si>
    <t>713121111</t>
  </si>
  <si>
    <t>Montáž tepelné izolace podlah rohožemi, pásy, deskami, dílci, bloky (izolační materiál ve specifikaci) kladenými volně jednovrstvá</t>
  </si>
  <si>
    <t>1159231729</t>
  </si>
  <si>
    <t>58</t>
  </si>
  <si>
    <t>28375868</t>
  </si>
  <si>
    <t>deska EPS 70 se zvýšenou pevností λ=0,039 tl 50mm</t>
  </si>
  <si>
    <t>134659615</t>
  </si>
  <si>
    <t>59</t>
  </si>
  <si>
    <t>998713102</t>
  </si>
  <si>
    <t>Přesun hmot pro izolace tepelné stanovený z hmotnosti přesunovaného materiálu vodorovná dopravní vzdálenost do 50 m v objektech výšky přes 6 m do 12 m</t>
  </si>
  <si>
    <t>1024359486</t>
  </si>
  <si>
    <t>762</t>
  </si>
  <si>
    <t>Konstrukce tesařské</t>
  </si>
  <si>
    <t>60</t>
  </si>
  <si>
    <t>762526811</t>
  </si>
  <si>
    <t>Demontáž podlah z desek dřevotřískových, překližkových, sololitových tl. do 20 mm bez polštářů</t>
  </si>
  <si>
    <t>-1212957236</t>
  </si>
  <si>
    <t>763</t>
  </si>
  <si>
    <t>Konstrukce suché výstavby</t>
  </si>
  <si>
    <t>61</t>
  </si>
  <si>
    <t>763411116</t>
  </si>
  <si>
    <t>Sanitární příčky vhodné do mokrého prostředí dělící z kompaktních desek tl. 13 mm</t>
  </si>
  <si>
    <t>-262533577</t>
  </si>
  <si>
    <t>62</t>
  </si>
  <si>
    <t>763411126</t>
  </si>
  <si>
    <t>Sanitární příčky vhodné do mokrého prostředí dveře vnitřní do sanitárních příček šířky do 800 mm, výšky do 2 000 mm z kompaktních desek včetně nerezového kování tl. 13 mm</t>
  </si>
  <si>
    <t>444621080</t>
  </si>
  <si>
    <t>63</t>
  </si>
  <si>
    <t>763431001</t>
  </si>
  <si>
    <t>Montáž podhledu minerálního včetně zavěšeného roštu viditelného s panely vyjímatelnými, velikosti panelů do 0,36 m2</t>
  </si>
  <si>
    <t>-1909744908</t>
  </si>
  <si>
    <t>64</t>
  </si>
  <si>
    <t>59030575</t>
  </si>
  <si>
    <t>podhled kazetový děrovaný kruh 6,5mm, polozapuštěný rastr tl 10mm 600x600mm</t>
  </si>
  <si>
    <t>243433454</t>
  </si>
  <si>
    <t>65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</si>
  <si>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</si>
  <si>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</si>
  <si>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740990768</t>
  </si>
  <si>
    <t>766</t>
  </si>
  <si>
    <t>Konstrukce truhlářské</t>
  </si>
  <si>
    <t>66</t>
  </si>
  <si>
    <t>765R01</t>
  </si>
  <si>
    <t>D+M kuchyňská linka, délka 2500mm</t>
  </si>
  <si>
    <t>98007270</t>
  </si>
  <si>
    <t>67</t>
  </si>
  <si>
    <t>766411821</t>
  </si>
  <si>
    <t>Demontáž obložení stěn palubkami</t>
  </si>
  <si>
    <t>-1089359976</t>
  </si>
  <si>
    <t>68</t>
  </si>
  <si>
    <t>766411822</t>
  </si>
  <si>
    <t>Demontáž obložení stěn podkladových roštů</t>
  </si>
  <si>
    <t>427108751</t>
  </si>
  <si>
    <t>69</t>
  </si>
  <si>
    <t>766622131</t>
  </si>
  <si>
    <t>Montáž oken plastových včetně montáže rámu plochy přes 1 m2 otevíravých do zdiva, výšky do 1,5 m</t>
  </si>
  <si>
    <t>-1675893865</t>
  </si>
  <si>
    <t>70</t>
  </si>
  <si>
    <t>61140052</t>
  </si>
  <si>
    <t>okno plastové otevíravé/sklopné trojsklo přes plochu 1m2 do v 1,5m</t>
  </si>
  <si>
    <t>557501539</t>
  </si>
  <si>
    <t>71</t>
  </si>
  <si>
    <t>766622132</t>
  </si>
  <si>
    <t>Montáž oken plastových včetně montáže rámu plochy přes 1 m2 otevíravých do zdiva, výšky přes 1,5 do 2,5 m</t>
  </si>
  <si>
    <t>-481590311</t>
  </si>
  <si>
    <t>72</t>
  </si>
  <si>
    <t>61140054</t>
  </si>
  <si>
    <t>okno plastové otevíravé/sklopné trojsklo přes plochu 1m2 v 1,5-2,5m</t>
  </si>
  <si>
    <t>1206783144</t>
  </si>
  <si>
    <t>73</t>
  </si>
  <si>
    <t>766660001</t>
  </si>
  <si>
    <t>Montáž dveřních křídel dřevěných nebo plastových otevíravých do ocelové zárubně povrchově upravených jednokřídlových, šířky do 800 mm</t>
  </si>
  <si>
    <t>834871872</t>
  </si>
  <si>
    <t>74</t>
  </si>
  <si>
    <t>61162080</t>
  </si>
  <si>
    <t>dveře jednokřídlé voštinové povrch laminátový částečně prosklené 800x1970/2100mm</t>
  </si>
  <si>
    <t>-640708518</t>
  </si>
  <si>
    <t>75</t>
  </si>
  <si>
    <t>766660002</t>
  </si>
  <si>
    <t>Montáž dveřních křídel dřevěných nebo plastových otevíravých do ocelové zárubně povrchově upravených jednokřídlových, šířky přes 800 mm</t>
  </si>
  <si>
    <t>-1941029854</t>
  </si>
  <si>
    <t>76</t>
  </si>
  <si>
    <t>61162087</t>
  </si>
  <si>
    <t>dveře jednokřídlé dřevotřískové povrch laminátový plné 900x1970/2100mm</t>
  </si>
  <si>
    <t>-1464496862</t>
  </si>
  <si>
    <t>77</t>
  </si>
  <si>
    <t>766694122</t>
  </si>
  <si>
    <t>Montáž ostatních truhlářských konstrukcí parapetních desek dřevěných nebo plastových šířky přes 300 mm, délky přes 1000 do 1600 mm</t>
  </si>
  <si>
    <t>-1705609705</t>
  </si>
  <si>
    <t>78</t>
  </si>
  <si>
    <t>61140075</t>
  </si>
  <si>
    <t>parapet plastový vnitřní – š 600mm, dekor</t>
  </si>
  <si>
    <t>868528788</t>
  </si>
  <si>
    <t>79</t>
  </si>
  <si>
    <t>61140076</t>
  </si>
  <si>
    <t>koncovka k parapetu oboustranná š 600mm, barva bílá</t>
  </si>
  <si>
    <t>116114999</t>
  </si>
  <si>
    <t>80</t>
  </si>
  <si>
    <t>998766102</t>
  </si>
  <si>
    <t>Přesun hmot pro konstrukce truhlářské stanovený z hmotnosti přesunovaného materiálu vodorovná dopravní vzdálenost do 50 m v objektech výšky přes 6 do 12 m</t>
  </si>
  <si>
    <t>-498431872</t>
  </si>
  <si>
    <t>767</t>
  </si>
  <si>
    <t>Konstrukce zámečnické</t>
  </si>
  <si>
    <t>81</t>
  </si>
  <si>
    <t>767661811</t>
  </si>
  <si>
    <t>Demontáž mříží pevných nebo otevíravých</t>
  </si>
  <si>
    <t>-326577169</t>
  </si>
  <si>
    <t>82</t>
  </si>
  <si>
    <t>767662110</t>
  </si>
  <si>
    <t>Montáž mříží pevných, připevněných šroubováním</t>
  </si>
  <si>
    <t>777190256</t>
  </si>
  <si>
    <t>83</t>
  </si>
  <si>
    <t>M05</t>
  </si>
  <si>
    <t xml:space="preserve">Mříž ocelová historizující </t>
  </si>
  <si>
    <t>-1496209134</t>
  </si>
  <si>
    <t>84</t>
  </si>
  <si>
    <t>767R01</t>
  </si>
  <si>
    <t>Přístřešek na popelnice, uzamykatelný, kapacita 5ks popelnic</t>
  </si>
  <si>
    <t>699690408</t>
  </si>
  <si>
    <t>85</t>
  </si>
  <si>
    <t>998767102</t>
  </si>
  <si>
    <t>Přesun hmot pro zámečnické konstrukce stanovený z hmotnosti přesunovaného materiálu vodorovná dopravní vzdálenost do 50 m v objektech výšky přes 6 do 12 m</t>
  </si>
  <si>
    <t>628514350</t>
  </si>
  <si>
    <t>771</t>
  </si>
  <si>
    <t>Podlahy z dlaždic</t>
  </si>
  <si>
    <t>86</t>
  </si>
  <si>
    <t>771151023</t>
  </si>
  <si>
    <t>Příprava podkladu před provedením dlažby samonivelační stěrka min.pevnosti 30 MPa, tloušťky přes 5 do 8 mm</t>
  </si>
  <si>
    <t>370793447</t>
  </si>
  <si>
    <t>87</t>
  </si>
  <si>
    <t>771551810</t>
  </si>
  <si>
    <t>Demontáž podlah z dlaždic teracových kladených do malty</t>
  </si>
  <si>
    <t>-760277699</t>
  </si>
  <si>
    <t>88</t>
  </si>
  <si>
    <t>771573810</t>
  </si>
  <si>
    <t>Demontáž podlah z dlaždic keramických lepených</t>
  </si>
  <si>
    <t>300664820</t>
  </si>
  <si>
    <t>89</t>
  </si>
  <si>
    <t>771574260</t>
  </si>
  <si>
    <t>Montáž podlah z dlaždic keramických lepených flexibilním lepidlem maloformátových pro vysoké mechanické zatížení protiskluzných nebo reliéfních (bezbariérových) přes 6 do 9 ks/m2</t>
  </si>
  <si>
    <t>-698459988</t>
  </si>
  <si>
    <t>90</t>
  </si>
  <si>
    <t>59761420</t>
  </si>
  <si>
    <t>dlažba velkoformátová keramická slinutá protiskluzná do interiéru i exteriéru pro vysoké mechanické namáhání přes 4 do 6ks/m2</t>
  </si>
  <si>
    <t>-1084826375</t>
  </si>
  <si>
    <t>91</t>
  </si>
  <si>
    <t>771591112</t>
  </si>
  <si>
    <t>Izolace podlahy pod dlažbu nátěrem nebo stěrkou ve dvou vrstvách</t>
  </si>
  <si>
    <t>896937400</t>
  </si>
  <si>
    <t>92</t>
  </si>
  <si>
    <t>998771102</t>
  </si>
  <si>
    <t>Přesun hmot pro podlahy z dlaždic stanovený z hmotnosti přesunovaného materiálu vodorovná dopravní vzdálenost do 50 m v objektech výšky přes 6 do 12 m</t>
  </si>
  <si>
    <t>485029855</t>
  </si>
  <si>
    <t>776</t>
  </si>
  <si>
    <t>Podlahy povlakové</t>
  </si>
  <si>
    <t>93</t>
  </si>
  <si>
    <t>776111112</t>
  </si>
  <si>
    <t>Příprava podkladu broušení podlah nového podkladu betonového</t>
  </si>
  <si>
    <t>-1254981872</t>
  </si>
  <si>
    <t>94</t>
  </si>
  <si>
    <t>776201811</t>
  </si>
  <si>
    <t>Demontáž povlakových podlahovin lepených ručně bez podložky</t>
  </si>
  <si>
    <t>125113082</t>
  </si>
  <si>
    <t>95</t>
  </si>
  <si>
    <t>776221121</t>
  </si>
  <si>
    <t>Montáž podlahovin z PVC lepením standardním lepidlem z pásů elektrostaticky vodivých</t>
  </si>
  <si>
    <t>-1800850527</t>
  </si>
  <si>
    <t>96</t>
  </si>
  <si>
    <t>28411026</t>
  </si>
  <si>
    <t>PVC homogenní zátěžová elektrostaticky vodivé tl 2,00mm, R 0,05-1MΩ, třída zátěže 34/43, třída otěru P, hořlavost Bfl S1</t>
  </si>
  <si>
    <t>1695876191</t>
  </si>
  <si>
    <t>97</t>
  </si>
  <si>
    <t>998776102</t>
  </si>
  <si>
    <t>Přesun hmot pro podlahy povlakové stanovený z hmotnosti přesunovaného materiálu vodorovná dopravní vzdálenost do 50 m v objektech výšky přes 6 do 12 m</t>
  </si>
  <si>
    <t>-1969575658</t>
  </si>
  <si>
    <t>781</t>
  </si>
  <si>
    <t>Dokončovací práce - obklady</t>
  </si>
  <si>
    <t>98</t>
  </si>
  <si>
    <t>781121011</t>
  </si>
  <si>
    <t>Příprava podkladu před provedením obkladu nátěr penetrační na stěnu</t>
  </si>
  <si>
    <t>436351253</t>
  </si>
  <si>
    <t>99</t>
  </si>
  <si>
    <t>781131112</t>
  </si>
  <si>
    <t>Izolace stěny pod obklad izolace nátěrem nebo stěrkou ve dvou vrstvách</t>
  </si>
  <si>
    <t>-732848559</t>
  </si>
  <si>
    <t>100</t>
  </si>
  <si>
    <t>781151031</t>
  </si>
  <si>
    <t>Příprava podkladu před provedením obkladu celoplošné vyrovnání podkladu stěrkou, tloušťky 3mm</t>
  </si>
  <si>
    <t>-1563513788</t>
  </si>
  <si>
    <t>101</t>
  </si>
  <si>
    <t>781471810</t>
  </si>
  <si>
    <t>Demontáž obkladů z dlaždic keramických kladených do malty</t>
  </si>
  <si>
    <t>1529246540</t>
  </si>
  <si>
    <t>102</t>
  </si>
  <si>
    <t>781473810</t>
  </si>
  <si>
    <t>Demontáž obkladů z dlaždic keramických lepených</t>
  </si>
  <si>
    <t>404638899</t>
  </si>
  <si>
    <t>103</t>
  </si>
  <si>
    <t>781474111</t>
  </si>
  <si>
    <t>Montáž obkladů vnitřních stěn z dlaždic keramických lepených flexibilním lepidlem maloformátových hladkých přes 6 do 9 ks/m2</t>
  </si>
  <si>
    <t>-1157099110</t>
  </si>
  <si>
    <t>104</t>
  </si>
  <si>
    <t>59761011</t>
  </si>
  <si>
    <t>dlažba keramická slinutá hladká do interiéru i exteriéru do 9ks/m2</t>
  </si>
  <si>
    <t>1743276058</t>
  </si>
  <si>
    <t>105</t>
  </si>
  <si>
    <t>998781102</t>
  </si>
  <si>
    <t>Přesun hmot pro obklady keramické stanovený z hmotnosti přesunovaného materiálu vodorovná dopravní vzdálenost do 50 m v objektech výšky přes 6 do 12 m</t>
  </si>
  <si>
    <t>-1556287952</t>
  </si>
  <si>
    <t>782</t>
  </si>
  <si>
    <t>Dokončovací práce - obklady z kamene</t>
  </si>
  <si>
    <t>106</t>
  </si>
  <si>
    <t>782991422</t>
  </si>
  <si>
    <t>Obklady z kamene - ostatní práce impregnační nátěr včetně základního čištění dvouvrstvý</t>
  </si>
  <si>
    <t>1301046032</t>
  </si>
  <si>
    <t>107</t>
  </si>
  <si>
    <t>998782102</t>
  </si>
  <si>
    <t>Přesun hmot pro obklady kamenné stanovený z hmotnosti přesunovaného materiálu vodorovná dopravní vzdálenost do 50 m v objektech výšky přes 6 do 12 m</t>
  </si>
  <si>
    <t>735759338</t>
  </si>
  <si>
    <t>108</t>
  </si>
  <si>
    <t>78299R01</t>
  </si>
  <si>
    <t xml:space="preserve">oprava kamenných obrub </t>
  </si>
  <si>
    <t>273578925</t>
  </si>
  <si>
    <t>P</t>
  </si>
  <si>
    <t>Poznámka k položce:_x000D_
Oprava bude spočívat ve vytrhání obrub, obroušení, očištění, penetraci a znovu osazení</t>
  </si>
  <si>
    <t>783</t>
  </si>
  <si>
    <t>Dokončovací práce - nátěry</t>
  </si>
  <si>
    <t>109</t>
  </si>
  <si>
    <t>783201403</t>
  </si>
  <si>
    <t>Příprava podkladu tesařských konstrukcí před provedením nátěru oprášení</t>
  </si>
  <si>
    <t>1456358754</t>
  </si>
  <si>
    <t>110</t>
  </si>
  <si>
    <t>783206805</t>
  </si>
  <si>
    <t>Odstranění nátěrů z tesařských konstrukcí opálením s obroušením</t>
  </si>
  <si>
    <t>-1779740644</t>
  </si>
  <si>
    <t>111</t>
  </si>
  <si>
    <t>783214101</t>
  </si>
  <si>
    <t>Základní nátěr tesařských konstrukcí jednonásobný syntetický</t>
  </si>
  <si>
    <t>1133061765</t>
  </si>
  <si>
    <t>112</t>
  </si>
  <si>
    <t>783217101</t>
  </si>
  <si>
    <t>Krycí nátěr tesařských konstrukcí jednonásobný syntetický</t>
  </si>
  <si>
    <t>63953428</t>
  </si>
  <si>
    <t>113</t>
  </si>
  <si>
    <t>783301313</t>
  </si>
  <si>
    <t>Příprava podkladu zámečnických konstrukcí před provedením nátěru odmaštění odmašťovačem ředidlovým</t>
  </si>
  <si>
    <t>1973363223</t>
  </si>
  <si>
    <t>114</t>
  </si>
  <si>
    <t>783306801</t>
  </si>
  <si>
    <t>Odstranění nátěrů ze zámečnických konstrukcí obroušením</t>
  </si>
  <si>
    <t>799686690</t>
  </si>
  <si>
    <t>115</t>
  </si>
  <si>
    <t>783314101</t>
  </si>
  <si>
    <t>Základní nátěr zámečnických konstrukcí jednonásobný syntetický</t>
  </si>
  <si>
    <t>-1659093706</t>
  </si>
  <si>
    <t>116</t>
  </si>
  <si>
    <t>783315101</t>
  </si>
  <si>
    <t>Mezinátěr zámečnických konstrukcí jednonásobný syntetický standardní</t>
  </si>
  <si>
    <t>-224479494</t>
  </si>
  <si>
    <t>117</t>
  </si>
  <si>
    <t>783317101</t>
  </si>
  <si>
    <t>Krycí nátěr (email) zámečnických konstrukcí jednonásobný syntetický standardní</t>
  </si>
  <si>
    <t>-602542056</t>
  </si>
  <si>
    <t>118</t>
  </si>
  <si>
    <t>783406801</t>
  </si>
  <si>
    <t>Odstranění nátěrů z klempířských konstrukcí obroušením</t>
  </si>
  <si>
    <t>1343567856</t>
  </si>
  <si>
    <t>119</t>
  </si>
  <si>
    <t>783414101</t>
  </si>
  <si>
    <t>Základní nátěr klempířských konstrukcí jednonásobný syntetický</t>
  </si>
  <si>
    <t>2139588382</t>
  </si>
  <si>
    <t>120</t>
  </si>
  <si>
    <t>783417101</t>
  </si>
  <si>
    <t>Krycí nátěr (email) klempířských konstrukcí jednonásobný syntetický standardní</t>
  </si>
  <si>
    <t>592511644</t>
  </si>
  <si>
    <t>121</t>
  </si>
  <si>
    <t>783801503</t>
  </si>
  <si>
    <t>Příprava podkladu omítek před provedením nátěru omytí tlakovou vodou</t>
  </si>
  <si>
    <t>491018965</t>
  </si>
  <si>
    <t>122</t>
  </si>
  <si>
    <t>783801691</t>
  </si>
  <si>
    <t>Očištění omítek odstraňovačem graffiti neošetřených ochrannými nátěry, povrchů hrubých betonových povrchů nebo omítek hrubých, rýhovaných tenkovrstvých nebo škrábaných (břízolitových)</t>
  </si>
  <si>
    <t>1906819305</t>
  </si>
  <si>
    <t>123</t>
  </si>
  <si>
    <t>783823135</t>
  </si>
  <si>
    <t>Penetrační nátěr omítek hladkých omítek hladkých, zrnitých tenkovrstvých nebo štukových stupně členitosti 1 a 2 silikonový</t>
  </si>
  <si>
    <t>-888706645</t>
  </si>
  <si>
    <t>124</t>
  </si>
  <si>
    <t>783826315</t>
  </si>
  <si>
    <t>Nátěr omítek se schopností překlenutí trhlin mikroarmovací silikonový</t>
  </si>
  <si>
    <t>-836556248</t>
  </si>
  <si>
    <t>125</t>
  </si>
  <si>
    <t>783827125</t>
  </si>
  <si>
    <t>Krycí (ochranný ) nátěr omítek jednonásobný hladkých omítek hladkých, zrnitých tenkovrstvých nebo štukových stupně členitosti 1 a 2 silikonový</t>
  </si>
  <si>
    <t>-2046332190</t>
  </si>
  <si>
    <t>126</t>
  </si>
  <si>
    <t>783846523</t>
  </si>
  <si>
    <t>Antigraffiti preventivní nátěr omítek hladkých omítek hladkých, zrnitých tenkovrstvých nebo štukových trvalý pro opakované odstraňování graffiti v počtu do 100 cyklů</t>
  </si>
  <si>
    <t>-331141947</t>
  </si>
  <si>
    <t>784</t>
  </si>
  <si>
    <t>Dokončovací práce - malby a tapety</t>
  </si>
  <si>
    <t>127</t>
  </si>
  <si>
    <t>784111041</t>
  </si>
  <si>
    <t>Omytí podkladu omytí omytím s odmaštěním a následným opláchnutím v místnostech výšky do 3,80 m</t>
  </si>
  <si>
    <t>970485138</t>
  </si>
  <si>
    <t>128</t>
  </si>
  <si>
    <t>784121001</t>
  </si>
  <si>
    <t>Oškrabání malby v místnostech výšky do 3,80 m</t>
  </si>
  <si>
    <t>-1057354848</t>
  </si>
  <si>
    <t>129</t>
  </si>
  <si>
    <t>784211101</t>
  </si>
  <si>
    <t>Malby z malířských směsí otěruvzdorných za mokra dvojnásobné, bílé za mokra otěruvzdorné výborně v místnostech výšky do 3,80 m</t>
  </si>
  <si>
    <t>-1276398740</t>
  </si>
  <si>
    <t>786</t>
  </si>
  <si>
    <t>Dokončovací práce - čalounické úpravy</t>
  </si>
  <si>
    <t>130</t>
  </si>
  <si>
    <t>78662412R</t>
  </si>
  <si>
    <t>Montáž zastiňujících žaluzií lamelových do oken zdvojených otevíravých, sklápěcích nebo vyklápěcích plastových</t>
  </si>
  <si>
    <t>1484442109</t>
  </si>
  <si>
    <t>131</t>
  </si>
  <si>
    <t>6112434R</t>
  </si>
  <si>
    <t>žaluzie interiérová Al bílá 94x170cm</t>
  </si>
  <si>
    <t>2010747720</t>
  </si>
  <si>
    <t>02 - technická zařízení budov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</si>
  <si>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</si>
  <si>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</si>
  <si>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</si>
  <si>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</si>
  <si>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</si>
  <si>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</si>
  <si>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</si>
  <si>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</si>
  <si>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</si>
  <si>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</si>
  <si>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>132112111</t>
  </si>
  <si>
    <t>Hloubení rýh šířky do 800 mm ručně zapažených i nezapažených, s urovnáním dna do předepsaného profilu a spádu v hornině třídy těžitelnosti I skupiny 1 a 2 soudržných</t>
  </si>
  <si>
    <t>851850710</t>
  </si>
  <si>
    <t>139751101</t>
  </si>
  <si>
    <t>Vykopávka v uzavřených prostorech ručně v hornině třídy těžitelnosti I skupiny 1 až 3</t>
  </si>
  <si>
    <t>194121101</t>
  </si>
  <si>
    <t>174111101</t>
  </si>
  <si>
    <t>Zásyp sypaninou z jakékoliv horniny ručně s uložením výkopku ve vrstvách se zhutněním jam, šachet, rýh nebo kolem objektů v těchto vykopávkách</t>
  </si>
  <si>
    <t>-1972326998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</si>
  <si>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</si>
  <si>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</si>
  <si>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-2082158298</t>
  </si>
  <si>
    <t>58331351</t>
  </si>
  <si>
    <t>kamenivo těžené drobné frakce 0/4</t>
  </si>
  <si>
    <t>1654469007</t>
  </si>
  <si>
    <t>566901132</t>
  </si>
  <si>
    <t>Vyspravení podkladu po překopech inženýrských sítí plochy do 15 m2 s rozprostřením a zhutněním štěrkodrtí tl. 150 mm</t>
  </si>
  <si>
    <t>-1536350947</t>
  </si>
  <si>
    <t>Trubní vedení</t>
  </si>
  <si>
    <t>871350320</t>
  </si>
  <si>
    <t>Montáž kanalizačního potrubí z plastů z polypropylenu PP hladkého plnostěnného SN 12 DN 200</t>
  </si>
  <si>
    <t>75497360</t>
  </si>
  <si>
    <t>28617026</t>
  </si>
  <si>
    <t>trubka kanalizační PP plnostěnná třívrstvá DN 200x1000mm SN12</t>
  </si>
  <si>
    <t>-149655284</t>
  </si>
  <si>
    <t>721</t>
  </si>
  <si>
    <t>Zdravotechnika - vnitřní kanalizace</t>
  </si>
  <si>
    <t>721173401</t>
  </si>
  <si>
    <t>Potrubí z trub PVC SN4 svodné (ležaté) DN 110</t>
  </si>
  <si>
    <t>1703753054</t>
  </si>
  <si>
    <t>721173404</t>
  </si>
  <si>
    <t>Potrubí z trub PVC SN4 svodné (ležaté) DN 200</t>
  </si>
  <si>
    <t>-600923295</t>
  </si>
  <si>
    <t>721174004</t>
  </si>
  <si>
    <t>Potrubí z trub polypropylenových svodné (ležaté) DN 75</t>
  </si>
  <si>
    <t>1549774113</t>
  </si>
  <si>
    <t>721174005</t>
  </si>
  <si>
    <t>Potrubí z trub polypropylenových svodné (ležaté) DN 110</t>
  </si>
  <si>
    <t>2079167240</t>
  </si>
  <si>
    <t>721174024</t>
  </si>
  <si>
    <t>Potrubí z trub polypropylenových odpadní (svislé) DN 75</t>
  </si>
  <si>
    <t>345791623</t>
  </si>
  <si>
    <t>721174025</t>
  </si>
  <si>
    <t>Potrubí z trub polypropylenových odpadní (svislé) DN 110</t>
  </si>
  <si>
    <t>1021851326</t>
  </si>
  <si>
    <t>721174027</t>
  </si>
  <si>
    <t>Potrubí z trub polypropylenových odpadní (svislé) DN 160</t>
  </si>
  <si>
    <t>737753498</t>
  </si>
  <si>
    <t>721212121</t>
  </si>
  <si>
    <t>Odtokové sprchové žlaby se zápachovou uzávěrkou a krycím roštem délky 700 mm</t>
  </si>
  <si>
    <t>-968173463</t>
  </si>
  <si>
    <t>998721102</t>
  </si>
  <si>
    <t>Přesun hmot pro vnitřní kanalizace stanovený z hmotnosti přesunovaného materiálu vodorovná dopravní vzdálenost do 50 m v objektech výšky přes 6 do 12 m</t>
  </si>
  <si>
    <t>1457563718</t>
  </si>
  <si>
    <t>722</t>
  </si>
  <si>
    <t>Zdravotechnika - vnitřní vodovod</t>
  </si>
  <si>
    <t>722174002</t>
  </si>
  <si>
    <t>Potrubí z plastových trubek z polypropylenu (PPR) svařovaných polyfuzně PN 16 (SDR 7,4) D 20 x 2,8</t>
  </si>
  <si>
    <t>305167620</t>
  </si>
  <si>
    <t>722220122</t>
  </si>
  <si>
    <t>Armatury s jedním závitem nástěnky pro baterii G 3/4</t>
  </si>
  <si>
    <t>pár</t>
  </si>
  <si>
    <t>-1806140881</t>
  </si>
  <si>
    <t>722224152</t>
  </si>
  <si>
    <t>Armatury s jedním závitem ventily kulové zahradní uzávěry PN 15 do 120° C G 1/2 - 3/4</t>
  </si>
  <si>
    <t>-525275662</t>
  </si>
  <si>
    <t>722231141</t>
  </si>
  <si>
    <t>Armatury se dvěma závity ventily pojistné rohové G 1/2</t>
  </si>
  <si>
    <t>-2119920775</t>
  </si>
  <si>
    <t>998722102</t>
  </si>
  <si>
    <t>Přesun hmot pro vnitřní vodovod stanovený z hmotnosti přesunovaného materiálu vodorovná dopravní vzdálenost do 50 m v objektech výšky přes 6 do 12 m</t>
  </si>
  <si>
    <t>1913531091</t>
  </si>
  <si>
    <t>725</t>
  </si>
  <si>
    <t>Zdravotechnika - zařizovací předměty</t>
  </si>
  <si>
    <t>725110811</t>
  </si>
  <si>
    <t>Demontáž klozetů splachovacích s nádrží nebo tlakovým splachovačem</t>
  </si>
  <si>
    <t>soubor</t>
  </si>
  <si>
    <t>1704510717</t>
  </si>
  <si>
    <t>725112022</t>
  </si>
  <si>
    <t>Zařízení záchodů klozety keramické závěsné na nosné stěny s hlubokým splachováním odpad vodorovný</t>
  </si>
  <si>
    <t>1302896205</t>
  </si>
  <si>
    <t>725119122</t>
  </si>
  <si>
    <t>Zařízení záchodů montáž klozetových mís kombi</t>
  </si>
  <si>
    <t>1821500762</t>
  </si>
  <si>
    <t>6423104R</t>
  </si>
  <si>
    <t>klozet keramický pro invalidní bílý samostatně stojící hluboké splachování vario bílý 360x540x400mm</t>
  </si>
  <si>
    <t>-491834925</t>
  </si>
  <si>
    <t>725121525</t>
  </si>
  <si>
    <t>Pisoárové záchodky keramické automatické s radarovým senzorem</t>
  </si>
  <si>
    <t>-152662646</t>
  </si>
  <si>
    <t>725122817</t>
  </si>
  <si>
    <t>Demontáž pisoárů bez nádrže s rohovým ventilem s 1 záchodkem</t>
  </si>
  <si>
    <t>-2015672566</t>
  </si>
  <si>
    <t>725211603</t>
  </si>
  <si>
    <t>Umyvadla keramická bílá bez výtokových armatur připevněná na stěnu šrouby bez sloupu nebo krytu na sifon 600 mm</t>
  </si>
  <si>
    <t>1826527609</t>
  </si>
  <si>
    <t>725211701</t>
  </si>
  <si>
    <t>Umyvadla keramická bílá bez výtokových armatur připevněná na stěnu šrouby malá (umývátka) stěnová 400 mm</t>
  </si>
  <si>
    <t>-2101719088</t>
  </si>
  <si>
    <t>725244102</t>
  </si>
  <si>
    <t>Sprchové dveře a zástěny dveře sprchové do niky rámové se skleněnou výplní tl. 5 mm otvíravé jednokřídlové, na vaničku šířky 800 mm</t>
  </si>
  <si>
    <t>1798049670</t>
  </si>
  <si>
    <t>725291702</t>
  </si>
  <si>
    <t>Doplňky zařízení koupelen a záchodů smaltované madla rovná, délky 400 mm</t>
  </si>
  <si>
    <t>-1857576387</t>
  </si>
  <si>
    <t>725532118</t>
  </si>
  <si>
    <t>Elektrické ohřívače zásobníkové beztlakové přepadové akumulační s pojistným ventilem závěsné svislé objem nádrže (příkon) 120 l (3,0 kW) rychloohřev 220V</t>
  </si>
  <si>
    <t>1921904855</t>
  </si>
  <si>
    <t>725822613</t>
  </si>
  <si>
    <t>Baterie umyvadlové stojánkové pákové s výpustí</t>
  </si>
  <si>
    <t>-592360704</t>
  </si>
  <si>
    <t>725841312</t>
  </si>
  <si>
    <t>Baterie sprchové nástěnné pákové</t>
  </si>
  <si>
    <t>1346000236</t>
  </si>
  <si>
    <t>728R01</t>
  </si>
  <si>
    <t xml:space="preserve">Demontáž dřezů a zařizovacích předmětu </t>
  </si>
  <si>
    <t>-1277001898</t>
  </si>
  <si>
    <t>998725102</t>
  </si>
  <si>
    <t>Přesun hmot pro zařizovací předměty stanovený z hmotnosti přesunovaného materiálu vodorovná dopravní vzdálenost do 50 m v objektech výšky přes 6 do 12 m</t>
  </si>
  <si>
    <t>-1018711401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</si>
  <si>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</si>
  <si>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</si>
  <si>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</si>
  <si>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</si>
  <si>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-1382577417</t>
  </si>
  <si>
    <t>998726112</t>
  </si>
  <si>
    <t>Přesun hmot pro instalační prefabrikáty stanovený z hmotnosti přesunovaného materiálu vodorovná dopravní vzdálenost do 50 m v objektech výšky přes 6 m do 12 m</t>
  </si>
  <si>
    <t>-411394255</t>
  </si>
  <si>
    <t>733</t>
  </si>
  <si>
    <t>Ústřední vytápění - rozvodné potrubí</t>
  </si>
  <si>
    <t>733120819</t>
  </si>
  <si>
    <t>Demontáž potrubí z trubek ocelových hladkých Ø přes 38 do 60,3</t>
  </si>
  <si>
    <t>461752711</t>
  </si>
  <si>
    <t>733322213</t>
  </si>
  <si>
    <t>Potrubí z trubek plastových ze zesíťovaného polyethylenu PE – X spojovaných mechanicky násuvnou objímkou kovovou běžné Ø 25/3,5</t>
  </si>
  <si>
    <t>-1776817699</t>
  </si>
  <si>
    <t>733391101</t>
  </si>
  <si>
    <t>Zkoušky těsnosti potrubí z trubek plastových Ø do 32/3,0</t>
  </si>
  <si>
    <t>-545225176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</si>
  <si>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</si>
  <si>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</si>
  <si>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-1857813300</t>
  </si>
  <si>
    <t>998733102</t>
  </si>
  <si>
    <t>Přesun hmot pro rozvody potrubí stanovený z hmotnosti přesunovaného materiálu vodorovná dopravní vzdálenost do 50 m v objektech výšky přes 6 do 12 m</t>
  </si>
  <si>
    <t>-1802522719</t>
  </si>
  <si>
    <t>734</t>
  </si>
  <si>
    <t>Ústřední vytápění - armatury</t>
  </si>
  <si>
    <t>734211115</t>
  </si>
  <si>
    <t>Ventily odvzdušňovací závitové otopných těles PN 6 do 120°C G 1/2</t>
  </si>
  <si>
    <t>-49490596</t>
  </si>
  <si>
    <t>734221682</t>
  </si>
  <si>
    <t>Ventily regulační závitové hlavice termostatické, pro ovládání ventilů PN 10 do 110°C kapalinové otopných těles VK</t>
  </si>
  <si>
    <t>-726848237</t>
  </si>
  <si>
    <t>735</t>
  </si>
  <si>
    <t>Ústřední vytápění - otopná tělesa</t>
  </si>
  <si>
    <t>735121810</t>
  </si>
  <si>
    <t>Demontáž otopných těles ocelových článkových</t>
  </si>
  <si>
    <t>1846930923</t>
  </si>
  <si>
    <t>735152679</t>
  </si>
  <si>
    <t>Otopná tělesa panelová VK třídesková PN 1,0 MPa, T do 110°C se třemi přídavnými přestupními plochami výšky tělesa 600 mm stavební délky / výkonu 1200 mm / 2887 W</t>
  </si>
  <si>
    <t>-1393148279</t>
  </si>
  <si>
    <t>735164261</t>
  </si>
  <si>
    <t>Otopná tělesa trubková přímotopná elektrická na stěnu výšky tělesa 1500 mm, délky 595 mm</t>
  </si>
  <si>
    <t>-1062623034</t>
  </si>
  <si>
    <t>741</t>
  </si>
  <si>
    <t>Elektroinstalace - silnoproud</t>
  </si>
  <si>
    <t>741371823</t>
  </si>
  <si>
    <t>Demontáž svítidel bez zachování funkčnosti (do suti) v bytových nebo společenských místnostech modulového systému zářivkových, délky přes 1100 mm</t>
  </si>
  <si>
    <t>-300538491</t>
  </si>
  <si>
    <t>741372062</t>
  </si>
  <si>
    <t>Montáž svítidel LED se zapojením vodičů bytových nebo společenských místností přisazených stropních panelových, obsahu přes 0,09 do 0,36 m2</t>
  </si>
  <si>
    <t>-2081778378</t>
  </si>
  <si>
    <t>M02</t>
  </si>
  <si>
    <t xml:space="preserve">Svítidlo Led panel, stropní </t>
  </si>
  <si>
    <t>341363470</t>
  </si>
  <si>
    <t>741372151</t>
  </si>
  <si>
    <t>Montáž svítidel LED se zapojením vodičů průmyslových závěsných lamp</t>
  </si>
  <si>
    <t>11589200</t>
  </si>
  <si>
    <t>Svítidl zavěšené, LED, plechové stínidlo, černé, hladké, venkovní</t>
  </si>
  <si>
    <t>1724399070</t>
  </si>
  <si>
    <t>741372883</t>
  </si>
  <si>
    <t>Demontáž svítidel bez zachování funkčnosti (do suti) průmyslových se standardní paticí (E27, T5, GU10) zavěšených, ploše přes 0,09 do 0,36 m2</t>
  </si>
  <si>
    <t>-1690209469</t>
  </si>
  <si>
    <t>741R01</t>
  </si>
  <si>
    <t>Oprava elektroinstalace v provozních částech vč. nutných úprav rozvaděče</t>
  </si>
  <si>
    <t>-1359730264</t>
  </si>
  <si>
    <t>741R02</t>
  </si>
  <si>
    <t>elektroinstalace na wc a v šatně vč. vypínačů a zasuvek</t>
  </si>
  <si>
    <t>-1714087498</t>
  </si>
  <si>
    <t>741R03</t>
  </si>
  <si>
    <t>Revize elektroinstalace a bleskosvodu</t>
  </si>
  <si>
    <t>2044635545</t>
  </si>
  <si>
    <t>742</t>
  </si>
  <si>
    <t>Elektroinstalace - slaboproud</t>
  </si>
  <si>
    <t>742340001</t>
  </si>
  <si>
    <t>Montáž jednotného času hodin závěsných oboustranných</t>
  </si>
  <si>
    <t>-892693607</t>
  </si>
  <si>
    <t>M03</t>
  </si>
  <si>
    <t>Hodiny zavěšené oboustranné</t>
  </si>
  <si>
    <t>2135270199</t>
  </si>
  <si>
    <t>742340002</t>
  </si>
  <si>
    <t>Montáž jednotného času hodin nástěnných</t>
  </si>
  <si>
    <t>-1309833100</t>
  </si>
  <si>
    <t>M04</t>
  </si>
  <si>
    <t>Hodiny nástěnné</t>
  </si>
  <si>
    <t>-516356520</t>
  </si>
  <si>
    <t>03 - oprava bytů</t>
  </si>
  <si>
    <t>Soupis:</t>
  </si>
  <si>
    <t>03.1 - byt 3+1</t>
  </si>
  <si>
    <t>HZS - Hodinové zúčtovací sazby</t>
  </si>
  <si>
    <t>346244371</t>
  </si>
  <si>
    <t>Zazdívka rýh, potrubí, nik (výklenků) nebo kapes z pálených cihel na maltu tl. 140 mm</t>
  </si>
  <si>
    <t>1958104351</t>
  </si>
  <si>
    <t>612325101</t>
  </si>
  <si>
    <t>Vápenocementová omítka rýh hrubá ve stěnách, šířky rýhy do 150 mm</t>
  </si>
  <si>
    <t>-1517513529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</si>
  <si>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</si>
  <si>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</si>
  <si>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-1820359523</t>
  </si>
  <si>
    <t>974031143</t>
  </si>
  <si>
    <t>Vysekání rýh ve zdivu cihelném na maltu vápennou nebo vápenocementovou do hl. 70 mm a šířky do 100 mm</t>
  </si>
  <si>
    <t>1199463873</t>
  </si>
  <si>
    <t>427440727</t>
  </si>
  <si>
    <t>997013111</t>
  </si>
  <si>
    <t>Vnitrostaveništní doprava suti a vybouraných hmot vodorovně do 50 m svisle s použitím mechanizace pro budovy a haly výšky do 6 m</t>
  </si>
  <si>
    <t>-805595592</t>
  </si>
  <si>
    <t>345206164</t>
  </si>
  <si>
    <t>-911626628</t>
  </si>
  <si>
    <t>1079787888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</si>
  <si>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</si>
  <si>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</si>
  <si>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1547152220</t>
  </si>
  <si>
    <t>721171808</t>
  </si>
  <si>
    <t>Demontáž potrubí z novodurových trub odpadních nebo připojovacích přes 75 do D 114</t>
  </si>
  <si>
    <t>-1619715703</t>
  </si>
  <si>
    <t>721175002</t>
  </si>
  <si>
    <t>Plastové potrubí odhlučněné dvouvrstvé připojovací DN 70</t>
  </si>
  <si>
    <t>1152511572</t>
  </si>
  <si>
    <t>721175012</t>
  </si>
  <si>
    <t>Plastové potrubí odhlučněné dvouvrstvé odpadní (svislé) DN 100</t>
  </si>
  <si>
    <t>-829768047</t>
  </si>
  <si>
    <t>998721101</t>
  </si>
  <si>
    <t>Přesun hmot pro vnitřní kanalizace stanovený z hmotnosti přesunovaného materiálu vodorovná dopravní vzdálenost do 50 m v objektech výšky do 6 m</t>
  </si>
  <si>
    <t>-862977629</t>
  </si>
  <si>
    <t>722170804</t>
  </si>
  <si>
    <t>Demontáž rozvodů vody z plastů přes 25 do Ø 50 mm</t>
  </si>
  <si>
    <t>-78329922</t>
  </si>
  <si>
    <t>722171934</t>
  </si>
  <si>
    <t>Výměna trubky, tvarovky, vsazení odbočky na rozvodech vody z plastů D přes 25 do 32 mm</t>
  </si>
  <si>
    <t>1664489442</t>
  </si>
  <si>
    <t>28615138</t>
  </si>
  <si>
    <t>trubka vodovodní tlaková PPR řada PN 16 D 32mm dl 4m</t>
  </si>
  <si>
    <t>1978683062</t>
  </si>
  <si>
    <t>722174004</t>
  </si>
  <si>
    <t>Potrubí z plastových trubek z polypropylenu (PPR) svařovaných polyfuzně PN 16 (SDR 7,4) D 32 x 4,4</t>
  </si>
  <si>
    <t>-1674153173</t>
  </si>
  <si>
    <t>722240103</t>
  </si>
  <si>
    <t>Armatury z plastických hmot ventily (PPR) přímé DN 32</t>
  </si>
  <si>
    <t>-1070595819</t>
  </si>
  <si>
    <t>998722101</t>
  </si>
  <si>
    <t>Přesun hmot pro vnitřní vodovod stanovený z hmotnosti přesunovaného materiálu vodorovná dopravní vzdálenost do 50 m v objektech výšky do 6 m</t>
  </si>
  <si>
    <t>-813142690</t>
  </si>
  <si>
    <t>1057137583</t>
  </si>
  <si>
    <t>725119125</t>
  </si>
  <si>
    <t>Zařízení záchodů montáž klozetových mís závěsných na nosné stěny</t>
  </si>
  <si>
    <t>-1372270246</t>
  </si>
  <si>
    <t>64236091</t>
  </si>
  <si>
    <t>mísa keramická klozetová závěsná bílá s hlubokým splachováním odpad vodorovný</t>
  </si>
  <si>
    <t>1942689366</t>
  </si>
  <si>
    <t>725530823</t>
  </si>
  <si>
    <t>Demontáž elektrických zásobníkových ohřívačů vody tlakových od 50 do 200 l</t>
  </si>
  <si>
    <t>1711913021</t>
  </si>
  <si>
    <t>725820801</t>
  </si>
  <si>
    <t>Demontáž baterií nástěnných do G 3/4</t>
  </si>
  <si>
    <t>1087013649</t>
  </si>
  <si>
    <t>725821329</t>
  </si>
  <si>
    <t>Baterie dřezové stojánkové pákové s otáčivým ústím a délkou ramínka s vytahovací sprškou</t>
  </si>
  <si>
    <t>-1352094959</t>
  </si>
  <si>
    <t>-1693314719</t>
  </si>
  <si>
    <t>725831315</t>
  </si>
  <si>
    <t>Baterie vanové nástěnné pákové s automatickým přepínačem a sprchou</t>
  </si>
  <si>
    <t>1667416656</t>
  </si>
  <si>
    <t>725864311</t>
  </si>
  <si>
    <t>Zápachové uzávěrky zařizovacích předmětů pro koupací vany s kulovým kloubem na odtoku DN 40/50</t>
  </si>
  <si>
    <t>1347249828</t>
  </si>
  <si>
    <t>998725101</t>
  </si>
  <si>
    <t>Přesun hmot pro zařizovací předměty stanovený z hmotnosti přesunovaného materiálu vodorovná dopravní vzdálenost do 50 m v objektech výšky do 6 m</t>
  </si>
  <si>
    <t>1137579254</t>
  </si>
  <si>
    <t>-637830664</t>
  </si>
  <si>
    <t>998726111</t>
  </si>
  <si>
    <t>Přesun hmot pro instalační prefabrikáty stanovený z hmotnosti přesunovaného materiálu vodorovná dopravní vzdálenost do 50 m v objektech výšky do 6 m</t>
  </si>
  <si>
    <t>451584650</t>
  </si>
  <si>
    <t>-475231789</t>
  </si>
  <si>
    <t>771574154</t>
  </si>
  <si>
    <t>Montáž podlah z dlaždic keramických lepených flexibilním lepidlem velkoformátových hladkých přes 4 do 6 ks/m2</t>
  </si>
  <si>
    <t>883381056</t>
  </si>
  <si>
    <t>59761007</t>
  </si>
  <si>
    <t>dlažba velkoformátová keramická slinutá hladká do interiéru i exteriéru přes 4 do 6ks/m2</t>
  </si>
  <si>
    <t>-503685952</t>
  </si>
  <si>
    <t>679725343</t>
  </si>
  <si>
    <t>998771101</t>
  </si>
  <si>
    <t>Přesun hmot pro podlahy z dlaždic stanovený z hmotnosti přesunovaného materiálu vodorovná dopravní vzdálenost do 50 m v objektech výšky do 6 m</t>
  </si>
  <si>
    <t>-913858412</t>
  </si>
  <si>
    <t>-967550680</t>
  </si>
  <si>
    <t>1786347813</t>
  </si>
  <si>
    <t>1973076325</t>
  </si>
  <si>
    <t>781774264</t>
  </si>
  <si>
    <t>Montáž obkladů vnějších stěn z dlaždic keramických lepených flexibilním lepidlem velkoformátových reliéfních nebo z dekorů přes 4 do 6 ks/m2</t>
  </si>
  <si>
    <t>-257473570</t>
  </si>
  <si>
    <t>59761001</t>
  </si>
  <si>
    <t>obklad velkoformátový keramický hladký přes 4 do 6ks/m2</t>
  </si>
  <si>
    <t>-16043912</t>
  </si>
  <si>
    <t>998781101</t>
  </si>
  <si>
    <t>Přesun hmot pro obklady keramické stanovený z hmotnosti přesunovaného materiálu vodorovná dopravní vzdálenost do 50 m v objektech výšky do 6 m</t>
  </si>
  <si>
    <t>1728244131</t>
  </si>
  <si>
    <t>1382093136</t>
  </si>
  <si>
    <t>784181101</t>
  </si>
  <si>
    <t>Penetrace podkladu jednonásobná základní akrylátová v místnostech výšky do 3,80 m</t>
  </si>
  <si>
    <t>1307153908</t>
  </si>
  <si>
    <t>-417171884</t>
  </si>
  <si>
    <t>HZS</t>
  </si>
  <si>
    <t>Hodinové zúčtovací sazby</t>
  </si>
  <si>
    <t>HZS2212</t>
  </si>
  <si>
    <t>Hodinové zúčtovací sazby profesí PSV provádění stavebních instalací instalatér odborný</t>
  </si>
  <si>
    <t>hod</t>
  </si>
  <si>
    <t>512</t>
  </si>
  <si>
    <t>1300695924</t>
  </si>
  <si>
    <t>HZS2222</t>
  </si>
  <si>
    <t>Hodinové zúčtovací sazby profesí PSV provádění stavebních instalací elektrikář odborný</t>
  </si>
  <si>
    <t>-1345126993</t>
  </si>
  <si>
    <t>03.2 - byt 2+1</t>
  </si>
  <si>
    <t>-1336011176</t>
  </si>
  <si>
    <t>221446825</t>
  </si>
  <si>
    <t>-2021641841</t>
  </si>
  <si>
    <t>1957013700</t>
  </si>
  <si>
    <t>57107893</t>
  </si>
  <si>
    <t>1055879722</t>
  </si>
  <si>
    <t>1124372740</t>
  </si>
  <si>
    <t>-1247788072</t>
  </si>
  <si>
    <t>-1982906266</t>
  </si>
  <si>
    <t>1388263739</t>
  </si>
  <si>
    <t>1194360390</t>
  </si>
  <si>
    <t>-1687908983</t>
  </si>
  <si>
    <t>-165739620</t>
  </si>
  <si>
    <t>-416000636</t>
  </si>
  <si>
    <t>-54238387</t>
  </si>
  <si>
    <t>-1144190090</t>
  </si>
  <si>
    <t>-1148985078</t>
  </si>
  <si>
    <t>-1467362896</t>
  </si>
  <si>
    <t>722220112</t>
  </si>
  <si>
    <t>Armatury s jedním závitem nástěnky pro výtokový ventil G 3/4</t>
  </si>
  <si>
    <t>1692143107</t>
  </si>
  <si>
    <t>1761389976</t>
  </si>
  <si>
    <t>-489387431</t>
  </si>
  <si>
    <t>563888484</t>
  </si>
  <si>
    <t>-220706078</t>
  </si>
  <si>
    <t>1794490202</t>
  </si>
  <si>
    <t>725210821</t>
  </si>
  <si>
    <t>Demontáž umyvadel bez výtokových armatur umyvadel</t>
  </si>
  <si>
    <t>-902994138</t>
  </si>
  <si>
    <t>725212111</t>
  </si>
  <si>
    <t>Umyvadla keramická bílá bez výtokových armatur nábytková včetně skříňky s jednou zásuvkou, šířka umyvadla 500 mm</t>
  </si>
  <si>
    <t>-805871</t>
  </si>
  <si>
    <t>725220841</t>
  </si>
  <si>
    <t>Demontáž van ocelových rohových</t>
  </si>
  <si>
    <t>-205978735</t>
  </si>
  <si>
    <t>725222116</t>
  </si>
  <si>
    <t>Vany bez výtokových armatur akrylátové se zápachovou uzávěrkou klasické 1700x700 mm</t>
  </si>
  <si>
    <t>1712396893</t>
  </si>
  <si>
    <t>725330840</t>
  </si>
  <si>
    <t>Demontáž výlevek bez výtokových armatur a bez nádrže a splachovacího potrubí ocelových nebo litinových</t>
  </si>
  <si>
    <t>-1582621775</t>
  </si>
  <si>
    <t>696070660</t>
  </si>
  <si>
    <t>725532124</t>
  </si>
  <si>
    <t>Elektrické ohřívače zásobníkové beztlakové přepadové akumulační s pojistným ventilem závěsné svislé objem nádrže (příkon) 160 l (2,0 kW)</t>
  </si>
  <si>
    <t>-1093930138</t>
  </si>
  <si>
    <t>1376767337</t>
  </si>
  <si>
    <t>-715021954</t>
  </si>
  <si>
    <t>2053732186</t>
  </si>
  <si>
    <t>256055762</t>
  </si>
  <si>
    <t>725861311</t>
  </si>
  <si>
    <t>Zápachové uzávěrky zařizovacích předmětů pro umyvadla s přípojkou pro pračku nebo myčku DN 40</t>
  </si>
  <si>
    <t>-1410616235</t>
  </si>
  <si>
    <t>1353963825</t>
  </si>
  <si>
    <t>1818652861</t>
  </si>
  <si>
    <t>1330502036</t>
  </si>
  <si>
    <t>-1317640198</t>
  </si>
  <si>
    <t>1266147155</t>
  </si>
  <si>
    <t>36985775</t>
  </si>
  <si>
    <t>-1281668351</t>
  </si>
  <si>
    <t>-1238000827</t>
  </si>
  <si>
    <t>1644103615</t>
  </si>
  <si>
    <t>-1819257832</t>
  </si>
  <si>
    <t>-893097324</t>
  </si>
  <si>
    <t>534896120</t>
  </si>
  <si>
    <t>781491021</t>
  </si>
  <si>
    <t>Montáž zrcadel lepených silikonovým tmelem na keramický obklad, plochy do 1 m2</t>
  </si>
  <si>
    <t>2031364931</t>
  </si>
  <si>
    <t>63465124</t>
  </si>
  <si>
    <t>zrcadlo nemontované čiré tl 4mm max rozměr 3210x2250mm</t>
  </si>
  <si>
    <t>1198564286</t>
  </si>
  <si>
    <t>1025786759</t>
  </si>
  <si>
    <t>523430821</t>
  </si>
  <si>
    <t>70433632</t>
  </si>
  <si>
    <t>-1784874010</t>
  </si>
  <si>
    <t>-709887426</t>
  </si>
  <si>
    <t>1046988451</t>
  </si>
  <si>
    <t>04 - Demolice útulku TO</t>
  </si>
  <si>
    <t>122151101</t>
  </si>
  <si>
    <t>Odkopávky a prokopávky nezapažené strojně v hornině třídy těžitelnosti I skupiny 1 a 2 do 20 m3</t>
  </si>
  <si>
    <t>-2129213345</t>
  </si>
  <si>
    <t>174151101</t>
  </si>
  <si>
    <t>Zásyp sypaninou z jakékoliv horniny strojně s uložením výkopku ve vrstvách se zhutněním jam, šachet, rýh nebo kolem objektů v těchto vykopávkách</t>
  </si>
  <si>
    <t>2064000216</t>
  </si>
  <si>
    <t>10364100</t>
  </si>
  <si>
    <t>zemina pro terénní úpravy - tříděná</t>
  </si>
  <si>
    <t>-1235274939</t>
  </si>
  <si>
    <t>961044111</t>
  </si>
  <si>
    <t>Bourání základů z betonu prostého</t>
  </si>
  <si>
    <t>937280691</t>
  </si>
  <si>
    <t>1971117229</t>
  </si>
  <si>
    <t>981011313</t>
  </si>
  <si>
    <t>Demolice budov postupným rozebíráním z cihel, kamene, smíšeného nebo hrázděného zdiva, tvárnic na maltu vápennou nebo vápenocementovou s podílem konstrukcí přes 15 do 20 %</t>
  </si>
  <si>
    <t>-545749768</t>
  </si>
  <si>
    <t>-1912599177</t>
  </si>
  <si>
    <t>-949127458</t>
  </si>
  <si>
    <t>756873257</t>
  </si>
  <si>
    <t>-1539292435</t>
  </si>
  <si>
    <t>741001R</t>
  </si>
  <si>
    <t>Odborné odpojení elektro přípojky</t>
  </si>
  <si>
    <t>917239705</t>
  </si>
  <si>
    <t>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</si>
  <si>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</si>
  <si>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</si>
  <si>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</si>
  <si>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</si>
  <si>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</si>
  <si>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</si>
  <si>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</si>
  <si>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</si>
  <si>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</si>
  <si>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</si>
  <si>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</si>
  <si>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-991430124</t>
  </si>
  <si>
    <t>013294000</t>
  </si>
  <si>
    <t>Ostatní dokumentace - fotodokumentace</t>
  </si>
  <si>
    <t>158850959</t>
  </si>
  <si>
    <t>VRN3</t>
  </si>
  <si>
    <t>Zařízení staveniště</t>
  </si>
  <si>
    <t>030001000</t>
  </si>
  <si>
    <t>-1024829154</t>
  </si>
  <si>
    <t>VRN4</t>
  </si>
  <si>
    <t>Inženýrská činnost</t>
  </si>
  <si>
    <t>044002000</t>
  </si>
  <si>
    <t>Revize</t>
  </si>
  <si>
    <t>580645147</t>
  </si>
  <si>
    <t>VRN7</t>
  </si>
  <si>
    <t>Provozní vlivy</t>
  </si>
  <si>
    <t>071002000</t>
  </si>
  <si>
    <t>Provoz investora, třetích osob</t>
  </si>
  <si>
    <t>-1851570505</t>
  </si>
  <si>
    <t>074002000</t>
  </si>
  <si>
    <t>Železniční a městský kolejový provoz</t>
  </si>
  <si>
    <t>-2064962710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</si>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</sst>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0"/>
      <c r="AQ5" s="20"/>
      <c r="AR5" s="18"/>
      <c r="BE5" s="317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0"/>
      <c r="AQ6" s="20"/>
      <c r="AR6" s="18"/>
      <c r="BE6" s="318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18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/>
      <c r="AO8" s="20"/>
      <c r="AP8" s="20"/>
      <c r="AQ8" s="20"/>
      <c r="AR8" s="18"/>
      <c r="BE8" s="31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8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19</v>
      </c>
      <c r="AO10" s="20"/>
      <c r="AP10" s="20"/>
      <c r="AQ10" s="20"/>
      <c r="AR10" s="18"/>
      <c r="BE10" s="318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19</v>
      </c>
      <c r="AO11" s="20"/>
      <c r="AP11" s="20"/>
      <c r="AQ11" s="20"/>
      <c r="AR11" s="18"/>
      <c r="BE11" s="31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8"/>
      <c r="BS12" s="15" t="s">
        <v>6</v>
      </c>
    </row>
    <row r="13" spans="1:74" s="1" customFormat="1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318"/>
      <c r="BS13" s="15" t="s">
        <v>6</v>
      </c>
    </row>
    <row r="14" spans="1:74" ht="12.75">
      <c r="B14" s="19"/>
      <c r="C14" s="20"/>
      <c r="D14" s="20"/>
      <c r="E14" s="323" t="s">
        <v>28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31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8"/>
      <c r="BS15" s="15" t="s">
        <v>4</v>
      </c>
    </row>
    <row r="16" spans="1:74" s="1" customFormat="1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19</v>
      </c>
      <c r="AO16" s="20"/>
      <c r="AP16" s="20"/>
      <c r="AQ16" s="20"/>
      <c r="AR16" s="18"/>
      <c r="BE16" s="318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19</v>
      </c>
      <c r="AO17" s="20"/>
      <c r="AP17" s="20"/>
      <c r="AQ17" s="20"/>
      <c r="AR17" s="18"/>
      <c r="BE17" s="318"/>
      <c r="BS17" s="15" t="s">
        <v>30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8"/>
      <c r="BS18" s="15" t="s">
        <v>6</v>
      </c>
    </row>
    <row r="19" spans="1:71" s="1" customFormat="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19</v>
      </c>
      <c r="AO19" s="20"/>
      <c r="AP19" s="20"/>
      <c r="AQ19" s="20"/>
      <c r="AR19" s="18"/>
      <c r="BE19" s="318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19</v>
      </c>
      <c r="AO20" s="20"/>
      <c r="AP20" s="20"/>
      <c r="AQ20" s="20"/>
      <c r="AR20" s="18"/>
      <c r="BE20" s="318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8"/>
    </row>
    <row r="22" spans="1:71" s="1" customFormat="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8"/>
    </row>
    <row r="23" spans="1:71" s="1" customFormat="1" ht="47.25" customHeight="1">
      <c r="B23" s="19"/>
      <c r="C23" s="20"/>
      <c r="D23" s="20"/>
      <c r="E23" s="325" t="s">
        <v>33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0"/>
      <c r="AP23" s="20"/>
      <c r="AQ23" s="20"/>
      <c r="AR23" s="18"/>
      <c r="BE23" s="31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8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8"/>
    </row>
    <row r="26" spans="1:71" s="2" customFormat="1" ht="25.9" customHeight="1">
      <c r="A26" s="32"/>
      <c r="B26" s="33"/>
      <c r="C26" s="34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6">
        <f>ROUND(AG54,2)</f>
        <v>0</v>
      </c>
      <c r="AL26" s="327"/>
      <c r="AM26" s="327"/>
      <c r="AN26" s="327"/>
      <c r="AO26" s="327"/>
      <c r="AP26" s="34"/>
      <c r="AQ26" s="34"/>
      <c r="AR26" s="37"/>
      <c r="BE26" s="318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8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8" t="s">
        <v>35</v>
      </c>
      <c r="M28" s="328"/>
      <c r="N28" s="328"/>
      <c r="O28" s="328"/>
      <c r="P28" s="328"/>
      <c r="Q28" s="34"/>
      <c r="R28" s="34"/>
      <c r="S28" s="34"/>
      <c r="T28" s="34"/>
      <c r="U28" s="34"/>
      <c r="V28" s="34"/>
      <c r="W28" s="328" t="s">
        <v>36</v>
      </c>
      <c r="X28" s="328"/>
      <c r="Y28" s="328"/>
      <c r="Z28" s="328"/>
      <c r="AA28" s="328"/>
      <c r="AB28" s="328"/>
      <c r="AC28" s="328"/>
      <c r="AD28" s="328"/>
      <c r="AE28" s="328"/>
      <c r="AF28" s="34"/>
      <c r="AG28" s="34"/>
      <c r="AH28" s="34"/>
      <c r="AI28" s="34"/>
      <c r="AJ28" s="34"/>
      <c r="AK28" s="328" t="s">
        <v>37</v>
      </c>
      <c r="AL28" s="328"/>
      <c r="AM28" s="328"/>
      <c r="AN28" s="328"/>
      <c r="AO28" s="328"/>
      <c r="AP28" s="34"/>
      <c r="AQ28" s="34"/>
      <c r="AR28" s="37"/>
      <c r="BE28" s="318"/>
    </row>
    <row r="29" spans="1:71" s="3" customFormat="1" ht="14.45" customHeight="1">
      <c r="B29" s="38"/>
      <c r="C29" s="39"/>
      <c r="D29" s="27" t="s">
        <v>38</v>
      </c>
      <c r="E29" s="39"/>
      <c r="F29" s="27" t="s">
        <v>39</v>
      </c>
      <c r="G29" s="39"/>
      <c r="H29" s="39"/>
      <c r="I29" s="39"/>
      <c r="J29" s="39"/>
      <c r="K29" s="39"/>
      <c r="L29" s="331">
        <v>0.21</v>
      </c>
      <c r="M29" s="330"/>
      <c r="N29" s="330"/>
      <c r="O29" s="330"/>
      <c r="P29" s="330"/>
      <c r="Q29" s="39"/>
      <c r="R29" s="39"/>
      <c r="S29" s="39"/>
      <c r="T29" s="39"/>
      <c r="U29" s="39"/>
      <c r="V29" s="39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39"/>
      <c r="AG29" s="39"/>
      <c r="AH29" s="39"/>
      <c r="AI29" s="39"/>
      <c r="AJ29" s="39"/>
      <c r="AK29" s="329">
        <f>ROUND(AV54, 2)</f>
        <v>0</v>
      </c>
      <c r="AL29" s="330"/>
      <c r="AM29" s="330"/>
      <c r="AN29" s="330"/>
      <c r="AO29" s="330"/>
      <c r="AP29" s="39"/>
      <c r="AQ29" s="39"/>
      <c r="AR29" s="40"/>
      <c r="BE29" s="319"/>
    </row>
    <row r="30" spans="1:71" s="3" customFormat="1" ht="14.45" customHeight="1">
      <c r="B30" s="38"/>
      <c r="C30" s="39"/>
      <c r="D30" s="39"/>
      <c r="E30" s="39"/>
      <c r="F30" s="27" t="s">
        <v>40</v>
      </c>
      <c r="G30" s="39"/>
      <c r="H30" s="39"/>
      <c r="I30" s="39"/>
      <c r="J30" s="39"/>
      <c r="K30" s="39"/>
      <c r="L30" s="331">
        <v>0.15</v>
      </c>
      <c r="M30" s="330"/>
      <c r="N30" s="330"/>
      <c r="O30" s="330"/>
      <c r="P30" s="330"/>
      <c r="Q30" s="39"/>
      <c r="R30" s="39"/>
      <c r="S30" s="39"/>
      <c r="T30" s="39"/>
      <c r="U30" s="39"/>
      <c r="V30" s="39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39"/>
      <c r="AG30" s="39"/>
      <c r="AH30" s="39"/>
      <c r="AI30" s="39"/>
      <c r="AJ30" s="39"/>
      <c r="AK30" s="329">
        <f>ROUND(AW54, 2)</f>
        <v>0</v>
      </c>
      <c r="AL30" s="330"/>
      <c r="AM30" s="330"/>
      <c r="AN30" s="330"/>
      <c r="AO30" s="330"/>
      <c r="AP30" s="39"/>
      <c r="AQ30" s="39"/>
      <c r="AR30" s="40"/>
      <c r="BE30" s="319"/>
    </row>
    <row r="31" spans="1:71" s="3" customFormat="1" ht="14.45" hidden="1" customHeight="1">
      <c r="B31" s="38"/>
      <c r="C31" s="39"/>
      <c r="D31" s="39"/>
      <c r="E31" s="39"/>
      <c r="F31" s="27" t="s">
        <v>41</v>
      </c>
      <c r="G31" s="39"/>
      <c r="H31" s="39"/>
      <c r="I31" s="39"/>
      <c r="J31" s="39"/>
      <c r="K31" s="39"/>
      <c r="L31" s="331">
        <v>0.21</v>
      </c>
      <c r="M31" s="330"/>
      <c r="N31" s="330"/>
      <c r="O31" s="330"/>
      <c r="P31" s="330"/>
      <c r="Q31" s="39"/>
      <c r="R31" s="39"/>
      <c r="S31" s="39"/>
      <c r="T31" s="39"/>
      <c r="U31" s="39"/>
      <c r="V31" s="39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39"/>
      <c r="AG31" s="39"/>
      <c r="AH31" s="39"/>
      <c r="AI31" s="39"/>
      <c r="AJ31" s="39"/>
      <c r="AK31" s="329">
        <v>0</v>
      </c>
      <c r="AL31" s="330"/>
      <c r="AM31" s="330"/>
      <c r="AN31" s="330"/>
      <c r="AO31" s="330"/>
      <c r="AP31" s="39"/>
      <c r="AQ31" s="39"/>
      <c r="AR31" s="40"/>
      <c r="BE31" s="319"/>
    </row>
    <row r="32" spans="1:71" s="3" customFormat="1" ht="14.45" hidden="1" customHeight="1">
      <c r="B32" s="38"/>
      <c r="C32" s="39"/>
      <c r="D32" s="39"/>
      <c r="E32" s="39"/>
      <c r="F32" s="27" t="s">
        <v>42</v>
      </c>
      <c r="G32" s="39"/>
      <c r="H32" s="39"/>
      <c r="I32" s="39"/>
      <c r="J32" s="39"/>
      <c r="K32" s="39"/>
      <c r="L32" s="331">
        <v>0.15</v>
      </c>
      <c r="M32" s="330"/>
      <c r="N32" s="330"/>
      <c r="O32" s="330"/>
      <c r="P32" s="330"/>
      <c r="Q32" s="39"/>
      <c r="R32" s="39"/>
      <c r="S32" s="39"/>
      <c r="T32" s="39"/>
      <c r="U32" s="39"/>
      <c r="V32" s="39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39"/>
      <c r="AG32" s="39"/>
      <c r="AH32" s="39"/>
      <c r="AI32" s="39"/>
      <c r="AJ32" s="39"/>
      <c r="AK32" s="329">
        <v>0</v>
      </c>
      <c r="AL32" s="330"/>
      <c r="AM32" s="330"/>
      <c r="AN32" s="330"/>
      <c r="AO32" s="330"/>
      <c r="AP32" s="39"/>
      <c r="AQ32" s="39"/>
      <c r="AR32" s="40"/>
      <c r="BE32" s="319"/>
    </row>
    <row r="33" spans="1:57" s="3" customFormat="1" ht="14.45" hidden="1" customHeight="1">
      <c r="B33" s="38"/>
      <c r="C33" s="39"/>
      <c r="D33" s="39"/>
      <c r="E33" s="39"/>
      <c r="F33" s="27" t="s">
        <v>43</v>
      </c>
      <c r="G33" s="39"/>
      <c r="H33" s="39"/>
      <c r="I33" s="39"/>
      <c r="J33" s="39"/>
      <c r="K33" s="39"/>
      <c r="L33" s="331">
        <v>0</v>
      </c>
      <c r="M33" s="330"/>
      <c r="N33" s="330"/>
      <c r="O33" s="330"/>
      <c r="P33" s="330"/>
      <c r="Q33" s="39"/>
      <c r="R33" s="39"/>
      <c r="S33" s="39"/>
      <c r="T33" s="39"/>
      <c r="U33" s="39"/>
      <c r="V33" s="39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39"/>
      <c r="AG33" s="39"/>
      <c r="AH33" s="39"/>
      <c r="AI33" s="39"/>
      <c r="AJ33" s="39"/>
      <c r="AK33" s="329">
        <v>0</v>
      </c>
      <c r="AL33" s="330"/>
      <c r="AM33" s="330"/>
      <c r="AN33" s="330"/>
      <c r="AO33" s="330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44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45</v>
      </c>
      <c r="U35" s="43"/>
      <c r="V35" s="43"/>
      <c r="W35" s="43"/>
      <c r="X35" s="335" t="s">
        <v>46</v>
      </c>
      <c r="Y35" s="333"/>
      <c r="Z35" s="333"/>
      <c r="AA35" s="333"/>
      <c r="AB35" s="333"/>
      <c r="AC35" s="43"/>
      <c r="AD35" s="43"/>
      <c r="AE35" s="43"/>
      <c r="AF35" s="43"/>
      <c r="AG35" s="43"/>
      <c r="AH35" s="43"/>
      <c r="AI35" s="43"/>
      <c r="AJ35" s="43"/>
      <c r="AK35" s="332">
        <f>SUM(AK26:AK33)</f>
        <v>0</v>
      </c>
      <c r="AL35" s="333"/>
      <c r="AM35" s="333"/>
      <c r="AN35" s="333"/>
      <c r="AO35" s="334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47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22-20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3" t="str">
        <f>K6</f>
        <v>Kostelec na Hané ON - oprava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95" t="str">
        <f>IF(AN8= "","",AN8)</f>
        <v/>
      </c>
      <c r="AN47" s="295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29</v>
      </c>
      <c r="AJ49" s="34"/>
      <c r="AK49" s="34"/>
      <c r="AL49" s="34"/>
      <c r="AM49" s="296" t="str">
        <f>IF(E17="","",E17)</f>
        <v xml:space="preserve"> </v>
      </c>
      <c r="AN49" s="297"/>
      <c r="AO49" s="297"/>
      <c r="AP49" s="297"/>
      <c r="AQ49" s="34"/>
      <c r="AR49" s="37"/>
      <c r="AS49" s="298" t="s">
        <v>48</v>
      </c>
      <c r="AT49" s="299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27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296" t="str">
        <f>IF(E20="","",E20)</f>
        <v xml:space="preserve"> </v>
      </c>
      <c r="AN50" s="297"/>
      <c r="AO50" s="297"/>
      <c r="AP50" s="297"/>
      <c r="AQ50" s="34"/>
      <c r="AR50" s="37"/>
      <c r="AS50" s="300"/>
      <c r="AT50" s="301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2"/>
      <c r="AT51" s="303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4" t="s">
        <v>49</v>
      </c>
      <c r="D52" s="305"/>
      <c r="E52" s="305"/>
      <c r="F52" s="305"/>
      <c r="G52" s="305"/>
      <c r="H52" s="64"/>
      <c r="I52" s="307" t="s">
        <v>50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6" t="s">
        <v>51</v>
      </c>
      <c r="AH52" s="305"/>
      <c r="AI52" s="305"/>
      <c r="AJ52" s="305"/>
      <c r="AK52" s="305"/>
      <c r="AL52" s="305"/>
      <c r="AM52" s="305"/>
      <c r="AN52" s="307" t="s">
        <v>52</v>
      </c>
      <c r="AO52" s="305"/>
      <c r="AP52" s="305"/>
      <c r="AQ52" s="65" t="s">
        <v>53</v>
      </c>
      <c r="AR52" s="37"/>
      <c r="AS52" s="66" t="s">
        <v>54</v>
      </c>
      <c r="AT52" s="67" t="s">
        <v>55</v>
      </c>
      <c r="AU52" s="67" t="s">
        <v>56</v>
      </c>
      <c r="AV52" s="67" t="s">
        <v>57</v>
      </c>
      <c r="AW52" s="67" t="s">
        <v>58</v>
      </c>
      <c r="AX52" s="67" t="s">
        <v>59</v>
      </c>
      <c r="AY52" s="67" t="s">
        <v>60</v>
      </c>
      <c r="AZ52" s="67" t="s">
        <v>61</v>
      </c>
      <c r="BA52" s="67" t="s">
        <v>62</v>
      </c>
      <c r="BB52" s="67" t="s">
        <v>63</v>
      </c>
      <c r="BC52" s="67" t="s">
        <v>64</v>
      </c>
      <c r="BD52" s="68" t="s">
        <v>65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66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5">
        <f>ROUND(AG55+AG56+AG57+AG60+AG61,2)</f>
        <v>0</v>
      </c>
      <c r="AH54" s="315"/>
      <c r="AI54" s="315"/>
      <c r="AJ54" s="315"/>
      <c r="AK54" s="315"/>
      <c r="AL54" s="315"/>
      <c r="AM54" s="315"/>
      <c r="AN54" s="316">
        <f t="shared" ref="AN54:AN61" si="0">SUM(AG54,AT54)</f>
        <v>0</v>
      </c>
      <c r="AO54" s="316"/>
      <c r="AP54" s="316"/>
      <c r="AQ54" s="76" t="s">
        <v>19</v>
      </c>
      <c r="AR54" s="77"/>
      <c r="AS54" s="78">
        <f>ROUND(AS55+AS56+AS57+AS60+AS61,2)</f>
        <v>0</v>
      </c>
      <c r="AT54" s="79">
        <f t="shared" ref="AT54:AT61" si="1">ROUND(SUM(AV54:AW54),2)</f>
        <v>0</v>
      </c>
      <c r="AU54" s="80">
        <f>ROUND(AU55+AU56+AU57+AU60+AU61,5)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ROUND(AZ55+AZ56+AZ57+AZ60+AZ61,2)</f>
        <v>0</v>
      </c>
      <c r="BA54" s="79">
        <f>ROUND(BA55+BA56+BA57+BA60+BA61,2)</f>
        <v>0</v>
      </c>
      <c r="BB54" s="79">
        <f>ROUND(BB55+BB56+BB57+BB60+BB61,2)</f>
        <v>0</v>
      </c>
      <c r="BC54" s="79">
        <f>ROUND(BC55+BC56+BC57+BC60+BC61,2)</f>
        <v>0</v>
      </c>
      <c r="BD54" s="81">
        <f>ROUND(BD55+BD56+BD57+BD60+BD61,2)</f>
        <v>0</v>
      </c>
      <c r="BS54" s="82" t="s">
        <v>67</v>
      </c>
      <c r="BT54" s="82" t="s">
        <v>68</v>
      </c>
      <c r="BU54" s="83" t="s">
        <v>69</v>
      </c>
      <c r="BV54" s="82" t="s">
        <v>70</v>
      </c>
      <c r="BW54" s="82" t="s">
        <v>5</v>
      </c>
      <c r="BX54" s="82" t="s">
        <v>71</v>
      </c>
      <c r="CL54" s="82" t="s">
        <v>19</v>
      </c>
    </row>
    <row r="55" spans="1:91" s="7" customFormat="1" ht="16.5" customHeight="1">
      <c r="A55" s="84" t="s">
        <v>72</v>
      </c>
      <c r="B55" s="85"/>
      <c r="C55" s="86"/>
      <c r="D55" s="308" t="s">
        <v>73</v>
      </c>
      <c r="E55" s="308"/>
      <c r="F55" s="308"/>
      <c r="G55" s="308"/>
      <c r="H55" s="308"/>
      <c r="I55" s="87"/>
      <c r="J55" s="308" t="s">
        <v>74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9">
        <f>'01 - stavební část'!J30</f>
        <v>0</v>
      </c>
      <c r="AH55" s="310"/>
      <c r="AI55" s="310"/>
      <c r="AJ55" s="310"/>
      <c r="AK55" s="310"/>
      <c r="AL55" s="310"/>
      <c r="AM55" s="310"/>
      <c r="AN55" s="309">
        <f t="shared" si="0"/>
        <v>0</v>
      </c>
      <c r="AO55" s="310"/>
      <c r="AP55" s="310"/>
      <c r="AQ55" s="88" t="s">
        <v>75</v>
      </c>
      <c r="AR55" s="89"/>
      <c r="AS55" s="90">
        <v>0</v>
      </c>
      <c r="AT55" s="91">
        <f t="shared" si="1"/>
        <v>0</v>
      </c>
      <c r="AU55" s="92">
        <f>'01 - stavební část'!P101</f>
        <v>0</v>
      </c>
      <c r="AV55" s="91">
        <f>'01 - stavební část'!J33</f>
        <v>0</v>
      </c>
      <c r="AW55" s="91">
        <f>'01 - stavební část'!J34</f>
        <v>0</v>
      </c>
      <c r="AX55" s="91">
        <f>'01 - stavební část'!J35</f>
        <v>0</v>
      </c>
      <c r="AY55" s="91">
        <f>'01 - stavební část'!J36</f>
        <v>0</v>
      </c>
      <c r="AZ55" s="91">
        <f>'01 - stavební část'!F33</f>
        <v>0</v>
      </c>
      <c r="BA55" s="91">
        <f>'01 - stavební část'!F34</f>
        <v>0</v>
      </c>
      <c r="BB55" s="91">
        <f>'01 - stavební část'!F35</f>
        <v>0</v>
      </c>
      <c r="BC55" s="91">
        <f>'01 - stavební část'!F36</f>
        <v>0</v>
      </c>
      <c r="BD55" s="93">
        <f>'01 - stavební část'!F37</f>
        <v>0</v>
      </c>
      <c r="BT55" s="94" t="s">
        <v>76</v>
      </c>
      <c r="BV55" s="94" t="s">
        <v>70</v>
      </c>
      <c r="BW55" s="94" t="s">
        <v>77</v>
      </c>
      <c r="BX55" s="94" t="s">
        <v>5</v>
      </c>
      <c r="CL55" s="94" t="s">
        <v>19</v>
      </c>
      <c r="CM55" s="94" t="s">
        <v>78</v>
      </c>
    </row>
    <row r="56" spans="1:91" s="7" customFormat="1" ht="16.5" customHeight="1">
      <c r="A56" s="84" t="s">
        <v>72</v>
      </c>
      <c r="B56" s="85"/>
      <c r="C56" s="86"/>
      <c r="D56" s="308" t="s">
        <v>79</v>
      </c>
      <c r="E56" s="308"/>
      <c r="F56" s="308"/>
      <c r="G56" s="308"/>
      <c r="H56" s="308"/>
      <c r="I56" s="87"/>
      <c r="J56" s="308" t="s">
        <v>80</v>
      </c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09">
        <f>'02 - technická zařízení b...'!J30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88" t="s">
        <v>75</v>
      </c>
      <c r="AR56" s="89"/>
      <c r="AS56" s="90">
        <v>0</v>
      </c>
      <c r="AT56" s="91">
        <f t="shared" si="1"/>
        <v>0</v>
      </c>
      <c r="AU56" s="92">
        <f>'02 - technická zařízení b...'!P93</f>
        <v>0</v>
      </c>
      <c r="AV56" s="91">
        <f>'02 - technická zařízení b...'!J33</f>
        <v>0</v>
      </c>
      <c r="AW56" s="91">
        <f>'02 - technická zařízení b...'!J34</f>
        <v>0</v>
      </c>
      <c r="AX56" s="91">
        <f>'02 - technická zařízení b...'!J35</f>
        <v>0</v>
      </c>
      <c r="AY56" s="91">
        <f>'02 - technická zařízení b...'!J36</f>
        <v>0</v>
      </c>
      <c r="AZ56" s="91">
        <f>'02 - technická zařízení b...'!F33</f>
        <v>0</v>
      </c>
      <c r="BA56" s="91">
        <f>'02 - technická zařízení b...'!F34</f>
        <v>0</v>
      </c>
      <c r="BB56" s="91">
        <f>'02 - technická zařízení b...'!F35</f>
        <v>0</v>
      </c>
      <c r="BC56" s="91">
        <f>'02 - technická zařízení b...'!F36</f>
        <v>0</v>
      </c>
      <c r="BD56" s="93">
        <f>'02 - technická zařízení b...'!F37</f>
        <v>0</v>
      </c>
      <c r="BT56" s="94" t="s">
        <v>76</v>
      </c>
      <c r="BV56" s="94" t="s">
        <v>70</v>
      </c>
      <c r="BW56" s="94" t="s">
        <v>81</v>
      </c>
      <c r="BX56" s="94" t="s">
        <v>5</v>
      </c>
      <c r="CL56" s="94" t="s">
        <v>19</v>
      </c>
      <c r="CM56" s="94" t="s">
        <v>78</v>
      </c>
    </row>
    <row r="57" spans="1:91" s="7" customFormat="1" ht="16.5" customHeight="1">
      <c r="B57" s="85"/>
      <c r="C57" s="86"/>
      <c r="D57" s="308" t="s">
        <v>82</v>
      </c>
      <c r="E57" s="308"/>
      <c r="F57" s="308"/>
      <c r="G57" s="308"/>
      <c r="H57" s="308"/>
      <c r="I57" s="87"/>
      <c r="J57" s="308" t="s">
        <v>83</v>
      </c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11">
        <f>ROUND(SUM(AG58:AG59),2)</f>
        <v>0</v>
      </c>
      <c r="AH57" s="310"/>
      <c r="AI57" s="310"/>
      <c r="AJ57" s="310"/>
      <c r="AK57" s="310"/>
      <c r="AL57" s="310"/>
      <c r="AM57" s="310"/>
      <c r="AN57" s="309">
        <f t="shared" si="0"/>
        <v>0</v>
      </c>
      <c r="AO57" s="310"/>
      <c r="AP57" s="310"/>
      <c r="AQ57" s="88" t="s">
        <v>75</v>
      </c>
      <c r="AR57" s="89"/>
      <c r="AS57" s="90">
        <f>ROUND(SUM(AS58:AS59),2)</f>
        <v>0</v>
      </c>
      <c r="AT57" s="91">
        <f t="shared" si="1"/>
        <v>0</v>
      </c>
      <c r="AU57" s="92">
        <f>ROUND(SUM(AU58:AU59),5)</f>
        <v>0</v>
      </c>
      <c r="AV57" s="91">
        <f>ROUND(AZ57*L29,2)</f>
        <v>0</v>
      </c>
      <c r="AW57" s="91">
        <f>ROUND(BA57*L30,2)</f>
        <v>0</v>
      </c>
      <c r="AX57" s="91">
        <f>ROUND(BB57*L29,2)</f>
        <v>0</v>
      </c>
      <c r="AY57" s="91">
        <f>ROUND(BC57*L30,2)</f>
        <v>0</v>
      </c>
      <c r="AZ57" s="91">
        <f>ROUND(SUM(AZ58:AZ59),2)</f>
        <v>0</v>
      </c>
      <c r="BA57" s="91">
        <f>ROUND(SUM(BA58:BA59),2)</f>
        <v>0</v>
      </c>
      <c r="BB57" s="91">
        <f>ROUND(SUM(BB58:BB59),2)</f>
        <v>0</v>
      </c>
      <c r="BC57" s="91">
        <f>ROUND(SUM(BC58:BC59),2)</f>
        <v>0</v>
      </c>
      <c r="BD57" s="93">
        <f>ROUND(SUM(BD58:BD59),2)</f>
        <v>0</v>
      </c>
      <c r="BS57" s="94" t="s">
        <v>67</v>
      </c>
      <c r="BT57" s="94" t="s">
        <v>76</v>
      </c>
      <c r="BU57" s="94" t="s">
        <v>69</v>
      </c>
      <c r="BV57" s="94" t="s">
        <v>70</v>
      </c>
      <c r="BW57" s="94" t="s">
        <v>84</v>
      </c>
      <c r="BX57" s="94" t="s">
        <v>5</v>
      </c>
      <c r="CL57" s="94" t="s">
        <v>19</v>
      </c>
      <c r="CM57" s="94" t="s">
        <v>78</v>
      </c>
    </row>
    <row r="58" spans="1:91" s="4" customFormat="1" ht="16.5" customHeight="1">
      <c r="A58" s="84" t="s">
        <v>72</v>
      </c>
      <c r="B58" s="49"/>
      <c r="C58" s="95"/>
      <c r="D58" s="95"/>
      <c r="E58" s="314" t="s">
        <v>85</v>
      </c>
      <c r="F58" s="314"/>
      <c r="G58" s="314"/>
      <c r="H58" s="314"/>
      <c r="I58" s="314"/>
      <c r="J58" s="95"/>
      <c r="K58" s="314" t="s">
        <v>86</v>
      </c>
      <c r="L58" s="314"/>
      <c r="M58" s="314"/>
      <c r="N58" s="314"/>
      <c r="O58" s="314"/>
      <c r="P58" s="314"/>
      <c r="Q58" s="314"/>
      <c r="R58" s="314"/>
      <c r="S58" s="314"/>
      <c r="T58" s="314"/>
      <c r="U58" s="314"/>
      <c r="V58" s="314"/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12">
        <f>'03.1 - byt 3+1'!J32</f>
        <v>0</v>
      </c>
      <c r="AH58" s="313"/>
      <c r="AI58" s="313"/>
      <c r="AJ58" s="313"/>
      <c r="AK58" s="313"/>
      <c r="AL58" s="313"/>
      <c r="AM58" s="313"/>
      <c r="AN58" s="312">
        <f t="shared" si="0"/>
        <v>0</v>
      </c>
      <c r="AO58" s="313"/>
      <c r="AP58" s="313"/>
      <c r="AQ58" s="96" t="s">
        <v>87</v>
      </c>
      <c r="AR58" s="51"/>
      <c r="AS58" s="97">
        <v>0</v>
      </c>
      <c r="AT58" s="98">
        <f t="shared" si="1"/>
        <v>0</v>
      </c>
      <c r="AU58" s="99">
        <f>'03.1 - byt 3+1'!P100</f>
        <v>0</v>
      </c>
      <c r="AV58" s="98">
        <f>'03.1 - byt 3+1'!J35</f>
        <v>0</v>
      </c>
      <c r="AW58" s="98">
        <f>'03.1 - byt 3+1'!J36</f>
        <v>0</v>
      </c>
      <c r="AX58" s="98">
        <f>'03.1 - byt 3+1'!J37</f>
        <v>0</v>
      </c>
      <c r="AY58" s="98">
        <f>'03.1 - byt 3+1'!J38</f>
        <v>0</v>
      </c>
      <c r="AZ58" s="98">
        <f>'03.1 - byt 3+1'!F35</f>
        <v>0</v>
      </c>
      <c r="BA58" s="98">
        <f>'03.1 - byt 3+1'!F36</f>
        <v>0</v>
      </c>
      <c r="BB58" s="98">
        <f>'03.1 - byt 3+1'!F37</f>
        <v>0</v>
      </c>
      <c r="BC58" s="98">
        <f>'03.1 - byt 3+1'!F38</f>
        <v>0</v>
      </c>
      <c r="BD58" s="100">
        <f>'03.1 - byt 3+1'!F39</f>
        <v>0</v>
      </c>
      <c r="BT58" s="101" t="s">
        <v>78</v>
      </c>
      <c r="BV58" s="101" t="s">
        <v>70</v>
      </c>
      <c r="BW58" s="101" t="s">
        <v>88</v>
      </c>
      <c r="BX58" s="101" t="s">
        <v>84</v>
      </c>
      <c r="CL58" s="101" t="s">
        <v>19</v>
      </c>
    </row>
    <row r="59" spans="1:91" s="4" customFormat="1" ht="16.5" customHeight="1">
      <c r="A59" s="84" t="s">
        <v>72</v>
      </c>
      <c r="B59" s="49"/>
      <c r="C59" s="95"/>
      <c r="D59" s="95"/>
      <c r="E59" s="314" t="s">
        <v>89</v>
      </c>
      <c r="F59" s="314"/>
      <c r="G59" s="314"/>
      <c r="H59" s="314"/>
      <c r="I59" s="314"/>
      <c r="J59" s="95"/>
      <c r="K59" s="314" t="s">
        <v>90</v>
      </c>
      <c r="L59" s="314"/>
      <c r="M59" s="314"/>
      <c r="N59" s="314"/>
      <c r="O59" s="314"/>
      <c r="P59" s="314"/>
      <c r="Q59" s="314"/>
      <c r="R59" s="314"/>
      <c r="S59" s="314"/>
      <c r="T59" s="314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12">
        <f>'03.2 - byt 2+1'!J32</f>
        <v>0</v>
      </c>
      <c r="AH59" s="313"/>
      <c r="AI59" s="313"/>
      <c r="AJ59" s="313"/>
      <c r="AK59" s="313"/>
      <c r="AL59" s="313"/>
      <c r="AM59" s="313"/>
      <c r="AN59" s="312">
        <f t="shared" si="0"/>
        <v>0</v>
      </c>
      <c r="AO59" s="313"/>
      <c r="AP59" s="313"/>
      <c r="AQ59" s="96" t="s">
        <v>87</v>
      </c>
      <c r="AR59" s="51"/>
      <c r="AS59" s="97">
        <v>0</v>
      </c>
      <c r="AT59" s="98">
        <f t="shared" si="1"/>
        <v>0</v>
      </c>
      <c r="AU59" s="99">
        <f>'03.2 - byt 2+1'!P99</f>
        <v>0</v>
      </c>
      <c r="AV59" s="98">
        <f>'03.2 - byt 2+1'!J35</f>
        <v>0</v>
      </c>
      <c r="AW59" s="98">
        <f>'03.2 - byt 2+1'!J36</f>
        <v>0</v>
      </c>
      <c r="AX59" s="98">
        <f>'03.2 - byt 2+1'!J37</f>
        <v>0</v>
      </c>
      <c r="AY59" s="98">
        <f>'03.2 - byt 2+1'!J38</f>
        <v>0</v>
      </c>
      <c r="AZ59" s="98">
        <f>'03.2 - byt 2+1'!F35</f>
        <v>0</v>
      </c>
      <c r="BA59" s="98">
        <f>'03.2 - byt 2+1'!F36</f>
        <v>0</v>
      </c>
      <c r="BB59" s="98">
        <f>'03.2 - byt 2+1'!F37</f>
        <v>0</v>
      </c>
      <c r="BC59" s="98">
        <f>'03.2 - byt 2+1'!F38</f>
        <v>0</v>
      </c>
      <c r="BD59" s="100">
        <f>'03.2 - byt 2+1'!F39</f>
        <v>0</v>
      </c>
      <c r="BT59" s="101" t="s">
        <v>78</v>
      </c>
      <c r="BV59" s="101" t="s">
        <v>70</v>
      </c>
      <c r="BW59" s="101" t="s">
        <v>91</v>
      </c>
      <c r="BX59" s="101" t="s">
        <v>84</v>
      </c>
      <c r="CL59" s="101" t="s">
        <v>19</v>
      </c>
    </row>
    <row r="60" spans="1:91" s="7" customFormat="1" ht="16.5" customHeight="1">
      <c r="A60" s="84" t="s">
        <v>72</v>
      </c>
      <c r="B60" s="85"/>
      <c r="C60" s="86"/>
      <c r="D60" s="308" t="s">
        <v>92</v>
      </c>
      <c r="E60" s="308"/>
      <c r="F60" s="308"/>
      <c r="G60" s="308"/>
      <c r="H60" s="308"/>
      <c r="I60" s="87"/>
      <c r="J60" s="308" t="s">
        <v>93</v>
      </c>
      <c r="K60" s="308"/>
      <c r="L60" s="308"/>
      <c r="M60" s="308"/>
      <c r="N60" s="308"/>
      <c r="O60" s="308"/>
      <c r="P60" s="308"/>
      <c r="Q60" s="308"/>
      <c r="R60" s="308"/>
      <c r="S60" s="308"/>
      <c r="T60" s="308"/>
      <c r="U60" s="308"/>
      <c r="V60" s="308"/>
      <c r="W60" s="308"/>
      <c r="X60" s="308"/>
      <c r="Y60" s="308"/>
      <c r="Z60" s="308"/>
      <c r="AA60" s="308"/>
      <c r="AB60" s="308"/>
      <c r="AC60" s="308"/>
      <c r="AD60" s="308"/>
      <c r="AE60" s="308"/>
      <c r="AF60" s="308"/>
      <c r="AG60" s="309">
        <f>'04 - Demolice útulku TO'!J30</f>
        <v>0</v>
      </c>
      <c r="AH60" s="310"/>
      <c r="AI60" s="310"/>
      <c r="AJ60" s="310"/>
      <c r="AK60" s="310"/>
      <c r="AL60" s="310"/>
      <c r="AM60" s="310"/>
      <c r="AN60" s="309">
        <f t="shared" si="0"/>
        <v>0</v>
      </c>
      <c r="AO60" s="310"/>
      <c r="AP60" s="310"/>
      <c r="AQ60" s="88" t="s">
        <v>75</v>
      </c>
      <c r="AR60" s="89"/>
      <c r="AS60" s="90">
        <v>0</v>
      </c>
      <c r="AT60" s="91">
        <f t="shared" si="1"/>
        <v>0</v>
      </c>
      <c r="AU60" s="92">
        <f>'04 - Demolice útulku TO'!P85</f>
        <v>0</v>
      </c>
      <c r="AV60" s="91">
        <f>'04 - Demolice útulku TO'!J33</f>
        <v>0</v>
      </c>
      <c r="AW60" s="91">
        <f>'04 - Demolice útulku TO'!J34</f>
        <v>0</v>
      </c>
      <c r="AX60" s="91">
        <f>'04 - Demolice útulku TO'!J35</f>
        <v>0</v>
      </c>
      <c r="AY60" s="91">
        <f>'04 - Demolice útulku TO'!J36</f>
        <v>0</v>
      </c>
      <c r="AZ60" s="91">
        <f>'04 - Demolice útulku TO'!F33</f>
        <v>0</v>
      </c>
      <c r="BA60" s="91">
        <f>'04 - Demolice útulku TO'!F34</f>
        <v>0</v>
      </c>
      <c r="BB60" s="91">
        <f>'04 - Demolice útulku TO'!F35</f>
        <v>0</v>
      </c>
      <c r="BC60" s="91">
        <f>'04 - Demolice útulku TO'!F36</f>
        <v>0</v>
      </c>
      <c r="BD60" s="93">
        <f>'04 - Demolice útulku TO'!F37</f>
        <v>0</v>
      </c>
      <c r="BT60" s="94" t="s">
        <v>76</v>
      </c>
      <c r="BV60" s="94" t="s">
        <v>70</v>
      </c>
      <c r="BW60" s="94" t="s">
        <v>94</v>
      </c>
      <c r="BX60" s="94" t="s">
        <v>5</v>
      </c>
      <c r="CL60" s="94" t="s">
        <v>19</v>
      </c>
      <c r="CM60" s="94" t="s">
        <v>78</v>
      </c>
    </row>
    <row r="61" spans="1:91" s="7" customFormat="1" ht="16.5" customHeight="1">
      <c r="A61" s="84" t="s">
        <v>72</v>
      </c>
      <c r="B61" s="85"/>
      <c r="C61" s="86"/>
      <c r="D61" s="308" t="s">
        <v>95</v>
      </c>
      <c r="E61" s="308"/>
      <c r="F61" s="308"/>
      <c r="G61" s="308"/>
      <c r="H61" s="308"/>
      <c r="I61" s="87"/>
      <c r="J61" s="308" t="s">
        <v>96</v>
      </c>
      <c r="K61" s="308"/>
      <c r="L61" s="308"/>
      <c r="M61" s="308"/>
      <c r="N61" s="308"/>
      <c r="O61" s="308"/>
      <c r="P61" s="308"/>
      <c r="Q61" s="308"/>
      <c r="R61" s="308"/>
      <c r="S61" s="308"/>
      <c r="T61" s="308"/>
      <c r="U61" s="308"/>
      <c r="V61" s="308"/>
      <c r="W61" s="308"/>
      <c r="X61" s="308"/>
      <c r="Y61" s="308"/>
      <c r="Z61" s="308"/>
      <c r="AA61" s="308"/>
      <c r="AB61" s="308"/>
      <c r="AC61" s="308"/>
      <c r="AD61" s="308"/>
      <c r="AE61" s="308"/>
      <c r="AF61" s="308"/>
      <c r="AG61" s="309">
        <f>'05 - VRN'!J30</f>
        <v>0</v>
      </c>
      <c r="AH61" s="310"/>
      <c r="AI61" s="310"/>
      <c r="AJ61" s="310"/>
      <c r="AK61" s="310"/>
      <c r="AL61" s="310"/>
      <c r="AM61" s="310"/>
      <c r="AN61" s="309">
        <f t="shared" si="0"/>
        <v>0</v>
      </c>
      <c r="AO61" s="310"/>
      <c r="AP61" s="310"/>
      <c r="AQ61" s="88" t="s">
        <v>75</v>
      </c>
      <c r="AR61" s="89"/>
      <c r="AS61" s="102">
        <v>0</v>
      </c>
      <c r="AT61" s="103">
        <f t="shared" si="1"/>
        <v>0</v>
      </c>
      <c r="AU61" s="104">
        <f>'05 - VRN'!P84</f>
        <v>0</v>
      </c>
      <c r="AV61" s="103">
        <f>'05 - VRN'!J33</f>
        <v>0</v>
      </c>
      <c r="AW61" s="103">
        <f>'05 - VRN'!J34</f>
        <v>0</v>
      </c>
      <c r="AX61" s="103">
        <f>'05 - VRN'!J35</f>
        <v>0</v>
      </c>
      <c r="AY61" s="103">
        <f>'05 - VRN'!J36</f>
        <v>0</v>
      </c>
      <c r="AZ61" s="103">
        <f>'05 - VRN'!F33</f>
        <v>0</v>
      </c>
      <c r="BA61" s="103">
        <f>'05 - VRN'!F34</f>
        <v>0</v>
      </c>
      <c r="BB61" s="103">
        <f>'05 - VRN'!F35</f>
        <v>0</v>
      </c>
      <c r="BC61" s="103">
        <f>'05 - VRN'!F36</f>
        <v>0</v>
      </c>
      <c r="BD61" s="105">
        <f>'05 - VRN'!F37</f>
        <v>0</v>
      </c>
      <c r="BT61" s="94" t="s">
        <v>76</v>
      </c>
      <c r="BV61" s="94" t="s">
        <v>70</v>
      </c>
      <c r="BW61" s="94" t="s">
        <v>97</v>
      </c>
      <c r="BX61" s="94" t="s">
        <v>5</v>
      </c>
      <c r="CL61" s="94" t="s">
        <v>19</v>
      </c>
      <c r="CM61" s="94" t="s">
        <v>78</v>
      </c>
    </row>
    <row r="62" spans="1:91" s="2" customFormat="1" ht="30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7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</row>
    <row r="63" spans="1:91" s="2" customFormat="1" ht="6.95" customHeight="1">
      <c r="A63" s="32"/>
      <c r="B63" s="45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37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</row>
  </sheetData>
  <sheetProtection algorithmName="SHA-512" hashValue="dEQMOYYIpvt3BlpYWwTg29455KJc5/n3r6An2advYAWwbkn4lnnFkavYCdYVyYiOUES7Fj36EIINGJQ2Ua4XSQ==" saltValue="/0x0Yj974o2ZEMy+M5VL41dtV/ULFyqzSsM5UabJC+vUbkY1z3Wk/F3GejIJuaHoO6s+yKfY82VGC4k22tEDcQ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tavební část'!C2" display="/"/>
    <hyperlink ref="A56" location="'02 - technická zařízení b...'!C2" display="/"/>
    <hyperlink ref="A58" location="'03.1 - byt 3+1'!C2" display="/"/>
    <hyperlink ref="A59" location="'03.2 - byt 2+1'!C2" display="/"/>
    <hyperlink ref="A60" location="'04 - Demolice útulku TO'!C2" display="/"/>
    <hyperlink ref="A61" location="'05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77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zakázky'!K6</f>
        <v>Kostelec na Hané ON - oprava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99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100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22</v>
      </c>
      <c r="G12" s="32"/>
      <c r="H12" s="32"/>
      <c r="I12" s="110" t="s">
        <v>23</v>
      </c>
      <c r="J12" s="112">
        <f>'Rekapitulace zakázky'!AN8</f>
        <v>0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01" t="str">
        <f>IF('Rekapitulace zakázky'!AN10="","",'Rekapitulace zakázky'!AN10)</f>
        <v/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zakázky'!E11="","",'Rekapitulace zakázky'!E11)</f>
        <v xml:space="preserve"> </v>
      </c>
      <c r="F15" s="32"/>
      <c r="G15" s="32"/>
      <c r="H15" s="32"/>
      <c r="I15" s="110" t="s">
        <v>26</v>
      </c>
      <c r="J15" s="101" t="str">
        <f>IF('Rekapitulace zakázky'!AN11="","",'Rekapitulace zakázky'!AN11)</f>
        <v/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zakázky'!AN13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zakázky'!E14</f>
        <v>Vyplň údaj</v>
      </c>
      <c r="F18" s="342"/>
      <c r="G18" s="342"/>
      <c r="H18" s="342"/>
      <c r="I18" s="110" t="s">
        <v>26</v>
      </c>
      <c r="J18" s="28" t="str">
        <f>'Rekapitulace zakázky'!AN14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01" t="str">
        <f>IF('Rekapitulace zakázky'!AN16="","",'Rekapitulace zakázky'!AN16)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zakázky'!E17="","",'Rekapitulace zakázky'!E17)</f>
        <v xml:space="preserve"> </v>
      </c>
      <c r="F21" s="32"/>
      <c r="G21" s="32"/>
      <c r="H21" s="32"/>
      <c r="I21" s="110" t="s">
        <v>26</v>
      </c>
      <c r="J21" s="101" t="str">
        <f>IF('Rekapitulace zakázky'!AN17="","",'Rekapitulace zakázky'!AN17)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01" t="str">
        <f>IF('Rekapitulace zakázky'!AN19="","",'Rekapitulace zakázky'!AN19)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tr">
        <f>IF('Rekapitulace zakázky'!E20="","",'Rekapitulace zakázky'!E20)</f>
        <v xml:space="preserve"> </v>
      </c>
      <c r="F24" s="32"/>
      <c r="G24" s="32"/>
      <c r="H24" s="32"/>
      <c r="I24" s="110" t="s">
        <v>26</v>
      </c>
      <c r="J24" s="101" t="str">
        <f>IF('Rekapitulace zakázky'!AN20="","",'Rekapitulace zakázky'!AN20)</f>
        <v/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34</v>
      </c>
      <c r="E30" s="32"/>
      <c r="F30" s="32"/>
      <c r="G30" s="32"/>
      <c r="H30" s="32"/>
      <c r="I30" s="32"/>
      <c r="J30" s="118">
        <f>ROUND(J101,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36</v>
      </c>
      <c r="G32" s="32"/>
      <c r="H32" s="32"/>
      <c r="I32" s="119" t="s">
        <v>35</v>
      </c>
      <c r="J32" s="119" t="s">
        <v>37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38</v>
      </c>
      <c r="E33" s="110" t="s">
        <v>39</v>
      </c>
      <c r="F33" s="121">
        <f>ROUND((SUM(BE101:BE255)),  2)</f>
        <v>0</v>
      </c>
      <c r="G33" s="32"/>
      <c r="H33" s="32"/>
      <c r="I33" s="122">
        <v>0.21</v>
      </c>
      <c r="J33" s="121">
        <f>ROUND(((SUM(BE101:BE255))*I33),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40</v>
      </c>
      <c r="F34" s="121">
        <f>ROUND((SUM(BF101:BF255)),  2)</f>
        <v>0</v>
      </c>
      <c r="G34" s="32"/>
      <c r="H34" s="32"/>
      <c r="I34" s="122">
        <v>0.15</v>
      </c>
      <c r="J34" s="121">
        <f>ROUND(((SUM(BF101:BF255))*I34),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41</v>
      </c>
      <c r="F35" s="121">
        <f>ROUND((SUM(BG101:BG255)),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42</v>
      </c>
      <c r="F36" s="121">
        <f>ROUND((SUM(BH101:BH255)),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43</v>
      </c>
      <c r="F37" s="121">
        <f>ROUND((SUM(BI101:BI255)),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44</v>
      </c>
      <c r="E39" s="125"/>
      <c r="F39" s="125"/>
      <c r="G39" s="126" t="s">
        <v>45</v>
      </c>
      <c r="H39" s="127" t="s">
        <v>46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101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Kostelec na Hané ON - oprava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99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01 - stavební část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>
        <f>IF(J12="","",J12)</f>
        <v>0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24</v>
      </c>
      <c r="D54" s="34"/>
      <c r="E54" s="34"/>
      <c r="F54" s="25" t="str">
        <f>E15</f>
        <v xml:space="preserve"> </v>
      </c>
      <c r="G54" s="34"/>
      <c r="H54" s="34"/>
      <c r="I54" s="27" t="s">
        <v>29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27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102</v>
      </c>
      <c r="D57" s="135"/>
      <c r="E57" s="135"/>
      <c r="F57" s="135"/>
      <c r="G57" s="135"/>
      <c r="H57" s="135"/>
      <c r="I57" s="135"/>
      <c r="J57" s="136" t="s">
        <v>103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66</v>
      </c>
      <c r="D59" s="34"/>
      <c r="E59" s="34"/>
      <c r="F59" s="34"/>
      <c r="G59" s="34"/>
      <c r="H59" s="34"/>
      <c r="I59" s="34"/>
      <c r="J59" s="75">
        <f>J101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104</v>
      </c>
    </row>
    <row r="60" spans="1:47" s="9" customFormat="1" ht="24.95" customHeight="1">
      <c r="B60" s="138"/>
      <c r="C60" s="139"/>
      <c r="D60" s="140" t="s">
        <v>105</v>
      </c>
      <c r="E60" s="141"/>
      <c r="F60" s="141"/>
      <c r="G60" s="141"/>
      <c r="H60" s="141"/>
      <c r="I60" s="141"/>
      <c r="J60" s="142">
        <f>J102</f>
        <v>0</v>
      </c>
      <c r="K60" s="139"/>
      <c r="L60" s="143"/>
    </row>
    <row r="61" spans="1:47" s="10" customFormat="1" ht="19.899999999999999" customHeight="1">
      <c r="B61" s="144"/>
      <c r="C61" s="95"/>
      <c r="D61" s="145" t="s">
        <v>106</v>
      </c>
      <c r="E61" s="146"/>
      <c r="F61" s="146"/>
      <c r="G61" s="146"/>
      <c r="H61" s="146"/>
      <c r="I61" s="146"/>
      <c r="J61" s="147">
        <f>J103</f>
        <v>0</v>
      </c>
      <c r="K61" s="95"/>
      <c r="L61" s="148"/>
    </row>
    <row r="62" spans="1:47" s="10" customFormat="1" ht="19.899999999999999" customHeight="1">
      <c r="B62" s="144"/>
      <c r="C62" s="95"/>
      <c r="D62" s="145" t="s">
        <v>107</v>
      </c>
      <c r="E62" s="146"/>
      <c r="F62" s="146"/>
      <c r="G62" s="146"/>
      <c r="H62" s="146"/>
      <c r="I62" s="146"/>
      <c r="J62" s="147">
        <f>J106</f>
        <v>0</v>
      </c>
      <c r="K62" s="95"/>
      <c r="L62" s="148"/>
    </row>
    <row r="63" spans="1:47" s="10" customFormat="1" ht="19.899999999999999" customHeight="1">
      <c r="B63" s="144"/>
      <c r="C63" s="95"/>
      <c r="D63" s="145" t="s">
        <v>108</v>
      </c>
      <c r="E63" s="146"/>
      <c r="F63" s="146"/>
      <c r="G63" s="146"/>
      <c r="H63" s="146"/>
      <c r="I63" s="146"/>
      <c r="J63" s="147">
        <f>J112</f>
        <v>0</v>
      </c>
      <c r="K63" s="95"/>
      <c r="L63" s="148"/>
    </row>
    <row r="64" spans="1:47" s="10" customFormat="1" ht="19.899999999999999" customHeight="1">
      <c r="B64" s="144"/>
      <c r="C64" s="95"/>
      <c r="D64" s="145" t="s">
        <v>109</v>
      </c>
      <c r="E64" s="146"/>
      <c r="F64" s="146"/>
      <c r="G64" s="146"/>
      <c r="H64" s="146"/>
      <c r="I64" s="146"/>
      <c r="J64" s="147">
        <f>J115</f>
        <v>0</v>
      </c>
      <c r="K64" s="95"/>
      <c r="L64" s="148"/>
    </row>
    <row r="65" spans="2:12" s="10" customFormat="1" ht="19.899999999999999" customHeight="1">
      <c r="B65" s="144"/>
      <c r="C65" s="95"/>
      <c r="D65" s="145" t="s">
        <v>110</v>
      </c>
      <c r="E65" s="146"/>
      <c r="F65" s="146"/>
      <c r="G65" s="146"/>
      <c r="H65" s="146"/>
      <c r="I65" s="146"/>
      <c r="J65" s="147">
        <f>J134</f>
        <v>0</v>
      </c>
      <c r="K65" s="95"/>
      <c r="L65" s="148"/>
    </row>
    <row r="66" spans="2:12" s="10" customFormat="1" ht="19.899999999999999" customHeight="1">
      <c r="B66" s="144"/>
      <c r="C66" s="95"/>
      <c r="D66" s="145" t="s">
        <v>111</v>
      </c>
      <c r="E66" s="146"/>
      <c r="F66" s="146"/>
      <c r="G66" s="146"/>
      <c r="H66" s="146"/>
      <c r="I66" s="146"/>
      <c r="J66" s="147">
        <f>J156</f>
        <v>0</v>
      </c>
      <c r="K66" s="95"/>
      <c r="L66" s="148"/>
    </row>
    <row r="67" spans="2:12" s="10" customFormat="1" ht="19.899999999999999" customHeight="1">
      <c r="B67" s="144"/>
      <c r="C67" s="95"/>
      <c r="D67" s="145" t="s">
        <v>112</v>
      </c>
      <c r="E67" s="146"/>
      <c r="F67" s="146"/>
      <c r="G67" s="146"/>
      <c r="H67" s="146"/>
      <c r="I67" s="146"/>
      <c r="J67" s="147">
        <f>J161</f>
        <v>0</v>
      </c>
      <c r="K67" s="95"/>
      <c r="L67" s="148"/>
    </row>
    <row r="68" spans="2:12" s="9" customFormat="1" ht="24.95" customHeight="1">
      <c r="B68" s="138"/>
      <c r="C68" s="139"/>
      <c r="D68" s="140" t="s">
        <v>113</v>
      </c>
      <c r="E68" s="141"/>
      <c r="F68" s="141"/>
      <c r="G68" s="141"/>
      <c r="H68" s="141"/>
      <c r="I68" s="141"/>
      <c r="J68" s="142">
        <f>J163</f>
        <v>0</v>
      </c>
      <c r="K68" s="139"/>
      <c r="L68" s="143"/>
    </row>
    <row r="69" spans="2:12" s="10" customFormat="1" ht="19.899999999999999" customHeight="1">
      <c r="B69" s="144"/>
      <c r="C69" s="95"/>
      <c r="D69" s="145" t="s">
        <v>114</v>
      </c>
      <c r="E69" s="146"/>
      <c r="F69" s="146"/>
      <c r="G69" s="146"/>
      <c r="H69" s="146"/>
      <c r="I69" s="146"/>
      <c r="J69" s="147">
        <f>J164</f>
        <v>0</v>
      </c>
      <c r="K69" s="95"/>
      <c r="L69" s="148"/>
    </row>
    <row r="70" spans="2:12" s="10" customFormat="1" ht="19.899999999999999" customHeight="1">
      <c r="B70" s="144"/>
      <c r="C70" s="95"/>
      <c r="D70" s="145" t="s">
        <v>115</v>
      </c>
      <c r="E70" s="146"/>
      <c r="F70" s="146"/>
      <c r="G70" s="146"/>
      <c r="H70" s="146"/>
      <c r="I70" s="146"/>
      <c r="J70" s="147">
        <f>J168</f>
        <v>0</v>
      </c>
      <c r="K70" s="95"/>
      <c r="L70" s="148"/>
    </row>
    <row r="71" spans="2:12" s="10" customFormat="1" ht="19.899999999999999" customHeight="1">
      <c r="B71" s="144"/>
      <c r="C71" s="95"/>
      <c r="D71" s="145" t="s">
        <v>116</v>
      </c>
      <c r="E71" s="146"/>
      <c r="F71" s="146"/>
      <c r="G71" s="146"/>
      <c r="H71" s="146"/>
      <c r="I71" s="146"/>
      <c r="J71" s="147">
        <f>J172</f>
        <v>0</v>
      </c>
      <c r="K71" s="95"/>
      <c r="L71" s="148"/>
    </row>
    <row r="72" spans="2:12" s="10" customFormat="1" ht="19.899999999999999" customHeight="1">
      <c r="B72" s="144"/>
      <c r="C72" s="95"/>
      <c r="D72" s="145" t="s">
        <v>117</v>
      </c>
      <c r="E72" s="146"/>
      <c r="F72" s="146"/>
      <c r="G72" s="146"/>
      <c r="H72" s="146"/>
      <c r="I72" s="146"/>
      <c r="J72" s="147">
        <f>J174</f>
        <v>0</v>
      </c>
      <c r="K72" s="95"/>
      <c r="L72" s="148"/>
    </row>
    <row r="73" spans="2:12" s="10" customFormat="1" ht="19.899999999999999" customHeight="1">
      <c r="B73" s="144"/>
      <c r="C73" s="95"/>
      <c r="D73" s="145" t="s">
        <v>118</v>
      </c>
      <c r="E73" s="146"/>
      <c r="F73" s="146"/>
      <c r="G73" s="146"/>
      <c r="H73" s="146"/>
      <c r="I73" s="146"/>
      <c r="J73" s="147">
        <f>J180</f>
        <v>0</v>
      </c>
      <c r="K73" s="95"/>
      <c r="L73" s="148"/>
    </row>
    <row r="74" spans="2:12" s="10" customFormat="1" ht="19.899999999999999" customHeight="1">
      <c r="B74" s="144"/>
      <c r="C74" s="95"/>
      <c r="D74" s="145" t="s">
        <v>119</v>
      </c>
      <c r="E74" s="146"/>
      <c r="F74" s="146"/>
      <c r="G74" s="146"/>
      <c r="H74" s="146"/>
      <c r="I74" s="146"/>
      <c r="J74" s="147">
        <f>J196</f>
        <v>0</v>
      </c>
      <c r="K74" s="95"/>
      <c r="L74" s="148"/>
    </row>
    <row r="75" spans="2:12" s="10" customFormat="1" ht="19.899999999999999" customHeight="1">
      <c r="B75" s="144"/>
      <c r="C75" s="95"/>
      <c r="D75" s="145" t="s">
        <v>120</v>
      </c>
      <c r="E75" s="146"/>
      <c r="F75" s="146"/>
      <c r="G75" s="146"/>
      <c r="H75" s="146"/>
      <c r="I75" s="146"/>
      <c r="J75" s="147">
        <f>J202</f>
        <v>0</v>
      </c>
      <c r="K75" s="95"/>
      <c r="L75" s="148"/>
    </row>
    <row r="76" spans="2:12" s="10" customFormat="1" ht="19.899999999999999" customHeight="1">
      <c r="B76" s="144"/>
      <c r="C76" s="95"/>
      <c r="D76" s="145" t="s">
        <v>121</v>
      </c>
      <c r="E76" s="146"/>
      <c r="F76" s="146"/>
      <c r="G76" s="146"/>
      <c r="H76" s="146"/>
      <c r="I76" s="146"/>
      <c r="J76" s="147">
        <f>J210</f>
        <v>0</v>
      </c>
      <c r="K76" s="95"/>
      <c r="L76" s="148"/>
    </row>
    <row r="77" spans="2:12" s="10" customFormat="1" ht="19.899999999999999" customHeight="1">
      <c r="B77" s="144"/>
      <c r="C77" s="95"/>
      <c r="D77" s="145" t="s">
        <v>122</v>
      </c>
      <c r="E77" s="146"/>
      <c r="F77" s="146"/>
      <c r="G77" s="146"/>
      <c r="H77" s="146"/>
      <c r="I77" s="146"/>
      <c r="J77" s="147">
        <f>J216</f>
        <v>0</v>
      </c>
      <c r="K77" s="95"/>
      <c r="L77" s="148"/>
    </row>
    <row r="78" spans="2:12" s="10" customFormat="1" ht="19.899999999999999" customHeight="1">
      <c r="B78" s="144"/>
      <c r="C78" s="95"/>
      <c r="D78" s="145" t="s">
        <v>123</v>
      </c>
      <c r="E78" s="146"/>
      <c r="F78" s="146"/>
      <c r="G78" s="146"/>
      <c r="H78" s="146"/>
      <c r="I78" s="146"/>
      <c r="J78" s="147">
        <f>J225</f>
        <v>0</v>
      </c>
      <c r="K78" s="95"/>
      <c r="L78" s="148"/>
    </row>
    <row r="79" spans="2:12" s="10" customFormat="1" ht="19.899999999999999" customHeight="1">
      <c r="B79" s="144"/>
      <c r="C79" s="95"/>
      <c r="D79" s="145" t="s">
        <v>124</v>
      </c>
      <c r="E79" s="146"/>
      <c r="F79" s="146"/>
      <c r="G79" s="146"/>
      <c r="H79" s="146"/>
      <c r="I79" s="146"/>
      <c r="J79" s="147">
        <f>J230</f>
        <v>0</v>
      </c>
      <c r="K79" s="95"/>
      <c r="L79" s="148"/>
    </row>
    <row r="80" spans="2:12" s="10" customFormat="1" ht="19.899999999999999" customHeight="1">
      <c r="B80" s="144"/>
      <c r="C80" s="95"/>
      <c r="D80" s="145" t="s">
        <v>125</v>
      </c>
      <c r="E80" s="146"/>
      <c r="F80" s="146"/>
      <c r="G80" s="146"/>
      <c r="H80" s="146"/>
      <c r="I80" s="146"/>
      <c r="J80" s="147">
        <f>J249</f>
        <v>0</v>
      </c>
      <c r="K80" s="95"/>
      <c r="L80" s="148"/>
    </row>
    <row r="81" spans="1:31" s="10" customFormat="1" ht="19.899999999999999" customHeight="1">
      <c r="B81" s="144"/>
      <c r="C81" s="95"/>
      <c r="D81" s="145" t="s">
        <v>126</v>
      </c>
      <c r="E81" s="146"/>
      <c r="F81" s="146"/>
      <c r="G81" s="146"/>
      <c r="H81" s="146"/>
      <c r="I81" s="146"/>
      <c r="J81" s="147">
        <f>J253</f>
        <v>0</v>
      </c>
      <c r="K81" s="95"/>
      <c r="L81" s="148"/>
    </row>
    <row r="82" spans="1:31" s="2" customFormat="1" ht="21.7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45"/>
      <c r="C83" s="46"/>
      <c r="D83" s="46"/>
      <c r="E83" s="46"/>
      <c r="F83" s="46"/>
      <c r="G83" s="46"/>
      <c r="H83" s="46"/>
      <c r="I83" s="46"/>
      <c r="J83" s="46"/>
      <c r="K83" s="46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7" spans="1:31" s="2" customFormat="1" ht="6.95" customHeight="1">
      <c r="A87" s="32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24.95" customHeight="1">
      <c r="A88" s="32"/>
      <c r="B88" s="33"/>
      <c r="C88" s="21" t="s">
        <v>127</v>
      </c>
      <c r="D88" s="34"/>
      <c r="E88" s="34"/>
      <c r="F88" s="34"/>
      <c r="G88" s="34"/>
      <c r="H88" s="34"/>
      <c r="I88" s="34"/>
      <c r="J88" s="34"/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6.95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12" customHeight="1">
      <c r="A90" s="32"/>
      <c r="B90" s="33"/>
      <c r="C90" s="27" t="s">
        <v>16</v>
      </c>
      <c r="D90" s="34"/>
      <c r="E90" s="34"/>
      <c r="F90" s="34"/>
      <c r="G90" s="34"/>
      <c r="H90" s="34"/>
      <c r="I90" s="34"/>
      <c r="J90" s="34"/>
      <c r="K90" s="34"/>
      <c r="L90" s="111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6.5" customHeight="1">
      <c r="A91" s="32"/>
      <c r="B91" s="33"/>
      <c r="C91" s="34"/>
      <c r="D91" s="34"/>
      <c r="E91" s="344" t="str">
        <f>E7</f>
        <v>Kostelec na Hané ON - oprava</v>
      </c>
      <c r="F91" s="345"/>
      <c r="G91" s="345"/>
      <c r="H91" s="345"/>
      <c r="I91" s="34"/>
      <c r="J91" s="34"/>
      <c r="K91" s="34"/>
      <c r="L91" s="111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12" customHeight="1">
      <c r="A92" s="32"/>
      <c r="B92" s="33"/>
      <c r="C92" s="27" t="s">
        <v>99</v>
      </c>
      <c r="D92" s="34"/>
      <c r="E92" s="34"/>
      <c r="F92" s="34"/>
      <c r="G92" s="34"/>
      <c r="H92" s="34"/>
      <c r="I92" s="34"/>
      <c r="J92" s="34"/>
      <c r="K92" s="34"/>
      <c r="L92" s="111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6.5" customHeight="1">
      <c r="A93" s="32"/>
      <c r="B93" s="33"/>
      <c r="C93" s="34"/>
      <c r="D93" s="34"/>
      <c r="E93" s="293" t="str">
        <f>E9</f>
        <v>01 - stavební část</v>
      </c>
      <c r="F93" s="346"/>
      <c r="G93" s="346"/>
      <c r="H93" s="346"/>
      <c r="I93" s="34"/>
      <c r="J93" s="34"/>
      <c r="K93" s="34"/>
      <c r="L93" s="111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6.95" customHeight="1">
      <c r="A94" s="32"/>
      <c r="B94" s="33"/>
      <c r="C94" s="34"/>
      <c r="D94" s="34"/>
      <c r="E94" s="34"/>
      <c r="F94" s="34"/>
      <c r="G94" s="34"/>
      <c r="H94" s="34"/>
      <c r="I94" s="34"/>
      <c r="J94" s="34"/>
      <c r="K94" s="34"/>
      <c r="L94" s="111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2" customHeight="1">
      <c r="A95" s="32"/>
      <c r="B95" s="33"/>
      <c r="C95" s="27" t="s">
        <v>21</v>
      </c>
      <c r="D95" s="34"/>
      <c r="E95" s="34"/>
      <c r="F95" s="25" t="str">
        <f>F12</f>
        <v xml:space="preserve"> </v>
      </c>
      <c r="G95" s="34"/>
      <c r="H95" s="34"/>
      <c r="I95" s="27" t="s">
        <v>23</v>
      </c>
      <c r="J95" s="57">
        <f>IF(J12="","",J12)</f>
        <v>0</v>
      </c>
      <c r="K95" s="34"/>
      <c r="L95" s="111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6.95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111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5.2" customHeight="1">
      <c r="A97" s="32"/>
      <c r="B97" s="33"/>
      <c r="C97" s="27" t="s">
        <v>24</v>
      </c>
      <c r="D97" s="34"/>
      <c r="E97" s="34"/>
      <c r="F97" s="25" t="str">
        <f>E15</f>
        <v xml:space="preserve"> </v>
      </c>
      <c r="G97" s="34"/>
      <c r="H97" s="34"/>
      <c r="I97" s="27" t="s">
        <v>29</v>
      </c>
      <c r="J97" s="30" t="str">
        <f>E21</f>
        <v xml:space="preserve"> </v>
      </c>
      <c r="K97" s="34"/>
      <c r="L97" s="111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15.2" customHeight="1">
      <c r="A98" s="32"/>
      <c r="B98" s="33"/>
      <c r="C98" s="27" t="s">
        <v>27</v>
      </c>
      <c r="D98" s="34"/>
      <c r="E98" s="34"/>
      <c r="F98" s="25" t="str">
        <f>IF(E18="","",E18)</f>
        <v>Vyplň údaj</v>
      </c>
      <c r="G98" s="34"/>
      <c r="H98" s="34"/>
      <c r="I98" s="27" t="s">
        <v>31</v>
      </c>
      <c r="J98" s="30" t="str">
        <f>E24</f>
        <v xml:space="preserve"> </v>
      </c>
      <c r="K98" s="34"/>
      <c r="L98" s="111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10.3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111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11" customFormat="1" ht="29.25" customHeight="1">
      <c r="A100" s="149"/>
      <c r="B100" s="150"/>
      <c r="C100" s="151" t="s">
        <v>128</v>
      </c>
      <c r="D100" s="152" t="s">
        <v>53</v>
      </c>
      <c r="E100" s="152" t="s">
        <v>49</v>
      </c>
      <c r="F100" s="152" t="s">
        <v>50</v>
      </c>
      <c r="G100" s="152" t="s">
        <v>129</v>
      </c>
      <c r="H100" s="152" t="s">
        <v>130</v>
      </c>
      <c r="I100" s="152" t="s">
        <v>131</v>
      </c>
      <c r="J100" s="152" t="s">
        <v>103</v>
      </c>
      <c r="K100" s="153" t="s">
        <v>132</v>
      </c>
      <c r="L100" s="154"/>
      <c r="M100" s="66" t="s">
        <v>19</v>
      </c>
      <c r="N100" s="67" t="s">
        <v>38</v>
      </c>
      <c r="O100" s="67" t="s">
        <v>133</v>
      </c>
      <c r="P100" s="67" t="s">
        <v>134</v>
      </c>
      <c r="Q100" s="67" t="s">
        <v>135</v>
      </c>
      <c r="R100" s="67" t="s">
        <v>136</v>
      </c>
      <c r="S100" s="67" t="s">
        <v>137</v>
      </c>
      <c r="T100" s="68" t="s">
        <v>138</v>
      </c>
      <c r="U100" s="14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/>
    </row>
    <row r="101" spans="1:65" s="2" customFormat="1" ht="22.9" customHeight="1">
      <c r="A101" s="32"/>
      <c r="B101" s="33"/>
      <c r="C101" s="73" t="s">
        <v>139</v>
      </c>
      <c r="D101" s="34"/>
      <c r="E101" s="34"/>
      <c r="F101" s="34"/>
      <c r="G101" s="34"/>
      <c r="H101" s="34"/>
      <c r="I101" s="34"/>
      <c r="J101" s="155">
        <f>BK101</f>
        <v>0</v>
      </c>
      <c r="K101" s="34"/>
      <c r="L101" s="37"/>
      <c r="M101" s="69"/>
      <c r="N101" s="156"/>
      <c r="O101" s="70"/>
      <c r="P101" s="157">
        <f>P102+P163</f>
        <v>0</v>
      </c>
      <c r="Q101" s="70"/>
      <c r="R101" s="157">
        <f>R102+R163</f>
        <v>70.543155060000004</v>
      </c>
      <c r="S101" s="70"/>
      <c r="T101" s="158">
        <f>T102+T163</f>
        <v>86.638518900000008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67</v>
      </c>
      <c r="AU101" s="15" t="s">
        <v>104</v>
      </c>
      <c r="BK101" s="159">
        <f>BK102+BK163</f>
        <v>0</v>
      </c>
    </row>
    <row r="102" spans="1:65" s="12" customFormat="1" ht="25.9" customHeight="1">
      <c r="B102" s="160"/>
      <c r="C102" s="161"/>
      <c r="D102" s="162" t="s">
        <v>67</v>
      </c>
      <c r="E102" s="163" t="s">
        <v>140</v>
      </c>
      <c r="F102" s="163" t="s">
        <v>141</v>
      </c>
      <c r="G102" s="161"/>
      <c r="H102" s="161"/>
      <c r="I102" s="164"/>
      <c r="J102" s="165">
        <f>BK102</f>
        <v>0</v>
      </c>
      <c r="K102" s="161"/>
      <c r="L102" s="166"/>
      <c r="M102" s="167"/>
      <c r="N102" s="168"/>
      <c r="O102" s="168"/>
      <c r="P102" s="169">
        <f>P103+P106+P112+P115+P134+P156+P161</f>
        <v>0</v>
      </c>
      <c r="Q102" s="168"/>
      <c r="R102" s="169">
        <f>R103+R106+R112+R115+R134+R156+R161</f>
        <v>54.464537039999996</v>
      </c>
      <c r="S102" s="168"/>
      <c r="T102" s="170">
        <f>T103+T106+T112+T115+T134+T156+T161</f>
        <v>72.390568000000002</v>
      </c>
      <c r="AR102" s="171" t="s">
        <v>76</v>
      </c>
      <c r="AT102" s="172" t="s">
        <v>67</v>
      </c>
      <c r="AU102" s="172" t="s">
        <v>68</v>
      </c>
      <c r="AY102" s="171" t="s">
        <v>142</v>
      </c>
      <c r="BK102" s="173">
        <f>BK103+BK106+BK112+BK115+BK134+BK156+BK161</f>
        <v>0</v>
      </c>
    </row>
    <row r="103" spans="1:65" s="12" customFormat="1" ht="22.9" customHeight="1">
      <c r="B103" s="160"/>
      <c r="C103" s="161"/>
      <c r="D103" s="162" t="s">
        <v>67</v>
      </c>
      <c r="E103" s="174" t="s">
        <v>76</v>
      </c>
      <c r="F103" s="174" t="s">
        <v>143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SUM(P104:P105)</f>
        <v>0</v>
      </c>
      <c r="Q103" s="168"/>
      <c r="R103" s="169">
        <f>SUM(R104:R105)</f>
        <v>0</v>
      </c>
      <c r="S103" s="168"/>
      <c r="T103" s="170">
        <f>SUM(T104:T105)</f>
        <v>19.475625000000001</v>
      </c>
      <c r="AR103" s="171" t="s">
        <v>76</v>
      </c>
      <c r="AT103" s="172" t="s">
        <v>67</v>
      </c>
      <c r="AU103" s="172" t="s">
        <v>76</v>
      </c>
      <c r="AY103" s="171" t="s">
        <v>142</v>
      </c>
      <c r="BK103" s="173">
        <f>SUM(BK104:BK105)</f>
        <v>0</v>
      </c>
    </row>
    <row r="104" spans="1:65" s="2" customFormat="1" ht="76.349999999999994" customHeight="1">
      <c r="A104" s="32"/>
      <c r="B104" s="33"/>
      <c r="C104" s="176" t="s">
        <v>76</v>
      </c>
      <c r="D104" s="176" t="s">
        <v>144</v>
      </c>
      <c r="E104" s="177" t="s">
        <v>145</v>
      </c>
      <c r="F104" s="178" t="s">
        <v>146</v>
      </c>
      <c r="G104" s="179" t="s">
        <v>147</v>
      </c>
      <c r="H104" s="180">
        <v>76.375</v>
      </c>
      <c r="I104" s="181"/>
      <c r="J104" s="182">
        <f>ROUND(I104*H104,2)</f>
        <v>0</v>
      </c>
      <c r="K104" s="178" t="s">
        <v>148</v>
      </c>
      <c r="L104" s="37"/>
      <c r="M104" s="183" t="s">
        <v>19</v>
      </c>
      <c r="N104" s="184" t="s">
        <v>39</v>
      </c>
      <c r="O104" s="62"/>
      <c r="P104" s="185">
        <f>O104*H104</f>
        <v>0</v>
      </c>
      <c r="Q104" s="185">
        <v>0</v>
      </c>
      <c r="R104" s="185">
        <f>Q104*H104</f>
        <v>0</v>
      </c>
      <c r="S104" s="185">
        <v>0.255</v>
      </c>
      <c r="T104" s="186">
        <f>S104*H104</f>
        <v>19.475625000000001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7" t="s">
        <v>149</v>
      </c>
      <c r="AT104" s="187" t="s">
        <v>144</v>
      </c>
      <c r="AU104" s="187" t="s">
        <v>78</v>
      </c>
      <c r="AY104" s="15" t="s">
        <v>142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5" t="s">
        <v>76</v>
      </c>
      <c r="BK104" s="188">
        <f>ROUND(I104*H104,2)</f>
        <v>0</v>
      </c>
      <c r="BL104" s="15" t="s">
        <v>149</v>
      </c>
      <c r="BM104" s="187" t="s">
        <v>150</v>
      </c>
    </row>
    <row r="105" spans="1:65" s="2" customFormat="1" ht="37.9" customHeight="1">
      <c r="A105" s="32"/>
      <c r="B105" s="33"/>
      <c r="C105" s="176" t="s">
        <v>78</v>
      </c>
      <c r="D105" s="176" t="s">
        <v>144</v>
      </c>
      <c r="E105" s="177" t="s">
        <v>151</v>
      </c>
      <c r="F105" s="178" t="s">
        <v>152</v>
      </c>
      <c r="G105" s="179" t="s">
        <v>153</v>
      </c>
      <c r="H105" s="180">
        <v>1.92</v>
      </c>
      <c r="I105" s="181"/>
      <c r="J105" s="182">
        <f>ROUND(I105*H105,2)</f>
        <v>0</v>
      </c>
      <c r="K105" s="178" t="s">
        <v>148</v>
      </c>
      <c r="L105" s="37"/>
      <c r="M105" s="183" t="s">
        <v>19</v>
      </c>
      <c r="N105" s="184" t="s">
        <v>39</v>
      </c>
      <c r="O105" s="62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7" t="s">
        <v>149</v>
      </c>
      <c r="AT105" s="187" t="s">
        <v>144</v>
      </c>
      <c r="AU105" s="187" t="s">
        <v>78</v>
      </c>
      <c r="AY105" s="15" t="s">
        <v>142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5" t="s">
        <v>76</v>
      </c>
      <c r="BK105" s="188">
        <f>ROUND(I105*H105,2)</f>
        <v>0</v>
      </c>
      <c r="BL105" s="15" t="s">
        <v>149</v>
      </c>
      <c r="BM105" s="187" t="s">
        <v>154</v>
      </c>
    </row>
    <row r="106" spans="1:65" s="12" customFormat="1" ht="22.9" customHeight="1">
      <c r="B106" s="160"/>
      <c r="C106" s="161"/>
      <c r="D106" s="162" t="s">
        <v>67</v>
      </c>
      <c r="E106" s="174" t="s">
        <v>155</v>
      </c>
      <c r="F106" s="174" t="s">
        <v>156</v>
      </c>
      <c r="G106" s="161"/>
      <c r="H106" s="161"/>
      <c r="I106" s="164"/>
      <c r="J106" s="175">
        <f>BK106</f>
        <v>0</v>
      </c>
      <c r="K106" s="161"/>
      <c r="L106" s="166"/>
      <c r="M106" s="167"/>
      <c r="N106" s="168"/>
      <c r="O106" s="168"/>
      <c r="P106" s="169">
        <f>SUM(P107:P111)</f>
        <v>0</v>
      </c>
      <c r="Q106" s="168"/>
      <c r="R106" s="169">
        <f>SUM(R107:R111)</f>
        <v>7.6647512000000013</v>
      </c>
      <c r="S106" s="168"/>
      <c r="T106" s="170">
        <f>SUM(T107:T111)</f>
        <v>0</v>
      </c>
      <c r="AR106" s="171" t="s">
        <v>76</v>
      </c>
      <c r="AT106" s="172" t="s">
        <v>67</v>
      </c>
      <c r="AU106" s="172" t="s">
        <v>76</v>
      </c>
      <c r="AY106" s="171" t="s">
        <v>142</v>
      </c>
      <c r="BK106" s="173">
        <f>SUM(BK107:BK111)</f>
        <v>0</v>
      </c>
    </row>
    <row r="107" spans="1:65" s="2" customFormat="1" ht="37.9" customHeight="1">
      <c r="A107" s="32"/>
      <c r="B107" s="33"/>
      <c r="C107" s="176" t="s">
        <v>155</v>
      </c>
      <c r="D107" s="176" t="s">
        <v>144</v>
      </c>
      <c r="E107" s="177" t="s">
        <v>157</v>
      </c>
      <c r="F107" s="178" t="s">
        <v>158</v>
      </c>
      <c r="G107" s="179" t="s">
        <v>153</v>
      </c>
      <c r="H107" s="180">
        <v>1.08</v>
      </c>
      <c r="I107" s="181"/>
      <c r="J107" s="182">
        <f>ROUND(I107*H107,2)</f>
        <v>0</v>
      </c>
      <c r="K107" s="178" t="s">
        <v>148</v>
      </c>
      <c r="L107" s="37"/>
      <c r="M107" s="183" t="s">
        <v>19</v>
      </c>
      <c r="N107" s="184" t="s">
        <v>39</v>
      </c>
      <c r="O107" s="62"/>
      <c r="P107" s="185">
        <f>O107*H107</f>
        <v>0</v>
      </c>
      <c r="Q107" s="185">
        <v>1.8774999999999999</v>
      </c>
      <c r="R107" s="185">
        <f>Q107*H107</f>
        <v>2.0277000000000003</v>
      </c>
      <c r="S107" s="185">
        <v>0</v>
      </c>
      <c r="T107" s="186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7" t="s">
        <v>149</v>
      </c>
      <c r="AT107" s="187" t="s">
        <v>144</v>
      </c>
      <c r="AU107" s="187" t="s">
        <v>78</v>
      </c>
      <c r="AY107" s="15" t="s">
        <v>142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5" t="s">
        <v>76</v>
      </c>
      <c r="BK107" s="188">
        <f>ROUND(I107*H107,2)</f>
        <v>0</v>
      </c>
      <c r="BL107" s="15" t="s">
        <v>149</v>
      </c>
      <c r="BM107" s="187" t="s">
        <v>159</v>
      </c>
    </row>
    <row r="108" spans="1:65" s="2" customFormat="1" ht="37.9" customHeight="1">
      <c r="A108" s="32"/>
      <c r="B108" s="33"/>
      <c r="C108" s="176" t="s">
        <v>149</v>
      </c>
      <c r="D108" s="176" t="s">
        <v>144</v>
      </c>
      <c r="E108" s="177" t="s">
        <v>160</v>
      </c>
      <c r="F108" s="178" t="s">
        <v>161</v>
      </c>
      <c r="G108" s="179" t="s">
        <v>153</v>
      </c>
      <c r="H108" s="180">
        <v>1.45</v>
      </c>
      <c r="I108" s="181"/>
      <c r="J108" s="182">
        <f>ROUND(I108*H108,2)</f>
        <v>0</v>
      </c>
      <c r="K108" s="178" t="s">
        <v>148</v>
      </c>
      <c r="L108" s="37"/>
      <c r="M108" s="183" t="s">
        <v>19</v>
      </c>
      <c r="N108" s="184" t="s">
        <v>39</v>
      </c>
      <c r="O108" s="62"/>
      <c r="P108" s="185">
        <f>O108*H108</f>
        <v>0</v>
      </c>
      <c r="Q108" s="185">
        <v>1.8774999999999999</v>
      </c>
      <c r="R108" s="185">
        <f>Q108*H108</f>
        <v>2.722375</v>
      </c>
      <c r="S108" s="185">
        <v>0</v>
      </c>
      <c r="T108" s="186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7" t="s">
        <v>149</v>
      </c>
      <c r="AT108" s="187" t="s">
        <v>144</v>
      </c>
      <c r="AU108" s="187" t="s">
        <v>78</v>
      </c>
      <c r="AY108" s="15" t="s">
        <v>142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5" t="s">
        <v>76</v>
      </c>
      <c r="BK108" s="188">
        <f>ROUND(I108*H108,2)</f>
        <v>0</v>
      </c>
      <c r="BL108" s="15" t="s">
        <v>149</v>
      </c>
      <c r="BM108" s="187" t="s">
        <v>162</v>
      </c>
    </row>
    <row r="109" spans="1:65" s="2" customFormat="1" ht="37.9" customHeight="1">
      <c r="A109" s="32"/>
      <c r="B109" s="33"/>
      <c r="C109" s="176" t="s">
        <v>163</v>
      </c>
      <c r="D109" s="176" t="s">
        <v>144</v>
      </c>
      <c r="E109" s="177" t="s">
        <v>164</v>
      </c>
      <c r="F109" s="178" t="s">
        <v>165</v>
      </c>
      <c r="G109" s="179" t="s">
        <v>147</v>
      </c>
      <c r="H109" s="180">
        <v>23</v>
      </c>
      <c r="I109" s="181"/>
      <c r="J109" s="182">
        <f>ROUND(I109*H109,2)</f>
        <v>0</v>
      </c>
      <c r="K109" s="178" t="s">
        <v>148</v>
      </c>
      <c r="L109" s="37"/>
      <c r="M109" s="183" t="s">
        <v>19</v>
      </c>
      <c r="N109" s="184" t="s">
        <v>39</v>
      </c>
      <c r="O109" s="62"/>
      <c r="P109" s="185">
        <f>O109*H109</f>
        <v>0</v>
      </c>
      <c r="Q109" s="185">
        <v>5.015E-2</v>
      </c>
      <c r="R109" s="185">
        <f>Q109*H109</f>
        <v>1.1534500000000001</v>
      </c>
      <c r="S109" s="185">
        <v>0</v>
      </c>
      <c r="T109" s="186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7" t="s">
        <v>149</v>
      </c>
      <c r="AT109" s="187" t="s">
        <v>144</v>
      </c>
      <c r="AU109" s="187" t="s">
        <v>78</v>
      </c>
      <c r="AY109" s="15" t="s">
        <v>142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5" t="s">
        <v>76</v>
      </c>
      <c r="BK109" s="188">
        <f>ROUND(I109*H109,2)</f>
        <v>0</v>
      </c>
      <c r="BL109" s="15" t="s">
        <v>149</v>
      </c>
      <c r="BM109" s="187" t="s">
        <v>166</v>
      </c>
    </row>
    <row r="110" spans="1:65" s="2" customFormat="1" ht="37.9" customHeight="1">
      <c r="A110" s="32"/>
      <c r="B110" s="33"/>
      <c r="C110" s="176" t="s">
        <v>167</v>
      </c>
      <c r="D110" s="176" t="s">
        <v>144</v>
      </c>
      <c r="E110" s="177" t="s">
        <v>168</v>
      </c>
      <c r="F110" s="178" t="s">
        <v>169</v>
      </c>
      <c r="G110" s="179" t="s">
        <v>147</v>
      </c>
      <c r="H110" s="180">
        <v>14.46</v>
      </c>
      <c r="I110" s="181"/>
      <c r="J110" s="182">
        <f>ROUND(I110*H110,2)</f>
        <v>0</v>
      </c>
      <c r="K110" s="178" t="s">
        <v>148</v>
      </c>
      <c r="L110" s="37"/>
      <c r="M110" s="183" t="s">
        <v>19</v>
      </c>
      <c r="N110" s="184" t="s">
        <v>39</v>
      </c>
      <c r="O110" s="62"/>
      <c r="P110" s="185">
        <f>O110*H110</f>
        <v>0</v>
      </c>
      <c r="Q110" s="185">
        <v>5.8970000000000002E-2</v>
      </c>
      <c r="R110" s="185">
        <f>Q110*H110</f>
        <v>0.85270620000000008</v>
      </c>
      <c r="S110" s="185">
        <v>0</v>
      </c>
      <c r="T110" s="186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7" t="s">
        <v>149</v>
      </c>
      <c r="AT110" s="187" t="s">
        <v>144</v>
      </c>
      <c r="AU110" s="187" t="s">
        <v>78</v>
      </c>
      <c r="AY110" s="15" t="s">
        <v>142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5" t="s">
        <v>76</v>
      </c>
      <c r="BK110" s="188">
        <f>ROUND(I110*H110,2)</f>
        <v>0</v>
      </c>
      <c r="BL110" s="15" t="s">
        <v>149</v>
      </c>
      <c r="BM110" s="187" t="s">
        <v>170</v>
      </c>
    </row>
    <row r="111" spans="1:65" s="2" customFormat="1" ht="37.9" customHeight="1">
      <c r="A111" s="32"/>
      <c r="B111" s="33"/>
      <c r="C111" s="176" t="s">
        <v>171</v>
      </c>
      <c r="D111" s="176" t="s">
        <v>144</v>
      </c>
      <c r="E111" s="177" t="s">
        <v>172</v>
      </c>
      <c r="F111" s="178" t="s">
        <v>173</v>
      </c>
      <c r="G111" s="179" t="s">
        <v>147</v>
      </c>
      <c r="H111" s="180">
        <v>12</v>
      </c>
      <c r="I111" s="181"/>
      <c r="J111" s="182">
        <f>ROUND(I111*H111,2)</f>
        <v>0</v>
      </c>
      <c r="K111" s="178" t="s">
        <v>148</v>
      </c>
      <c r="L111" s="37"/>
      <c r="M111" s="183" t="s">
        <v>19</v>
      </c>
      <c r="N111" s="184" t="s">
        <v>39</v>
      </c>
      <c r="O111" s="62"/>
      <c r="P111" s="185">
        <f>O111*H111</f>
        <v>0</v>
      </c>
      <c r="Q111" s="185">
        <v>7.571E-2</v>
      </c>
      <c r="R111" s="185">
        <f>Q111*H111</f>
        <v>0.90851999999999999</v>
      </c>
      <c r="S111" s="185">
        <v>0</v>
      </c>
      <c r="T111" s="186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7" t="s">
        <v>149</v>
      </c>
      <c r="AT111" s="187" t="s">
        <v>144</v>
      </c>
      <c r="AU111" s="187" t="s">
        <v>78</v>
      </c>
      <c r="AY111" s="15" t="s">
        <v>142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5" t="s">
        <v>76</v>
      </c>
      <c r="BK111" s="188">
        <f>ROUND(I111*H111,2)</f>
        <v>0</v>
      </c>
      <c r="BL111" s="15" t="s">
        <v>149</v>
      </c>
      <c r="BM111" s="187" t="s">
        <v>174</v>
      </c>
    </row>
    <row r="112" spans="1:65" s="12" customFormat="1" ht="22.9" customHeight="1">
      <c r="B112" s="160"/>
      <c r="C112" s="161"/>
      <c r="D112" s="162" t="s">
        <v>67</v>
      </c>
      <c r="E112" s="174" t="s">
        <v>163</v>
      </c>
      <c r="F112" s="174" t="s">
        <v>175</v>
      </c>
      <c r="G112" s="161"/>
      <c r="H112" s="161"/>
      <c r="I112" s="164"/>
      <c r="J112" s="175">
        <f>BK112</f>
        <v>0</v>
      </c>
      <c r="K112" s="161"/>
      <c r="L112" s="166"/>
      <c r="M112" s="167"/>
      <c r="N112" s="168"/>
      <c r="O112" s="168"/>
      <c r="P112" s="169">
        <f>SUM(P113:P114)</f>
        <v>0</v>
      </c>
      <c r="Q112" s="168"/>
      <c r="R112" s="169">
        <f>SUM(R113:R114)</f>
        <v>14.0300875</v>
      </c>
      <c r="S112" s="168"/>
      <c r="T112" s="170">
        <f>SUM(T113:T114)</f>
        <v>0</v>
      </c>
      <c r="AR112" s="171" t="s">
        <v>76</v>
      </c>
      <c r="AT112" s="172" t="s">
        <v>67</v>
      </c>
      <c r="AU112" s="172" t="s">
        <v>76</v>
      </c>
      <c r="AY112" s="171" t="s">
        <v>142</v>
      </c>
      <c r="BK112" s="173">
        <f>SUM(BK113:BK114)</f>
        <v>0</v>
      </c>
    </row>
    <row r="113" spans="1:65" s="2" customFormat="1" ht="49.15" customHeight="1">
      <c r="A113" s="32"/>
      <c r="B113" s="33"/>
      <c r="C113" s="176" t="s">
        <v>176</v>
      </c>
      <c r="D113" s="176" t="s">
        <v>144</v>
      </c>
      <c r="E113" s="177" t="s">
        <v>177</v>
      </c>
      <c r="F113" s="178" t="s">
        <v>178</v>
      </c>
      <c r="G113" s="179" t="s">
        <v>147</v>
      </c>
      <c r="H113" s="180">
        <v>76.375</v>
      </c>
      <c r="I113" s="181"/>
      <c r="J113" s="182">
        <f>ROUND(I113*H113,2)</f>
        <v>0</v>
      </c>
      <c r="K113" s="178" t="s">
        <v>19</v>
      </c>
      <c r="L113" s="37"/>
      <c r="M113" s="183" t="s">
        <v>19</v>
      </c>
      <c r="N113" s="184" t="s">
        <v>39</v>
      </c>
      <c r="O113" s="62"/>
      <c r="P113" s="185">
        <f>O113*H113</f>
        <v>0</v>
      </c>
      <c r="Q113" s="185">
        <v>0.1837</v>
      </c>
      <c r="R113" s="185">
        <f>Q113*H113</f>
        <v>14.0300875</v>
      </c>
      <c r="S113" s="185">
        <v>0</v>
      </c>
      <c r="T113" s="186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7" t="s">
        <v>149</v>
      </c>
      <c r="AT113" s="187" t="s">
        <v>144</v>
      </c>
      <c r="AU113" s="187" t="s">
        <v>78</v>
      </c>
      <c r="AY113" s="15" t="s">
        <v>142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5" t="s">
        <v>76</v>
      </c>
      <c r="BK113" s="188">
        <f>ROUND(I113*H113,2)</f>
        <v>0</v>
      </c>
      <c r="BL113" s="15" t="s">
        <v>149</v>
      </c>
      <c r="BM113" s="187" t="s">
        <v>179</v>
      </c>
    </row>
    <row r="114" spans="1:65" s="2" customFormat="1" ht="14.45" customHeight="1">
      <c r="A114" s="32"/>
      <c r="B114" s="33"/>
      <c r="C114" s="176" t="s">
        <v>180</v>
      </c>
      <c r="D114" s="176" t="s">
        <v>144</v>
      </c>
      <c r="E114" s="177" t="s">
        <v>181</v>
      </c>
      <c r="F114" s="178" t="s">
        <v>182</v>
      </c>
      <c r="G114" s="179" t="s">
        <v>147</v>
      </c>
      <c r="H114" s="180">
        <v>5</v>
      </c>
      <c r="I114" s="181"/>
      <c r="J114" s="182">
        <f>ROUND(I114*H114,2)</f>
        <v>0</v>
      </c>
      <c r="K114" s="178" t="s">
        <v>19</v>
      </c>
      <c r="L114" s="37"/>
      <c r="M114" s="183" t="s">
        <v>19</v>
      </c>
      <c r="N114" s="184" t="s">
        <v>39</v>
      </c>
      <c r="O114" s="62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7" t="s">
        <v>149</v>
      </c>
      <c r="AT114" s="187" t="s">
        <v>144</v>
      </c>
      <c r="AU114" s="187" t="s">
        <v>78</v>
      </c>
      <c r="AY114" s="15" t="s">
        <v>142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5" t="s">
        <v>76</v>
      </c>
      <c r="BK114" s="188">
        <f>ROUND(I114*H114,2)</f>
        <v>0</v>
      </c>
      <c r="BL114" s="15" t="s">
        <v>149</v>
      </c>
      <c r="BM114" s="187" t="s">
        <v>183</v>
      </c>
    </row>
    <row r="115" spans="1:65" s="12" customFormat="1" ht="22.9" customHeight="1">
      <c r="B115" s="160"/>
      <c r="C115" s="161"/>
      <c r="D115" s="162" t="s">
        <v>67</v>
      </c>
      <c r="E115" s="174" t="s">
        <v>167</v>
      </c>
      <c r="F115" s="174" t="s">
        <v>184</v>
      </c>
      <c r="G115" s="161"/>
      <c r="H115" s="161"/>
      <c r="I115" s="164"/>
      <c r="J115" s="175">
        <f>BK115</f>
        <v>0</v>
      </c>
      <c r="K115" s="161"/>
      <c r="L115" s="166"/>
      <c r="M115" s="167"/>
      <c r="N115" s="168"/>
      <c r="O115" s="168"/>
      <c r="P115" s="169">
        <f>SUM(P116:P133)</f>
        <v>0</v>
      </c>
      <c r="Q115" s="168"/>
      <c r="R115" s="169">
        <f>SUM(R116:R133)</f>
        <v>32.748698339999997</v>
      </c>
      <c r="S115" s="168"/>
      <c r="T115" s="170">
        <f>SUM(T116:T133)</f>
        <v>0.81074000000000002</v>
      </c>
      <c r="AR115" s="171" t="s">
        <v>76</v>
      </c>
      <c r="AT115" s="172" t="s">
        <v>67</v>
      </c>
      <c r="AU115" s="172" t="s">
        <v>76</v>
      </c>
      <c r="AY115" s="171" t="s">
        <v>142</v>
      </c>
      <c r="BK115" s="173">
        <f>SUM(BK116:BK133)</f>
        <v>0</v>
      </c>
    </row>
    <row r="116" spans="1:65" s="2" customFormat="1" ht="37.9" customHeight="1">
      <c r="A116" s="32"/>
      <c r="B116" s="33"/>
      <c r="C116" s="176" t="s">
        <v>185</v>
      </c>
      <c r="D116" s="176" t="s">
        <v>144</v>
      </c>
      <c r="E116" s="177" t="s">
        <v>186</v>
      </c>
      <c r="F116" s="178" t="s">
        <v>187</v>
      </c>
      <c r="G116" s="179" t="s">
        <v>147</v>
      </c>
      <c r="H116" s="180">
        <v>529.39499999999998</v>
      </c>
      <c r="I116" s="181"/>
      <c r="J116" s="182">
        <f t="shared" ref="J116:J133" si="0">ROUND(I116*H116,2)</f>
        <v>0</v>
      </c>
      <c r="K116" s="178" t="s">
        <v>148</v>
      </c>
      <c r="L116" s="37"/>
      <c r="M116" s="183" t="s">
        <v>19</v>
      </c>
      <c r="N116" s="184" t="s">
        <v>39</v>
      </c>
      <c r="O116" s="62"/>
      <c r="P116" s="185">
        <f t="shared" ref="P116:P133" si="1">O116*H116</f>
        <v>0</v>
      </c>
      <c r="Q116" s="185">
        <v>4.3800000000000002E-3</v>
      </c>
      <c r="R116" s="185">
        <f t="shared" ref="R116:R133" si="2">Q116*H116</f>
        <v>2.3187500999999999</v>
      </c>
      <c r="S116" s="185">
        <v>0</v>
      </c>
      <c r="T116" s="186">
        <f t="shared" ref="T116:T133" si="3"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7" t="s">
        <v>149</v>
      </c>
      <c r="AT116" s="187" t="s">
        <v>144</v>
      </c>
      <c r="AU116" s="187" t="s">
        <v>78</v>
      </c>
      <c r="AY116" s="15" t="s">
        <v>142</v>
      </c>
      <c r="BE116" s="188">
        <f t="shared" ref="BE116:BE133" si="4">IF(N116="základní",J116,0)</f>
        <v>0</v>
      </c>
      <c r="BF116" s="188">
        <f t="shared" ref="BF116:BF133" si="5">IF(N116="snížená",J116,0)</f>
        <v>0</v>
      </c>
      <c r="BG116" s="188">
        <f t="shared" ref="BG116:BG133" si="6">IF(N116="zákl. přenesená",J116,0)</f>
        <v>0</v>
      </c>
      <c r="BH116" s="188">
        <f t="shared" ref="BH116:BH133" si="7">IF(N116="sníž. přenesená",J116,0)</f>
        <v>0</v>
      </c>
      <c r="BI116" s="188">
        <f t="shared" ref="BI116:BI133" si="8">IF(N116="nulová",J116,0)</f>
        <v>0</v>
      </c>
      <c r="BJ116" s="15" t="s">
        <v>76</v>
      </c>
      <c r="BK116" s="188">
        <f t="shared" ref="BK116:BK133" si="9">ROUND(I116*H116,2)</f>
        <v>0</v>
      </c>
      <c r="BL116" s="15" t="s">
        <v>149</v>
      </c>
      <c r="BM116" s="187" t="s">
        <v>188</v>
      </c>
    </row>
    <row r="117" spans="1:65" s="2" customFormat="1" ht="24.2" customHeight="1">
      <c r="A117" s="32"/>
      <c r="B117" s="33"/>
      <c r="C117" s="176" t="s">
        <v>189</v>
      </c>
      <c r="D117" s="176" t="s">
        <v>144</v>
      </c>
      <c r="E117" s="177" t="s">
        <v>190</v>
      </c>
      <c r="F117" s="178" t="s">
        <v>191</v>
      </c>
      <c r="G117" s="179" t="s">
        <v>147</v>
      </c>
      <c r="H117" s="180">
        <v>433.74</v>
      </c>
      <c r="I117" s="181"/>
      <c r="J117" s="182">
        <f t="shared" si="0"/>
        <v>0</v>
      </c>
      <c r="K117" s="178" t="s">
        <v>148</v>
      </c>
      <c r="L117" s="37"/>
      <c r="M117" s="183" t="s">
        <v>19</v>
      </c>
      <c r="N117" s="184" t="s">
        <v>39</v>
      </c>
      <c r="O117" s="62"/>
      <c r="P117" s="185">
        <f t="shared" si="1"/>
        <v>0</v>
      </c>
      <c r="Q117" s="185">
        <v>3.0000000000000001E-3</v>
      </c>
      <c r="R117" s="185">
        <f t="shared" si="2"/>
        <v>1.30122</v>
      </c>
      <c r="S117" s="185">
        <v>0</v>
      </c>
      <c r="T117" s="186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7" t="s">
        <v>149</v>
      </c>
      <c r="AT117" s="187" t="s">
        <v>144</v>
      </c>
      <c r="AU117" s="187" t="s">
        <v>78</v>
      </c>
      <c r="AY117" s="15" t="s">
        <v>142</v>
      </c>
      <c r="BE117" s="188">
        <f t="shared" si="4"/>
        <v>0</v>
      </c>
      <c r="BF117" s="188">
        <f t="shared" si="5"/>
        <v>0</v>
      </c>
      <c r="BG117" s="188">
        <f t="shared" si="6"/>
        <v>0</v>
      </c>
      <c r="BH117" s="188">
        <f t="shared" si="7"/>
        <v>0</v>
      </c>
      <c r="BI117" s="188">
        <f t="shared" si="8"/>
        <v>0</v>
      </c>
      <c r="BJ117" s="15" t="s">
        <v>76</v>
      </c>
      <c r="BK117" s="188">
        <f t="shared" si="9"/>
        <v>0</v>
      </c>
      <c r="BL117" s="15" t="s">
        <v>149</v>
      </c>
      <c r="BM117" s="187" t="s">
        <v>192</v>
      </c>
    </row>
    <row r="118" spans="1:65" s="2" customFormat="1" ht="24.2" customHeight="1">
      <c r="A118" s="32"/>
      <c r="B118" s="33"/>
      <c r="C118" s="176" t="s">
        <v>193</v>
      </c>
      <c r="D118" s="176" t="s">
        <v>144</v>
      </c>
      <c r="E118" s="177" t="s">
        <v>194</v>
      </c>
      <c r="F118" s="178" t="s">
        <v>195</v>
      </c>
      <c r="G118" s="179" t="s">
        <v>147</v>
      </c>
      <c r="H118" s="180">
        <v>7.1</v>
      </c>
      <c r="I118" s="181"/>
      <c r="J118" s="182">
        <f t="shared" si="0"/>
        <v>0</v>
      </c>
      <c r="K118" s="178" t="s">
        <v>148</v>
      </c>
      <c r="L118" s="37"/>
      <c r="M118" s="183" t="s">
        <v>19</v>
      </c>
      <c r="N118" s="184" t="s">
        <v>39</v>
      </c>
      <c r="O118" s="62"/>
      <c r="P118" s="185">
        <f t="shared" si="1"/>
        <v>0</v>
      </c>
      <c r="Q118" s="185">
        <v>4.1529999999999997E-2</v>
      </c>
      <c r="R118" s="185">
        <f t="shared" si="2"/>
        <v>0.29486299999999999</v>
      </c>
      <c r="S118" s="185">
        <v>0</v>
      </c>
      <c r="T118" s="186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7" t="s">
        <v>149</v>
      </c>
      <c r="AT118" s="187" t="s">
        <v>144</v>
      </c>
      <c r="AU118" s="187" t="s">
        <v>78</v>
      </c>
      <c r="AY118" s="15" t="s">
        <v>142</v>
      </c>
      <c r="BE118" s="188">
        <f t="shared" si="4"/>
        <v>0</v>
      </c>
      <c r="BF118" s="188">
        <f t="shared" si="5"/>
        <v>0</v>
      </c>
      <c r="BG118" s="188">
        <f t="shared" si="6"/>
        <v>0</v>
      </c>
      <c r="BH118" s="188">
        <f t="shared" si="7"/>
        <v>0</v>
      </c>
      <c r="BI118" s="188">
        <f t="shared" si="8"/>
        <v>0</v>
      </c>
      <c r="BJ118" s="15" t="s">
        <v>76</v>
      </c>
      <c r="BK118" s="188">
        <f t="shared" si="9"/>
        <v>0</v>
      </c>
      <c r="BL118" s="15" t="s">
        <v>149</v>
      </c>
      <c r="BM118" s="187" t="s">
        <v>196</v>
      </c>
    </row>
    <row r="119" spans="1:65" s="2" customFormat="1" ht="24.2" customHeight="1">
      <c r="A119" s="32"/>
      <c r="B119" s="33"/>
      <c r="C119" s="176" t="s">
        <v>197</v>
      </c>
      <c r="D119" s="176" t="s">
        <v>144</v>
      </c>
      <c r="E119" s="177" t="s">
        <v>198</v>
      </c>
      <c r="F119" s="178" t="s">
        <v>199</v>
      </c>
      <c r="G119" s="179" t="s">
        <v>147</v>
      </c>
      <c r="H119" s="180">
        <v>15.3</v>
      </c>
      <c r="I119" s="181"/>
      <c r="J119" s="182">
        <f t="shared" si="0"/>
        <v>0</v>
      </c>
      <c r="K119" s="178" t="s">
        <v>148</v>
      </c>
      <c r="L119" s="37"/>
      <c r="M119" s="183" t="s">
        <v>19</v>
      </c>
      <c r="N119" s="184" t="s">
        <v>39</v>
      </c>
      <c r="O119" s="62"/>
      <c r="P119" s="185">
        <f t="shared" si="1"/>
        <v>0</v>
      </c>
      <c r="Q119" s="185">
        <v>2.3099999999999999E-2</v>
      </c>
      <c r="R119" s="185">
        <f t="shared" si="2"/>
        <v>0.35343000000000002</v>
      </c>
      <c r="S119" s="185">
        <v>0</v>
      </c>
      <c r="T119" s="186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7" t="s">
        <v>149</v>
      </c>
      <c r="AT119" s="187" t="s">
        <v>144</v>
      </c>
      <c r="AU119" s="187" t="s">
        <v>78</v>
      </c>
      <c r="AY119" s="15" t="s">
        <v>142</v>
      </c>
      <c r="BE119" s="188">
        <f t="shared" si="4"/>
        <v>0</v>
      </c>
      <c r="BF119" s="188">
        <f t="shared" si="5"/>
        <v>0</v>
      </c>
      <c r="BG119" s="188">
        <f t="shared" si="6"/>
        <v>0</v>
      </c>
      <c r="BH119" s="188">
        <f t="shared" si="7"/>
        <v>0</v>
      </c>
      <c r="BI119" s="188">
        <f t="shared" si="8"/>
        <v>0</v>
      </c>
      <c r="BJ119" s="15" t="s">
        <v>76</v>
      </c>
      <c r="BK119" s="188">
        <f t="shared" si="9"/>
        <v>0</v>
      </c>
      <c r="BL119" s="15" t="s">
        <v>149</v>
      </c>
      <c r="BM119" s="187" t="s">
        <v>200</v>
      </c>
    </row>
    <row r="120" spans="1:65" s="2" customFormat="1" ht="37.9" customHeight="1">
      <c r="A120" s="32"/>
      <c r="B120" s="33"/>
      <c r="C120" s="176" t="s">
        <v>201</v>
      </c>
      <c r="D120" s="176" t="s">
        <v>144</v>
      </c>
      <c r="E120" s="177" t="s">
        <v>202</v>
      </c>
      <c r="F120" s="178" t="s">
        <v>203</v>
      </c>
      <c r="G120" s="179" t="s">
        <v>147</v>
      </c>
      <c r="H120" s="180">
        <v>615.27200000000005</v>
      </c>
      <c r="I120" s="181"/>
      <c r="J120" s="182">
        <f t="shared" si="0"/>
        <v>0</v>
      </c>
      <c r="K120" s="178" t="s">
        <v>148</v>
      </c>
      <c r="L120" s="37"/>
      <c r="M120" s="183" t="s">
        <v>19</v>
      </c>
      <c r="N120" s="184" t="s">
        <v>39</v>
      </c>
      <c r="O120" s="62"/>
      <c r="P120" s="185">
        <f t="shared" si="1"/>
        <v>0</v>
      </c>
      <c r="Q120" s="185">
        <v>4.8999999999999998E-3</v>
      </c>
      <c r="R120" s="185">
        <f t="shared" si="2"/>
        <v>3.0148328000000002</v>
      </c>
      <c r="S120" s="185">
        <v>0</v>
      </c>
      <c r="T120" s="186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7" t="s">
        <v>149</v>
      </c>
      <c r="AT120" s="187" t="s">
        <v>144</v>
      </c>
      <c r="AU120" s="187" t="s">
        <v>78</v>
      </c>
      <c r="AY120" s="15" t="s">
        <v>142</v>
      </c>
      <c r="BE120" s="188">
        <f t="shared" si="4"/>
        <v>0</v>
      </c>
      <c r="BF120" s="188">
        <f t="shared" si="5"/>
        <v>0</v>
      </c>
      <c r="BG120" s="188">
        <f t="shared" si="6"/>
        <v>0</v>
      </c>
      <c r="BH120" s="188">
        <f t="shared" si="7"/>
        <v>0</v>
      </c>
      <c r="BI120" s="188">
        <f t="shared" si="8"/>
        <v>0</v>
      </c>
      <c r="BJ120" s="15" t="s">
        <v>76</v>
      </c>
      <c r="BK120" s="188">
        <f t="shared" si="9"/>
        <v>0</v>
      </c>
      <c r="BL120" s="15" t="s">
        <v>149</v>
      </c>
      <c r="BM120" s="187" t="s">
        <v>204</v>
      </c>
    </row>
    <row r="121" spans="1:65" s="2" customFormat="1" ht="37.9" customHeight="1">
      <c r="A121" s="32"/>
      <c r="B121" s="33"/>
      <c r="C121" s="176" t="s">
        <v>8</v>
      </c>
      <c r="D121" s="176" t="s">
        <v>144</v>
      </c>
      <c r="E121" s="177" t="s">
        <v>205</v>
      </c>
      <c r="F121" s="178" t="s">
        <v>206</v>
      </c>
      <c r="G121" s="179" t="s">
        <v>147</v>
      </c>
      <c r="H121" s="180">
        <v>115.82</v>
      </c>
      <c r="I121" s="181"/>
      <c r="J121" s="182">
        <f t="shared" si="0"/>
        <v>0</v>
      </c>
      <c r="K121" s="178" t="s">
        <v>148</v>
      </c>
      <c r="L121" s="37"/>
      <c r="M121" s="183" t="s">
        <v>19</v>
      </c>
      <c r="N121" s="184" t="s">
        <v>39</v>
      </c>
      <c r="O121" s="62"/>
      <c r="P121" s="185">
        <f t="shared" si="1"/>
        <v>0</v>
      </c>
      <c r="Q121" s="185">
        <v>6.7499999999999999E-3</v>
      </c>
      <c r="R121" s="185">
        <f t="shared" si="2"/>
        <v>0.78178499999999995</v>
      </c>
      <c r="S121" s="185">
        <v>7.0000000000000001E-3</v>
      </c>
      <c r="T121" s="186">
        <f t="shared" si="3"/>
        <v>0.81074000000000002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7" t="s">
        <v>149</v>
      </c>
      <c r="AT121" s="187" t="s">
        <v>144</v>
      </c>
      <c r="AU121" s="187" t="s">
        <v>78</v>
      </c>
      <c r="AY121" s="15" t="s">
        <v>142</v>
      </c>
      <c r="BE121" s="188">
        <f t="shared" si="4"/>
        <v>0</v>
      </c>
      <c r="BF121" s="188">
        <f t="shared" si="5"/>
        <v>0</v>
      </c>
      <c r="BG121" s="188">
        <f t="shared" si="6"/>
        <v>0</v>
      </c>
      <c r="BH121" s="188">
        <f t="shared" si="7"/>
        <v>0</v>
      </c>
      <c r="BI121" s="188">
        <f t="shared" si="8"/>
        <v>0</v>
      </c>
      <c r="BJ121" s="15" t="s">
        <v>76</v>
      </c>
      <c r="BK121" s="188">
        <f t="shared" si="9"/>
        <v>0</v>
      </c>
      <c r="BL121" s="15" t="s">
        <v>149</v>
      </c>
      <c r="BM121" s="187" t="s">
        <v>207</v>
      </c>
    </row>
    <row r="122" spans="1:65" s="2" customFormat="1" ht="24.2" customHeight="1">
      <c r="A122" s="32"/>
      <c r="B122" s="33"/>
      <c r="C122" s="176" t="s">
        <v>208</v>
      </c>
      <c r="D122" s="176" t="s">
        <v>144</v>
      </c>
      <c r="E122" s="177" t="s">
        <v>209</v>
      </c>
      <c r="F122" s="178" t="s">
        <v>210</v>
      </c>
      <c r="G122" s="179" t="s">
        <v>153</v>
      </c>
      <c r="H122" s="180">
        <v>6.5519999999999996</v>
      </c>
      <c r="I122" s="181"/>
      <c r="J122" s="182">
        <f t="shared" si="0"/>
        <v>0</v>
      </c>
      <c r="K122" s="178" t="s">
        <v>148</v>
      </c>
      <c r="L122" s="37"/>
      <c r="M122" s="183" t="s">
        <v>19</v>
      </c>
      <c r="N122" s="184" t="s">
        <v>39</v>
      </c>
      <c r="O122" s="62"/>
      <c r="P122" s="185">
        <f t="shared" si="1"/>
        <v>0</v>
      </c>
      <c r="Q122" s="185">
        <v>2.45329</v>
      </c>
      <c r="R122" s="185">
        <f t="shared" si="2"/>
        <v>16.073956079999999</v>
      </c>
      <c r="S122" s="185">
        <v>0</v>
      </c>
      <c r="T122" s="186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7" t="s">
        <v>149</v>
      </c>
      <c r="AT122" s="187" t="s">
        <v>144</v>
      </c>
      <c r="AU122" s="187" t="s">
        <v>78</v>
      </c>
      <c r="AY122" s="15" t="s">
        <v>142</v>
      </c>
      <c r="BE122" s="188">
        <f t="shared" si="4"/>
        <v>0</v>
      </c>
      <c r="BF122" s="188">
        <f t="shared" si="5"/>
        <v>0</v>
      </c>
      <c r="BG122" s="188">
        <f t="shared" si="6"/>
        <v>0</v>
      </c>
      <c r="BH122" s="188">
        <f t="shared" si="7"/>
        <v>0</v>
      </c>
      <c r="BI122" s="188">
        <f t="shared" si="8"/>
        <v>0</v>
      </c>
      <c r="BJ122" s="15" t="s">
        <v>76</v>
      </c>
      <c r="BK122" s="188">
        <f t="shared" si="9"/>
        <v>0</v>
      </c>
      <c r="BL122" s="15" t="s">
        <v>149</v>
      </c>
      <c r="BM122" s="187" t="s">
        <v>211</v>
      </c>
    </row>
    <row r="123" spans="1:65" s="2" customFormat="1" ht="14.45" customHeight="1">
      <c r="A123" s="32"/>
      <c r="B123" s="33"/>
      <c r="C123" s="176" t="s">
        <v>212</v>
      </c>
      <c r="D123" s="176" t="s">
        <v>144</v>
      </c>
      <c r="E123" s="177" t="s">
        <v>213</v>
      </c>
      <c r="F123" s="178" t="s">
        <v>214</v>
      </c>
      <c r="G123" s="179" t="s">
        <v>215</v>
      </c>
      <c r="H123" s="180">
        <v>0.36799999999999999</v>
      </c>
      <c r="I123" s="181"/>
      <c r="J123" s="182">
        <f t="shared" si="0"/>
        <v>0</v>
      </c>
      <c r="K123" s="178" t="s">
        <v>148</v>
      </c>
      <c r="L123" s="37"/>
      <c r="M123" s="183" t="s">
        <v>19</v>
      </c>
      <c r="N123" s="184" t="s">
        <v>39</v>
      </c>
      <c r="O123" s="62"/>
      <c r="P123" s="185">
        <f t="shared" si="1"/>
        <v>0</v>
      </c>
      <c r="Q123" s="185">
        <v>1.06277</v>
      </c>
      <c r="R123" s="185">
        <f t="shared" si="2"/>
        <v>0.39109936000000001</v>
      </c>
      <c r="S123" s="185">
        <v>0</v>
      </c>
      <c r="T123" s="186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7" t="s">
        <v>149</v>
      </c>
      <c r="AT123" s="187" t="s">
        <v>144</v>
      </c>
      <c r="AU123" s="187" t="s">
        <v>78</v>
      </c>
      <c r="AY123" s="15" t="s">
        <v>142</v>
      </c>
      <c r="BE123" s="188">
        <f t="shared" si="4"/>
        <v>0</v>
      </c>
      <c r="BF123" s="188">
        <f t="shared" si="5"/>
        <v>0</v>
      </c>
      <c r="BG123" s="188">
        <f t="shared" si="6"/>
        <v>0</v>
      </c>
      <c r="BH123" s="188">
        <f t="shared" si="7"/>
        <v>0</v>
      </c>
      <c r="BI123" s="188">
        <f t="shared" si="8"/>
        <v>0</v>
      </c>
      <c r="BJ123" s="15" t="s">
        <v>76</v>
      </c>
      <c r="BK123" s="188">
        <f t="shared" si="9"/>
        <v>0</v>
      </c>
      <c r="BL123" s="15" t="s">
        <v>149</v>
      </c>
      <c r="BM123" s="187" t="s">
        <v>216</v>
      </c>
    </row>
    <row r="124" spans="1:65" s="2" customFormat="1" ht="37.9" customHeight="1">
      <c r="A124" s="32"/>
      <c r="B124" s="33"/>
      <c r="C124" s="176" t="s">
        <v>217</v>
      </c>
      <c r="D124" s="176" t="s">
        <v>144</v>
      </c>
      <c r="E124" s="177" t="s">
        <v>218</v>
      </c>
      <c r="F124" s="178" t="s">
        <v>219</v>
      </c>
      <c r="G124" s="179" t="s">
        <v>147</v>
      </c>
      <c r="H124" s="180">
        <v>152.19999999999999</v>
      </c>
      <c r="I124" s="181"/>
      <c r="J124" s="182">
        <f t="shared" si="0"/>
        <v>0</v>
      </c>
      <c r="K124" s="178" t="s">
        <v>148</v>
      </c>
      <c r="L124" s="37"/>
      <c r="M124" s="183" t="s">
        <v>19</v>
      </c>
      <c r="N124" s="184" t="s">
        <v>39</v>
      </c>
      <c r="O124" s="62"/>
      <c r="P124" s="185">
        <f t="shared" si="1"/>
        <v>0</v>
      </c>
      <c r="Q124" s="185">
        <v>3.696E-2</v>
      </c>
      <c r="R124" s="185">
        <f t="shared" si="2"/>
        <v>5.6253119999999992</v>
      </c>
      <c r="S124" s="185">
        <v>0</v>
      </c>
      <c r="T124" s="18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7" t="s">
        <v>149</v>
      </c>
      <c r="AT124" s="187" t="s">
        <v>144</v>
      </c>
      <c r="AU124" s="187" t="s">
        <v>78</v>
      </c>
      <c r="AY124" s="15" t="s">
        <v>142</v>
      </c>
      <c r="BE124" s="188">
        <f t="shared" si="4"/>
        <v>0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5" t="s">
        <v>76</v>
      </c>
      <c r="BK124" s="188">
        <f t="shared" si="9"/>
        <v>0</v>
      </c>
      <c r="BL124" s="15" t="s">
        <v>149</v>
      </c>
      <c r="BM124" s="187" t="s">
        <v>220</v>
      </c>
    </row>
    <row r="125" spans="1:65" s="2" customFormat="1" ht="37.9" customHeight="1">
      <c r="A125" s="32"/>
      <c r="B125" s="33"/>
      <c r="C125" s="176" t="s">
        <v>221</v>
      </c>
      <c r="D125" s="176" t="s">
        <v>144</v>
      </c>
      <c r="E125" s="177" t="s">
        <v>222</v>
      </c>
      <c r="F125" s="178" t="s">
        <v>223</v>
      </c>
      <c r="G125" s="179" t="s">
        <v>153</v>
      </c>
      <c r="H125" s="180">
        <v>8.7799999999999994</v>
      </c>
      <c r="I125" s="181"/>
      <c r="J125" s="182">
        <f t="shared" si="0"/>
        <v>0</v>
      </c>
      <c r="K125" s="178" t="s">
        <v>148</v>
      </c>
      <c r="L125" s="37"/>
      <c r="M125" s="183" t="s">
        <v>19</v>
      </c>
      <c r="N125" s="184" t="s">
        <v>39</v>
      </c>
      <c r="O125" s="62"/>
      <c r="P125" s="185">
        <f t="shared" si="1"/>
        <v>0</v>
      </c>
      <c r="Q125" s="185">
        <v>0.19500000000000001</v>
      </c>
      <c r="R125" s="185">
        <f t="shared" si="2"/>
        <v>1.7121</v>
      </c>
      <c r="S125" s="185">
        <v>0</v>
      </c>
      <c r="T125" s="18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7" t="s">
        <v>149</v>
      </c>
      <c r="AT125" s="187" t="s">
        <v>144</v>
      </c>
      <c r="AU125" s="187" t="s">
        <v>78</v>
      </c>
      <c r="AY125" s="15" t="s">
        <v>142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5" t="s">
        <v>76</v>
      </c>
      <c r="BK125" s="188">
        <f t="shared" si="9"/>
        <v>0</v>
      </c>
      <c r="BL125" s="15" t="s">
        <v>149</v>
      </c>
      <c r="BM125" s="187" t="s">
        <v>224</v>
      </c>
    </row>
    <row r="126" spans="1:65" s="2" customFormat="1" ht="37.9" customHeight="1">
      <c r="A126" s="32"/>
      <c r="B126" s="33"/>
      <c r="C126" s="176" t="s">
        <v>225</v>
      </c>
      <c r="D126" s="176" t="s">
        <v>144</v>
      </c>
      <c r="E126" s="177" t="s">
        <v>226</v>
      </c>
      <c r="F126" s="178" t="s">
        <v>227</v>
      </c>
      <c r="G126" s="179" t="s">
        <v>228</v>
      </c>
      <c r="H126" s="180">
        <v>2</v>
      </c>
      <c r="I126" s="181"/>
      <c r="J126" s="182">
        <f t="shared" si="0"/>
        <v>0</v>
      </c>
      <c r="K126" s="178" t="s">
        <v>148</v>
      </c>
      <c r="L126" s="37"/>
      <c r="M126" s="183" t="s">
        <v>19</v>
      </c>
      <c r="N126" s="184" t="s">
        <v>39</v>
      </c>
      <c r="O126" s="62"/>
      <c r="P126" s="185">
        <f t="shared" si="1"/>
        <v>0</v>
      </c>
      <c r="Q126" s="185">
        <v>1.7770000000000001E-2</v>
      </c>
      <c r="R126" s="185">
        <f t="shared" si="2"/>
        <v>3.5540000000000002E-2</v>
      </c>
      <c r="S126" s="185">
        <v>0</v>
      </c>
      <c r="T126" s="18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7" t="s">
        <v>149</v>
      </c>
      <c r="AT126" s="187" t="s">
        <v>144</v>
      </c>
      <c r="AU126" s="187" t="s">
        <v>78</v>
      </c>
      <c r="AY126" s="15" t="s">
        <v>142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5" t="s">
        <v>76</v>
      </c>
      <c r="BK126" s="188">
        <f t="shared" si="9"/>
        <v>0</v>
      </c>
      <c r="BL126" s="15" t="s">
        <v>149</v>
      </c>
      <c r="BM126" s="187" t="s">
        <v>229</v>
      </c>
    </row>
    <row r="127" spans="1:65" s="2" customFormat="1" ht="24.2" customHeight="1">
      <c r="A127" s="32"/>
      <c r="B127" s="33"/>
      <c r="C127" s="189" t="s">
        <v>7</v>
      </c>
      <c r="D127" s="189" t="s">
        <v>230</v>
      </c>
      <c r="E127" s="190" t="s">
        <v>231</v>
      </c>
      <c r="F127" s="191" t="s">
        <v>232</v>
      </c>
      <c r="G127" s="192" t="s">
        <v>228</v>
      </c>
      <c r="H127" s="193">
        <v>2</v>
      </c>
      <c r="I127" s="194"/>
      <c r="J127" s="195">
        <f t="shared" si="0"/>
        <v>0</v>
      </c>
      <c r="K127" s="191" t="s">
        <v>148</v>
      </c>
      <c r="L127" s="196"/>
      <c r="M127" s="197" t="s">
        <v>19</v>
      </c>
      <c r="N127" s="198" t="s">
        <v>39</v>
      </c>
      <c r="O127" s="62"/>
      <c r="P127" s="185">
        <f t="shared" si="1"/>
        <v>0</v>
      </c>
      <c r="Q127" s="185">
        <v>1.336E-2</v>
      </c>
      <c r="R127" s="185">
        <f t="shared" si="2"/>
        <v>2.6720000000000001E-2</v>
      </c>
      <c r="S127" s="185">
        <v>0</v>
      </c>
      <c r="T127" s="18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7" t="s">
        <v>176</v>
      </c>
      <c r="AT127" s="187" t="s">
        <v>230</v>
      </c>
      <c r="AU127" s="187" t="s">
        <v>78</v>
      </c>
      <c r="AY127" s="15" t="s">
        <v>142</v>
      </c>
      <c r="BE127" s="188">
        <f t="shared" si="4"/>
        <v>0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5" t="s">
        <v>76</v>
      </c>
      <c r="BK127" s="188">
        <f t="shared" si="9"/>
        <v>0</v>
      </c>
      <c r="BL127" s="15" t="s">
        <v>149</v>
      </c>
      <c r="BM127" s="187" t="s">
        <v>233</v>
      </c>
    </row>
    <row r="128" spans="1:65" s="2" customFormat="1" ht="37.9" customHeight="1">
      <c r="A128" s="32"/>
      <c r="B128" s="33"/>
      <c r="C128" s="176" t="s">
        <v>234</v>
      </c>
      <c r="D128" s="176" t="s">
        <v>144</v>
      </c>
      <c r="E128" s="177" t="s">
        <v>235</v>
      </c>
      <c r="F128" s="178" t="s">
        <v>236</v>
      </c>
      <c r="G128" s="179" t="s">
        <v>228</v>
      </c>
      <c r="H128" s="180">
        <v>6</v>
      </c>
      <c r="I128" s="181"/>
      <c r="J128" s="182">
        <f t="shared" si="0"/>
        <v>0</v>
      </c>
      <c r="K128" s="178" t="s">
        <v>148</v>
      </c>
      <c r="L128" s="37"/>
      <c r="M128" s="183" t="s">
        <v>19</v>
      </c>
      <c r="N128" s="184" t="s">
        <v>39</v>
      </c>
      <c r="O128" s="62"/>
      <c r="P128" s="185">
        <f t="shared" si="1"/>
        <v>0</v>
      </c>
      <c r="Q128" s="185">
        <v>9.6000000000000002E-4</v>
      </c>
      <c r="R128" s="185">
        <f t="shared" si="2"/>
        <v>5.7600000000000004E-3</v>
      </c>
      <c r="S128" s="185">
        <v>0</v>
      </c>
      <c r="T128" s="186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7" t="s">
        <v>149</v>
      </c>
      <c r="AT128" s="187" t="s">
        <v>144</v>
      </c>
      <c r="AU128" s="187" t="s">
        <v>78</v>
      </c>
      <c r="AY128" s="15" t="s">
        <v>142</v>
      </c>
      <c r="BE128" s="188">
        <f t="shared" si="4"/>
        <v>0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5" t="s">
        <v>76</v>
      </c>
      <c r="BK128" s="188">
        <f t="shared" si="9"/>
        <v>0</v>
      </c>
      <c r="BL128" s="15" t="s">
        <v>149</v>
      </c>
      <c r="BM128" s="187" t="s">
        <v>237</v>
      </c>
    </row>
    <row r="129" spans="1:65" s="2" customFormat="1" ht="24.2" customHeight="1">
      <c r="A129" s="32"/>
      <c r="B129" s="33"/>
      <c r="C129" s="189" t="s">
        <v>238</v>
      </c>
      <c r="D129" s="189" t="s">
        <v>230</v>
      </c>
      <c r="E129" s="190" t="s">
        <v>239</v>
      </c>
      <c r="F129" s="191" t="s">
        <v>240</v>
      </c>
      <c r="G129" s="192" t="s">
        <v>228</v>
      </c>
      <c r="H129" s="193">
        <v>2</v>
      </c>
      <c r="I129" s="194"/>
      <c r="J129" s="195">
        <f t="shared" si="0"/>
        <v>0</v>
      </c>
      <c r="K129" s="191" t="s">
        <v>19</v>
      </c>
      <c r="L129" s="196"/>
      <c r="M129" s="197" t="s">
        <v>19</v>
      </c>
      <c r="N129" s="198" t="s">
        <v>39</v>
      </c>
      <c r="O129" s="62"/>
      <c r="P129" s="185">
        <f t="shared" si="1"/>
        <v>0</v>
      </c>
      <c r="Q129" s="185">
        <v>4.2000000000000003E-2</v>
      </c>
      <c r="R129" s="185">
        <f t="shared" si="2"/>
        <v>8.4000000000000005E-2</v>
      </c>
      <c r="S129" s="185">
        <v>0</v>
      </c>
      <c r="T129" s="186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7" t="s">
        <v>176</v>
      </c>
      <c r="AT129" s="187" t="s">
        <v>230</v>
      </c>
      <c r="AU129" s="187" t="s">
        <v>78</v>
      </c>
      <c r="AY129" s="15" t="s">
        <v>142</v>
      </c>
      <c r="BE129" s="188">
        <f t="shared" si="4"/>
        <v>0</v>
      </c>
      <c r="BF129" s="188">
        <f t="shared" si="5"/>
        <v>0</v>
      </c>
      <c r="BG129" s="188">
        <f t="shared" si="6"/>
        <v>0</v>
      </c>
      <c r="BH129" s="188">
        <f t="shared" si="7"/>
        <v>0</v>
      </c>
      <c r="BI129" s="188">
        <f t="shared" si="8"/>
        <v>0</v>
      </c>
      <c r="BJ129" s="15" t="s">
        <v>76</v>
      </c>
      <c r="BK129" s="188">
        <f t="shared" si="9"/>
        <v>0</v>
      </c>
      <c r="BL129" s="15" t="s">
        <v>149</v>
      </c>
      <c r="BM129" s="187" t="s">
        <v>241</v>
      </c>
    </row>
    <row r="130" spans="1:65" s="2" customFormat="1" ht="24.2" customHeight="1">
      <c r="A130" s="32"/>
      <c r="B130" s="33"/>
      <c r="C130" s="189" t="s">
        <v>242</v>
      </c>
      <c r="D130" s="189" t="s">
        <v>230</v>
      </c>
      <c r="E130" s="190" t="s">
        <v>243</v>
      </c>
      <c r="F130" s="191" t="s">
        <v>244</v>
      </c>
      <c r="G130" s="192" t="s">
        <v>228</v>
      </c>
      <c r="H130" s="193">
        <v>2</v>
      </c>
      <c r="I130" s="194"/>
      <c r="J130" s="195">
        <f t="shared" si="0"/>
        <v>0</v>
      </c>
      <c r="K130" s="191" t="s">
        <v>19</v>
      </c>
      <c r="L130" s="196"/>
      <c r="M130" s="197" t="s">
        <v>19</v>
      </c>
      <c r="N130" s="198" t="s">
        <v>39</v>
      </c>
      <c r="O130" s="62"/>
      <c r="P130" s="185">
        <f t="shared" si="1"/>
        <v>0</v>
      </c>
      <c r="Q130" s="185">
        <v>4.2000000000000003E-2</v>
      </c>
      <c r="R130" s="185">
        <f t="shared" si="2"/>
        <v>8.4000000000000005E-2</v>
      </c>
      <c r="S130" s="185">
        <v>0</v>
      </c>
      <c r="T130" s="186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7" t="s">
        <v>176</v>
      </c>
      <c r="AT130" s="187" t="s">
        <v>230</v>
      </c>
      <c r="AU130" s="187" t="s">
        <v>78</v>
      </c>
      <c r="AY130" s="15" t="s">
        <v>142</v>
      </c>
      <c r="BE130" s="188">
        <f t="shared" si="4"/>
        <v>0</v>
      </c>
      <c r="BF130" s="188">
        <f t="shared" si="5"/>
        <v>0</v>
      </c>
      <c r="BG130" s="188">
        <f t="shared" si="6"/>
        <v>0</v>
      </c>
      <c r="BH130" s="188">
        <f t="shared" si="7"/>
        <v>0</v>
      </c>
      <c r="BI130" s="188">
        <f t="shared" si="8"/>
        <v>0</v>
      </c>
      <c r="BJ130" s="15" t="s">
        <v>76</v>
      </c>
      <c r="BK130" s="188">
        <f t="shared" si="9"/>
        <v>0</v>
      </c>
      <c r="BL130" s="15" t="s">
        <v>149</v>
      </c>
      <c r="BM130" s="187" t="s">
        <v>245</v>
      </c>
    </row>
    <row r="131" spans="1:65" s="2" customFormat="1" ht="24.2" customHeight="1">
      <c r="A131" s="32"/>
      <c r="B131" s="33"/>
      <c r="C131" s="189" t="s">
        <v>246</v>
      </c>
      <c r="D131" s="189" t="s">
        <v>230</v>
      </c>
      <c r="E131" s="190" t="s">
        <v>247</v>
      </c>
      <c r="F131" s="191" t="s">
        <v>248</v>
      </c>
      <c r="G131" s="192" t="s">
        <v>228</v>
      </c>
      <c r="H131" s="193">
        <v>2</v>
      </c>
      <c r="I131" s="194"/>
      <c r="J131" s="195">
        <f t="shared" si="0"/>
        <v>0</v>
      </c>
      <c r="K131" s="191" t="s">
        <v>19</v>
      </c>
      <c r="L131" s="196"/>
      <c r="M131" s="197" t="s">
        <v>19</v>
      </c>
      <c r="N131" s="198" t="s">
        <v>39</v>
      </c>
      <c r="O131" s="62"/>
      <c r="P131" s="185">
        <f t="shared" si="1"/>
        <v>0</v>
      </c>
      <c r="Q131" s="185">
        <v>4.2000000000000003E-2</v>
      </c>
      <c r="R131" s="185">
        <f t="shared" si="2"/>
        <v>8.4000000000000005E-2</v>
      </c>
      <c r="S131" s="185">
        <v>0</v>
      </c>
      <c r="T131" s="186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7" t="s">
        <v>176</v>
      </c>
      <c r="AT131" s="187" t="s">
        <v>230</v>
      </c>
      <c r="AU131" s="187" t="s">
        <v>78</v>
      </c>
      <c r="AY131" s="15" t="s">
        <v>142</v>
      </c>
      <c r="BE131" s="188">
        <f t="shared" si="4"/>
        <v>0</v>
      </c>
      <c r="BF131" s="188">
        <f t="shared" si="5"/>
        <v>0</v>
      </c>
      <c r="BG131" s="188">
        <f t="shared" si="6"/>
        <v>0</v>
      </c>
      <c r="BH131" s="188">
        <f t="shared" si="7"/>
        <v>0</v>
      </c>
      <c r="BI131" s="188">
        <f t="shared" si="8"/>
        <v>0</v>
      </c>
      <c r="BJ131" s="15" t="s">
        <v>76</v>
      </c>
      <c r="BK131" s="188">
        <f t="shared" si="9"/>
        <v>0</v>
      </c>
      <c r="BL131" s="15" t="s">
        <v>149</v>
      </c>
      <c r="BM131" s="187" t="s">
        <v>249</v>
      </c>
    </row>
    <row r="132" spans="1:65" s="2" customFormat="1" ht="37.9" customHeight="1">
      <c r="A132" s="32"/>
      <c r="B132" s="33"/>
      <c r="C132" s="176" t="s">
        <v>250</v>
      </c>
      <c r="D132" s="176" t="s">
        <v>144</v>
      </c>
      <c r="E132" s="177" t="s">
        <v>251</v>
      </c>
      <c r="F132" s="178" t="s">
        <v>252</v>
      </c>
      <c r="G132" s="179" t="s">
        <v>228</v>
      </c>
      <c r="H132" s="180">
        <v>9</v>
      </c>
      <c r="I132" s="181"/>
      <c r="J132" s="182">
        <f t="shared" si="0"/>
        <v>0</v>
      </c>
      <c r="K132" s="178" t="s">
        <v>148</v>
      </c>
      <c r="L132" s="37"/>
      <c r="M132" s="183" t="s">
        <v>19</v>
      </c>
      <c r="N132" s="184" t="s">
        <v>39</v>
      </c>
      <c r="O132" s="62"/>
      <c r="P132" s="185">
        <f t="shared" si="1"/>
        <v>0</v>
      </c>
      <c r="Q132" s="185">
        <v>4.684E-2</v>
      </c>
      <c r="R132" s="185">
        <f t="shared" si="2"/>
        <v>0.42155999999999999</v>
      </c>
      <c r="S132" s="185">
        <v>0</v>
      </c>
      <c r="T132" s="186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7" t="s">
        <v>149</v>
      </c>
      <c r="AT132" s="187" t="s">
        <v>144</v>
      </c>
      <c r="AU132" s="187" t="s">
        <v>78</v>
      </c>
      <c r="AY132" s="15" t="s">
        <v>142</v>
      </c>
      <c r="BE132" s="188">
        <f t="shared" si="4"/>
        <v>0</v>
      </c>
      <c r="BF132" s="188">
        <f t="shared" si="5"/>
        <v>0</v>
      </c>
      <c r="BG132" s="188">
        <f t="shared" si="6"/>
        <v>0</v>
      </c>
      <c r="BH132" s="188">
        <f t="shared" si="7"/>
        <v>0</v>
      </c>
      <c r="BI132" s="188">
        <f t="shared" si="8"/>
        <v>0</v>
      </c>
      <c r="BJ132" s="15" t="s">
        <v>76</v>
      </c>
      <c r="BK132" s="188">
        <f t="shared" si="9"/>
        <v>0</v>
      </c>
      <c r="BL132" s="15" t="s">
        <v>149</v>
      </c>
      <c r="BM132" s="187" t="s">
        <v>253</v>
      </c>
    </row>
    <row r="133" spans="1:65" s="2" customFormat="1" ht="24.2" customHeight="1">
      <c r="A133" s="32"/>
      <c r="B133" s="33"/>
      <c r="C133" s="189" t="s">
        <v>254</v>
      </c>
      <c r="D133" s="189" t="s">
        <v>230</v>
      </c>
      <c r="E133" s="190" t="s">
        <v>255</v>
      </c>
      <c r="F133" s="191" t="s">
        <v>256</v>
      </c>
      <c r="G133" s="192" t="s">
        <v>228</v>
      </c>
      <c r="H133" s="193">
        <v>9</v>
      </c>
      <c r="I133" s="194"/>
      <c r="J133" s="195">
        <f t="shared" si="0"/>
        <v>0</v>
      </c>
      <c r="K133" s="191" t="s">
        <v>148</v>
      </c>
      <c r="L133" s="196"/>
      <c r="M133" s="197" t="s">
        <v>19</v>
      </c>
      <c r="N133" s="198" t="s">
        <v>39</v>
      </c>
      <c r="O133" s="62"/>
      <c r="P133" s="185">
        <f t="shared" si="1"/>
        <v>0</v>
      </c>
      <c r="Q133" s="185">
        <v>1.553E-2</v>
      </c>
      <c r="R133" s="185">
        <f t="shared" si="2"/>
        <v>0.13977000000000001</v>
      </c>
      <c r="S133" s="185">
        <v>0</v>
      </c>
      <c r="T133" s="186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7" t="s">
        <v>176</v>
      </c>
      <c r="AT133" s="187" t="s">
        <v>230</v>
      </c>
      <c r="AU133" s="187" t="s">
        <v>78</v>
      </c>
      <c r="AY133" s="15" t="s">
        <v>142</v>
      </c>
      <c r="BE133" s="188">
        <f t="shared" si="4"/>
        <v>0</v>
      </c>
      <c r="BF133" s="188">
        <f t="shared" si="5"/>
        <v>0</v>
      </c>
      <c r="BG133" s="188">
        <f t="shared" si="6"/>
        <v>0</v>
      </c>
      <c r="BH133" s="188">
        <f t="shared" si="7"/>
        <v>0</v>
      </c>
      <c r="BI133" s="188">
        <f t="shared" si="8"/>
        <v>0</v>
      </c>
      <c r="BJ133" s="15" t="s">
        <v>76</v>
      </c>
      <c r="BK133" s="188">
        <f t="shared" si="9"/>
        <v>0</v>
      </c>
      <c r="BL133" s="15" t="s">
        <v>149</v>
      </c>
      <c r="BM133" s="187" t="s">
        <v>257</v>
      </c>
    </row>
    <row r="134" spans="1:65" s="12" customFormat="1" ht="22.9" customHeight="1">
      <c r="B134" s="160"/>
      <c r="C134" s="161"/>
      <c r="D134" s="162" t="s">
        <v>67</v>
      </c>
      <c r="E134" s="174" t="s">
        <v>180</v>
      </c>
      <c r="F134" s="174" t="s">
        <v>258</v>
      </c>
      <c r="G134" s="161"/>
      <c r="H134" s="161"/>
      <c r="I134" s="164"/>
      <c r="J134" s="175">
        <f>BK134</f>
        <v>0</v>
      </c>
      <c r="K134" s="161"/>
      <c r="L134" s="166"/>
      <c r="M134" s="167"/>
      <c r="N134" s="168"/>
      <c r="O134" s="168"/>
      <c r="P134" s="169">
        <f>SUM(P135:P155)</f>
        <v>0</v>
      </c>
      <c r="Q134" s="168"/>
      <c r="R134" s="169">
        <f>SUM(R135:R155)</f>
        <v>2.0999999999999998E-2</v>
      </c>
      <c r="S134" s="168"/>
      <c r="T134" s="170">
        <f>SUM(T135:T155)</f>
        <v>52.104202999999998</v>
      </c>
      <c r="AR134" s="171" t="s">
        <v>76</v>
      </c>
      <c r="AT134" s="172" t="s">
        <v>67</v>
      </c>
      <c r="AU134" s="172" t="s">
        <v>76</v>
      </c>
      <c r="AY134" s="171" t="s">
        <v>142</v>
      </c>
      <c r="BK134" s="173">
        <f>SUM(BK135:BK155)</f>
        <v>0</v>
      </c>
    </row>
    <row r="135" spans="1:65" s="2" customFormat="1" ht="14.45" customHeight="1">
      <c r="A135" s="32"/>
      <c r="B135" s="33"/>
      <c r="C135" s="176" t="s">
        <v>259</v>
      </c>
      <c r="D135" s="176" t="s">
        <v>144</v>
      </c>
      <c r="E135" s="177" t="s">
        <v>260</v>
      </c>
      <c r="F135" s="178" t="s">
        <v>261</v>
      </c>
      <c r="G135" s="179" t="s">
        <v>262</v>
      </c>
      <c r="H135" s="180">
        <v>1</v>
      </c>
      <c r="I135" s="181"/>
      <c r="J135" s="182">
        <f t="shared" ref="J135:J155" si="10">ROUND(I135*H135,2)</f>
        <v>0</v>
      </c>
      <c r="K135" s="178" t="s">
        <v>19</v>
      </c>
      <c r="L135" s="37"/>
      <c r="M135" s="183" t="s">
        <v>19</v>
      </c>
      <c r="N135" s="184" t="s">
        <v>39</v>
      </c>
      <c r="O135" s="62"/>
      <c r="P135" s="185">
        <f t="shared" ref="P135:P155" si="11">O135*H135</f>
        <v>0</v>
      </c>
      <c r="Q135" s="185">
        <v>0</v>
      </c>
      <c r="R135" s="185">
        <f t="shared" ref="R135:R155" si="12">Q135*H135</f>
        <v>0</v>
      </c>
      <c r="S135" s="185">
        <v>0</v>
      </c>
      <c r="T135" s="186">
        <f t="shared" ref="T135:T155" si="13"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7" t="s">
        <v>149</v>
      </c>
      <c r="AT135" s="187" t="s">
        <v>144</v>
      </c>
      <c r="AU135" s="187" t="s">
        <v>78</v>
      </c>
      <c r="AY135" s="15" t="s">
        <v>142</v>
      </c>
      <c r="BE135" s="188">
        <f t="shared" ref="BE135:BE155" si="14">IF(N135="základní",J135,0)</f>
        <v>0</v>
      </c>
      <c r="BF135" s="188">
        <f t="shared" ref="BF135:BF155" si="15">IF(N135="snížená",J135,0)</f>
        <v>0</v>
      </c>
      <c r="BG135" s="188">
        <f t="shared" ref="BG135:BG155" si="16">IF(N135="zákl. přenesená",J135,0)</f>
        <v>0</v>
      </c>
      <c r="BH135" s="188">
        <f t="shared" ref="BH135:BH155" si="17">IF(N135="sníž. přenesená",J135,0)</f>
        <v>0</v>
      </c>
      <c r="BI135" s="188">
        <f t="shared" ref="BI135:BI155" si="18">IF(N135="nulová",J135,0)</f>
        <v>0</v>
      </c>
      <c r="BJ135" s="15" t="s">
        <v>76</v>
      </c>
      <c r="BK135" s="188">
        <f t="shared" ref="BK135:BK155" si="19">ROUND(I135*H135,2)</f>
        <v>0</v>
      </c>
      <c r="BL135" s="15" t="s">
        <v>149</v>
      </c>
      <c r="BM135" s="187" t="s">
        <v>263</v>
      </c>
    </row>
    <row r="136" spans="1:65" s="2" customFormat="1" ht="24.2" customHeight="1">
      <c r="A136" s="32"/>
      <c r="B136" s="33"/>
      <c r="C136" s="176" t="s">
        <v>264</v>
      </c>
      <c r="D136" s="176" t="s">
        <v>144</v>
      </c>
      <c r="E136" s="177" t="s">
        <v>265</v>
      </c>
      <c r="F136" s="178" t="s">
        <v>266</v>
      </c>
      <c r="G136" s="179" t="s">
        <v>267</v>
      </c>
      <c r="H136" s="180">
        <v>1</v>
      </c>
      <c r="I136" s="181"/>
      <c r="J136" s="182">
        <f t="shared" si="10"/>
        <v>0</v>
      </c>
      <c r="K136" s="178" t="s">
        <v>19</v>
      </c>
      <c r="L136" s="37"/>
      <c r="M136" s="183" t="s">
        <v>19</v>
      </c>
      <c r="N136" s="184" t="s">
        <v>39</v>
      </c>
      <c r="O136" s="62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6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7" t="s">
        <v>149</v>
      </c>
      <c r="AT136" s="187" t="s">
        <v>144</v>
      </c>
      <c r="AU136" s="187" t="s">
        <v>78</v>
      </c>
      <c r="AY136" s="15" t="s">
        <v>142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5" t="s">
        <v>76</v>
      </c>
      <c r="BK136" s="188">
        <f t="shared" si="19"/>
        <v>0</v>
      </c>
      <c r="BL136" s="15" t="s">
        <v>149</v>
      </c>
      <c r="BM136" s="187" t="s">
        <v>268</v>
      </c>
    </row>
    <row r="137" spans="1:65" s="2" customFormat="1" ht="24.2" customHeight="1">
      <c r="A137" s="32"/>
      <c r="B137" s="33"/>
      <c r="C137" s="176" t="s">
        <v>269</v>
      </c>
      <c r="D137" s="176" t="s">
        <v>144</v>
      </c>
      <c r="E137" s="177" t="s">
        <v>270</v>
      </c>
      <c r="F137" s="178" t="s">
        <v>271</v>
      </c>
      <c r="G137" s="179" t="s">
        <v>228</v>
      </c>
      <c r="H137" s="180">
        <v>8</v>
      </c>
      <c r="I137" s="181"/>
      <c r="J137" s="182">
        <f t="shared" si="10"/>
        <v>0</v>
      </c>
      <c r="K137" s="178" t="s">
        <v>148</v>
      </c>
      <c r="L137" s="37"/>
      <c r="M137" s="183" t="s">
        <v>19</v>
      </c>
      <c r="N137" s="184" t="s">
        <v>39</v>
      </c>
      <c r="O137" s="62"/>
      <c r="P137" s="185">
        <f t="shared" si="11"/>
        <v>0</v>
      </c>
      <c r="Q137" s="185">
        <v>1E-3</v>
      </c>
      <c r="R137" s="185">
        <f t="shared" si="12"/>
        <v>8.0000000000000002E-3</v>
      </c>
      <c r="S137" s="185">
        <v>0</v>
      </c>
      <c r="T137" s="186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7" t="s">
        <v>149</v>
      </c>
      <c r="AT137" s="187" t="s">
        <v>144</v>
      </c>
      <c r="AU137" s="187" t="s">
        <v>78</v>
      </c>
      <c r="AY137" s="15" t="s">
        <v>142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5" t="s">
        <v>76</v>
      </c>
      <c r="BK137" s="188">
        <f t="shared" si="19"/>
        <v>0</v>
      </c>
      <c r="BL137" s="15" t="s">
        <v>149</v>
      </c>
      <c r="BM137" s="187" t="s">
        <v>272</v>
      </c>
    </row>
    <row r="138" spans="1:65" s="2" customFormat="1" ht="24.2" customHeight="1">
      <c r="A138" s="32"/>
      <c r="B138" s="33"/>
      <c r="C138" s="189" t="s">
        <v>273</v>
      </c>
      <c r="D138" s="189" t="s">
        <v>230</v>
      </c>
      <c r="E138" s="190" t="s">
        <v>274</v>
      </c>
      <c r="F138" s="191" t="s">
        <v>275</v>
      </c>
      <c r="G138" s="192" t="s">
        <v>276</v>
      </c>
      <c r="H138" s="193">
        <v>8</v>
      </c>
      <c r="I138" s="194"/>
      <c r="J138" s="195">
        <f t="shared" si="10"/>
        <v>0</v>
      </c>
      <c r="K138" s="191" t="s">
        <v>19</v>
      </c>
      <c r="L138" s="196"/>
      <c r="M138" s="197" t="s">
        <v>19</v>
      </c>
      <c r="N138" s="198" t="s">
        <v>39</v>
      </c>
      <c r="O138" s="62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6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7" t="s">
        <v>176</v>
      </c>
      <c r="AT138" s="187" t="s">
        <v>230</v>
      </c>
      <c r="AU138" s="187" t="s">
        <v>78</v>
      </c>
      <c r="AY138" s="15" t="s">
        <v>142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5" t="s">
        <v>76</v>
      </c>
      <c r="BK138" s="188">
        <f t="shared" si="19"/>
        <v>0</v>
      </c>
      <c r="BL138" s="15" t="s">
        <v>149</v>
      </c>
      <c r="BM138" s="187" t="s">
        <v>277</v>
      </c>
    </row>
    <row r="139" spans="1:65" s="2" customFormat="1" ht="37.9" customHeight="1">
      <c r="A139" s="32"/>
      <c r="B139" s="33"/>
      <c r="C139" s="176" t="s">
        <v>278</v>
      </c>
      <c r="D139" s="176" t="s">
        <v>144</v>
      </c>
      <c r="E139" s="177" t="s">
        <v>279</v>
      </c>
      <c r="F139" s="178" t="s">
        <v>280</v>
      </c>
      <c r="G139" s="179" t="s">
        <v>147</v>
      </c>
      <c r="H139" s="180">
        <v>800</v>
      </c>
      <c r="I139" s="181"/>
      <c r="J139" s="182">
        <f t="shared" si="10"/>
        <v>0</v>
      </c>
      <c r="K139" s="178" t="s">
        <v>148</v>
      </c>
      <c r="L139" s="37"/>
      <c r="M139" s="183" t="s">
        <v>19</v>
      </c>
      <c r="N139" s="184" t="s">
        <v>39</v>
      </c>
      <c r="O139" s="62"/>
      <c r="P139" s="185">
        <f t="shared" si="11"/>
        <v>0</v>
      </c>
      <c r="Q139" s="185">
        <v>0</v>
      </c>
      <c r="R139" s="185">
        <f t="shared" si="12"/>
        <v>0</v>
      </c>
      <c r="S139" s="185">
        <v>0</v>
      </c>
      <c r="T139" s="186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7" t="s">
        <v>208</v>
      </c>
      <c r="AT139" s="187" t="s">
        <v>144</v>
      </c>
      <c r="AU139" s="187" t="s">
        <v>78</v>
      </c>
      <c r="AY139" s="15" t="s">
        <v>142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5" t="s">
        <v>76</v>
      </c>
      <c r="BK139" s="188">
        <f t="shared" si="19"/>
        <v>0</v>
      </c>
      <c r="BL139" s="15" t="s">
        <v>208</v>
      </c>
      <c r="BM139" s="187" t="s">
        <v>281</v>
      </c>
    </row>
    <row r="140" spans="1:65" s="2" customFormat="1" ht="49.15" customHeight="1">
      <c r="A140" s="32"/>
      <c r="B140" s="33"/>
      <c r="C140" s="176" t="s">
        <v>282</v>
      </c>
      <c r="D140" s="176" t="s">
        <v>144</v>
      </c>
      <c r="E140" s="177" t="s">
        <v>283</v>
      </c>
      <c r="F140" s="178" t="s">
        <v>284</v>
      </c>
      <c r="G140" s="179" t="s">
        <v>147</v>
      </c>
      <c r="H140" s="180">
        <v>24000</v>
      </c>
      <c r="I140" s="181"/>
      <c r="J140" s="182">
        <f t="shared" si="10"/>
        <v>0</v>
      </c>
      <c r="K140" s="178" t="s">
        <v>148</v>
      </c>
      <c r="L140" s="37"/>
      <c r="M140" s="183" t="s">
        <v>19</v>
      </c>
      <c r="N140" s="184" t="s">
        <v>39</v>
      </c>
      <c r="O140" s="62"/>
      <c r="P140" s="185">
        <f t="shared" si="11"/>
        <v>0</v>
      </c>
      <c r="Q140" s="185">
        <v>0</v>
      </c>
      <c r="R140" s="185">
        <f t="shared" si="12"/>
        <v>0</v>
      </c>
      <c r="S140" s="185">
        <v>0</v>
      </c>
      <c r="T140" s="186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7" t="s">
        <v>149</v>
      </c>
      <c r="AT140" s="187" t="s">
        <v>144</v>
      </c>
      <c r="AU140" s="187" t="s">
        <v>78</v>
      </c>
      <c r="AY140" s="15" t="s">
        <v>142</v>
      </c>
      <c r="BE140" s="188">
        <f t="shared" si="14"/>
        <v>0</v>
      </c>
      <c r="BF140" s="188">
        <f t="shared" si="15"/>
        <v>0</v>
      </c>
      <c r="BG140" s="188">
        <f t="shared" si="16"/>
        <v>0</v>
      </c>
      <c r="BH140" s="188">
        <f t="shared" si="17"/>
        <v>0</v>
      </c>
      <c r="BI140" s="188">
        <f t="shared" si="18"/>
        <v>0</v>
      </c>
      <c r="BJ140" s="15" t="s">
        <v>76</v>
      </c>
      <c r="BK140" s="188">
        <f t="shared" si="19"/>
        <v>0</v>
      </c>
      <c r="BL140" s="15" t="s">
        <v>149</v>
      </c>
      <c r="BM140" s="187" t="s">
        <v>285</v>
      </c>
    </row>
    <row r="141" spans="1:65" s="2" customFormat="1" ht="37.9" customHeight="1">
      <c r="A141" s="32"/>
      <c r="B141" s="33"/>
      <c r="C141" s="176" t="s">
        <v>286</v>
      </c>
      <c r="D141" s="176" t="s">
        <v>144</v>
      </c>
      <c r="E141" s="177" t="s">
        <v>287</v>
      </c>
      <c r="F141" s="178" t="s">
        <v>288</v>
      </c>
      <c r="G141" s="179" t="s">
        <v>147</v>
      </c>
      <c r="H141" s="180">
        <v>800</v>
      </c>
      <c r="I141" s="181"/>
      <c r="J141" s="182">
        <f t="shared" si="10"/>
        <v>0</v>
      </c>
      <c r="K141" s="178" t="s">
        <v>148</v>
      </c>
      <c r="L141" s="37"/>
      <c r="M141" s="183" t="s">
        <v>19</v>
      </c>
      <c r="N141" s="184" t="s">
        <v>39</v>
      </c>
      <c r="O141" s="62"/>
      <c r="P141" s="185">
        <f t="shared" si="11"/>
        <v>0</v>
      </c>
      <c r="Q141" s="185">
        <v>0</v>
      </c>
      <c r="R141" s="185">
        <f t="shared" si="12"/>
        <v>0</v>
      </c>
      <c r="S141" s="185">
        <v>0</v>
      </c>
      <c r="T141" s="186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7" t="s">
        <v>149</v>
      </c>
      <c r="AT141" s="187" t="s">
        <v>144</v>
      </c>
      <c r="AU141" s="187" t="s">
        <v>78</v>
      </c>
      <c r="AY141" s="15" t="s">
        <v>142</v>
      </c>
      <c r="BE141" s="188">
        <f t="shared" si="14"/>
        <v>0</v>
      </c>
      <c r="BF141" s="188">
        <f t="shared" si="15"/>
        <v>0</v>
      </c>
      <c r="BG141" s="188">
        <f t="shared" si="16"/>
        <v>0</v>
      </c>
      <c r="BH141" s="188">
        <f t="shared" si="17"/>
        <v>0</v>
      </c>
      <c r="BI141" s="188">
        <f t="shared" si="18"/>
        <v>0</v>
      </c>
      <c r="BJ141" s="15" t="s">
        <v>76</v>
      </c>
      <c r="BK141" s="188">
        <f t="shared" si="19"/>
        <v>0</v>
      </c>
      <c r="BL141" s="15" t="s">
        <v>149</v>
      </c>
      <c r="BM141" s="187" t="s">
        <v>289</v>
      </c>
    </row>
    <row r="142" spans="1:65" s="2" customFormat="1" ht="37.9" customHeight="1">
      <c r="A142" s="32"/>
      <c r="B142" s="33"/>
      <c r="C142" s="176" t="s">
        <v>290</v>
      </c>
      <c r="D142" s="176" t="s">
        <v>144</v>
      </c>
      <c r="E142" s="177" t="s">
        <v>291</v>
      </c>
      <c r="F142" s="178" t="s">
        <v>292</v>
      </c>
      <c r="G142" s="179" t="s">
        <v>147</v>
      </c>
      <c r="H142" s="180">
        <v>100</v>
      </c>
      <c r="I142" s="181"/>
      <c r="J142" s="182">
        <f t="shared" si="10"/>
        <v>0</v>
      </c>
      <c r="K142" s="178" t="s">
        <v>148</v>
      </c>
      <c r="L142" s="37"/>
      <c r="M142" s="183" t="s">
        <v>19</v>
      </c>
      <c r="N142" s="184" t="s">
        <v>39</v>
      </c>
      <c r="O142" s="62"/>
      <c r="P142" s="185">
        <f t="shared" si="11"/>
        <v>0</v>
      </c>
      <c r="Q142" s="185">
        <v>1.2999999999999999E-4</v>
      </c>
      <c r="R142" s="185">
        <f t="shared" si="12"/>
        <v>1.2999999999999999E-2</v>
      </c>
      <c r="S142" s="185">
        <v>0</v>
      </c>
      <c r="T142" s="186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7" t="s">
        <v>149</v>
      </c>
      <c r="AT142" s="187" t="s">
        <v>144</v>
      </c>
      <c r="AU142" s="187" t="s">
        <v>78</v>
      </c>
      <c r="AY142" s="15" t="s">
        <v>142</v>
      </c>
      <c r="BE142" s="188">
        <f t="shared" si="14"/>
        <v>0</v>
      </c>
      <c r="BF142" s="188">
        <f t="shared" si="15"/>
        <v>0</v>
      </c>
      <c r="BG142" s="188">
        <f t="shared" si="16"/>
        <v>0</v>
      </c>
      <c r="BH142" s="188">
        <f t="shared" si="17"/>
        <v>0</v>
      </c>
      <c r="BI142" s="188">
        <f t="shared" si="18"/>
        <v>0</v>
      </c>
      <c r="BJ142" s="15" t="s">
        <v>76</v>
      </c>
      <c r="BK142" s="188">
        <f t="shared" si="19"/>
        <v>0</v>
      </c>
      <c r="BL142" s="15" t="s">
        <v>149</v>
      </c>
      <c r="BM142" s="187" t="s">
        <v>293</v>
      </c>
    </row>
    <row r="143" spans="1:65" s="2" customFormat="1" ht="14.45" customHeight="1">
      <c r="A143" s="32"/>
      <c r="B143" s="33"/>
      <c r="C143" s="176" t="s">
        <v>294</v>
      </c>
      <c r="D143" s="176" t="s">
        <v>144</v>
      </c>
      <c r="E143" s="177" t="s">
        <v>295</v>
      </c>
      <c r="F143" s="178" t="s">
        <v>296</v>
      </c>
      <c r="G143" s="179" t="s">
        <v>153</v>
      </c>
      <c r="H143" s="180">
        <v>2.4500000000000002</v>
      </c>
      <c r="I143" s="181"/>
      <c r="J143" s="182">
        <f t="shared" si="10"/>
        <v>0</v>
      </c>
      <c r="K143" s="178" t="s">
        <v>148</v>
      </c>
      <c r="L143" s="37"/>
      <c r="M143" s="183" t="s">
        <v>19</v>
      </c>
      <c r="N143" s="184" t="s">
        <v>39</v>
      </c>
      <c r="O143" s="62"/>
      <c r="P143" s="185">
        <f t="shared" si="11"/>
        <v>0</v>
      </c>
      <c r="Q143" s="185">
        <v>0</v>
      </c>
      <c r="R143" s="185">
        <f t="shared" si="12"/>
        <v>0</v>
      </c>
      <c r="S143" s="185">
        <v>2.2000000000000002</v>
      </c>
      <c r="T143" s="186">
        <f t="shared" si="13"/>
        <v>5.3900000000000006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7" t="s">
        <v>149</v>
      </c>
      <c r="AT143" s="187" t="s">
        <v>144</v>
      </c>
      <c r="AU143" s="187" t="s">
        <v>78</v>
      </c>
      <c r="AY143" s="15" t="s">
        <v>142</v>
      </c>
      <c r="BE143" s="188">
        <f t="shared" si="14"/>
        <v>0</v>
      </c>
      <c r="BF143" s="188">
        <f t="shared" si="15"/>
        <v>0</v>
      </c>
      <c r="BG143" s="188">
        <f t="shared" si="16"/>
        <v>0</v>
      </c>
      <c r="BH143" s="188">
        <f t="shared" si="17"/>
        <v>0</v>
      </c>
      <c r="BI143" s="188">
        <f t="shared" si="18"/>
        <v>0</v>
      </c>
      <c r="BJ143" s="15" t="s">
        <v>76</v>
      </c>
      <c r="BK143" s="188">
        <f t="shared" si="19"/>
        <v>0</v>
      </c>
      <c r="BL143" s="15" t="s">
        <v>149</v>
      </c>
      <c r="BM143" s="187" t="s">
        <v>297</v>
      </c>
    </row>
    <row r="144" spans="1:65" s="2" customFormat="1" ht="37.9" customHeight="1">
      <c r="A144" s="32"/>
      <c r="B144" s="33"/>
      <c r="C144" s="176" t="s">
        <v>298</v>
      </c>
      <c r="D144" s="176" t="s">
        <v>144</v>
      </c>
      <c r="E144" s="177" t="s">
        <v>299</v>
      </c>
      <c r="F144" s="178" t="s">
        <v>300</v>
      </c>
      <c r="G144" s="179" t="s">
        <v>147</v>
      </c>
      <c r="H144" s="180">
        <v>19.7</v>
      </c>
      <c r="I144" s="181"/>
      <c r="J144" s="182">
        <f t="shared" si="10"/>
        <v>0</v>
      </c>
      <c r="K144" s="178" t="s">
        <v>148</v>
      </c>
      <c r="L144" s="37"/>
      <c r="M144" s="183" t="s">
        <v>19</v>
      </c>
      <c r="N144" s="184" t="s">
        <v>39</v>
      </c>
      <c r="O144" s="62"/>
      <c r="P144" s="185">
        <f t="shared" si="11"/>
        <v>0</v>
      </c>
      <c r="Q144" s="185">
        <v>0</v>
      </c>
      <c r="R144" s="185">
        <f t="shared" si="12"/>
        <v>0</v>
      </c>
      <c r="S144" s="185">
        <v>0.13100000000000001</v>
      </c>
      <c r="T144" s="186">
        <f t="shared" si="13"/>
        <v>2.5807000000000002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7" t="s">
        <v>149</v>
      </c>
      <c r="AT144" s="187" t="s">
        <v>144</v>
      </c>
      <c r="AU144" s="187" t="s">
        <v>78</v>
      </c>
      <c r="AY144" s="15" t="s">
        <v>142</v>
      </c>
      <c r="BE144" s="188">
        <f t="shared" si="14"/>
        <v>0</v>
      </c>
      <c r="BF144" s="188">
        <f t="shared" si="15"/>
        <v>0</v>
      </c>
      <c r="BG144" s="188">
        <f t="shared" si="16"/>
        <v>0</v>
      </c>
      <c r="BH144" s="188">
        <f t="shared" si="17"/>
        <v>0</v>
      </c>
      <c r="BI144" s="188">
        <f t="shared" si="18"/>
        <v>0</v>
      </c>
      <c r="BJ144" s="15" t="s">
        <v>76</v>
      </c>
      <c r="BK144" s="188">
        <f t="shared" si="19"/>
        <v>0</v>
      </c>
      <c r="BL144" s="15" t="s">
        <v>149</v>
      </c>
      <c r="BM144" s="187" t="s">
        <v>301</v>
      </c>
    </row>
    <row r="145" spans="1:65" s="2" customFormat="1" ht="37.9" customHeight="1">
      <c r="A145" s="32"/>
      <c r="B145" s="33"/>
      <c r="C145" s="176" t="s">
        <v>302</v>
      </c>
      <c r="D145" s="176" t="s">
        <v>144</v>
      </c>
      <c r="E145" s="177" t="s">
        <v>303</v>
      </c>
      <c r="F145" s="178" t="s">
        <v>304</v>
      </c>
      <c r="G145" s="179" t="s">
        <v>153</v>
      </c>
      <c r="H145" s="180">
        <v>5.72</v>
      </c>
      <c r="I145" s="181"/>
      <c r="J145" s="182">
        <f t="shared" si="10"/>
        <v>0</v>
      </c>
      <c r="K145" s="178" t="s">
        <v>148</v>
      </c>
      <c r="L145" s="37"/>
      <c r="M145" s="183" t="s">
        <v>19</v>
      </c>
      <c r="N145" s="184" t="s">
        <v>39</v>
      </c>
      <c r="O145" s="62"/>
      <c r="P145" s="185">
        <f t="shared" si="11"/>
        <v>0</v>
      </c>
      <c r="Q145" s="185">
        <v>0</v>
      </c>
      <c r="R145" s="185">
        <f t="shared" si="12"/>
        <v>0</v>
      </c>
      <c r="S145" s="185">
        <v>1.8</v>
      </c>
      <c r="T145" s="186">
        <f t="shared" si="13"/>
        <v>10.295999999999999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7" t="s">
        <v>149</v>
      </c>
      <c r="AT145" s="187" t="s">
        <v>144</v>
      </c>
      <c r="AU145" s="187" t="s">
        <v>78</v>
      </c>
      <c r="AY145" s="15" t="s">
        <v>142</v>
      </c>
      <c r="BE145" s="188">
        <f t="shared" si="14"/>
        <v>0</v>
      </c>
      <c r="BF145" s="188">
        <f t="shared" si="15"/>
        <v>0</v>
      </c>
      <c r="BG145" s="188">
        <f t="shared" si="16"/>
        <v>0</v>
      </c>
      <c r="BH145" s="188">
        <f t="shared" si="17"/>
        <v>0</v>
      </c>
      <c r="BI145" s="188">
        <f t="shared" si="18"/>
        <v>0</v>
      </c>
      <c r="BJ145" s="15" t="s">
        <v>76</v>
      </c>
      <c r="BK145" s="188">
        <f t="shared" si="19"/>
        <v>0</v>
      </c>
      <c r="BL145" s="15" t="s">
        <v>149</v>
      </c>
      <c r="BM145" s="187" t="s">
        <v>305</v>
      </c>
    </row>
    <row r="146" spans="1:65" s="2" customFormat="1" ht="49.15" customHeight="1">
      <c r="A146" s="32"/>
      <c r="B146" s="33"/>
      <c r="C146" s="176" t="s">
        <v>306</v>
      </c>
      <c r="D146" s="176" t="s">
        <v>144</v>
      </c>
      <c r="E146" s="177" t="s">
        <v>307</v>
      </c>
      <c r="F146" s="178" t="s">
        <v>308</v>
      </c>
      <c r="G146" s="179" t="s">
        <v>153</v>
      </c>
      <c r="H146" s="180">
        <v>2.08</v>
      </c>
      <c r="I146" s="181"/>
      <c r="J146" s="182">
        <f t="shared" si="10"/>
        <v>0</v>
      </c>
      <c r="K146" s="178" t="s">
        <v>148</v>
      </c>
      <c r="L146" s="37"/>
      <c r="M146" s="183" t="s">
        <v>19</v>
      </c>
      <c r="N146" s="184" t="s">
        <v>39</v>
      </c>
      <c r="O146" s="62"/>
      <c r="P146" s="185">
        <f t="shared" si="11"/>
        <v>0</v>
      </c>
      <c r="Q146" s="185">
        <v>0</v>
      </c>
      <c r="R146" s="185">
        <f t="shared" si="12"/>
        <v>0</v>
      </c>
      <c r="S146" s="185">
        <v>1.5940000000000001</v>
      </c>
      <c r="T146" s="186">
        <f t="shared" si="13"/>
        <v>3.3155200000000002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7" t="s">
        <v>149</v>
      </c>
      <c r="AT146" s="187" t="s">
        <v>144</v>
      </c>
      <c r="AU146" s="187" t="s">
        <v>78</v>
      </c>
      <c r="AY146" s="15" t="s">
        <v>142</v>
      </c>
      <c r="BE146" s="188">
        <f t="shared" si="14"/>
        <v>0</v>
      </c>
      <c r="BF146" s="188">
        <f t="shared" si="15"/>
        <v>0</v>
      </c>
      <c r="BG146" s="188">
        <f t="shared" si="16"/>
        <v>0</v>
      </c>
      <c r="BH146" s="188">
        <f t="shared" si="17"/>
        <v>0</v>
      </c>
      <c r="BI146" s="188">
        <f t="shared" si="18"/>
        <v>0</v>
      </c>
      <c r="BJ146" s="15" t="s">
        <v>76</v>
      </c>
      <c r="BK146" s="188">
        <f t="shared" si="19"/>
        <v>0</v>
      </c>
      <c r="BL146" s="15" t="s">
        <v>149</v>
      </c>
      <c r="BM146" s="187" t="s">
        <v>309</v>
      </c>
    </row>
    <row r="147" spans="1:65" s="2" customFormat="1" ht="24.2" customHeight="1">
      <c r="A147" s="32"/>
      <c r="B147" s="33"/>
      <c r="C147" s="176" t="s">
        <v>310</v>
      </c>
      <c r="D147" s="176" t="s">
        <v>144</v>
      </c>
      <c r="E147" s="177" t="s">
        <v>311</v>
      </c>
      <c r="F147" s="178" t="s">
        <v>312</v>
      </c>
      <c r="G147" s="179" t="s">
        <v>153</v>
      </c>
      <c r="H147" s="180">
        <v>0.45200000000000001</v>
      </c>
      <c r="I147" s="181"/>
      <c r="J147" s="182">
        <f t="shared" si="10"/>
        <v>0</v>
      </c>
      <c r="K147" s="178" t="s">
        <v>148</v>
      </c>
      <c r="L147" s="37"/>
      <c r="M147" s="183" t="s">
        <v>19</v>
      </c>
      <c r="N147" s="184" t="s">
        <v>39</v>
      </c>
      <c r="O147" s="62"/>
      <c r="P147" s="185">
        <f t="shared" si="11"/>
        <v>0</v>
      </c>
      <c r="Q147" s="185">
        <v>0</v>
      </c>
      <c r="R147" s="185">
        <f t="shared" si="12"/>
        <v>0</v>
      </c>
      <c r="S147" s="185">
        <v>2.2000000000000002</v>
      </c>
      <c r="T147" s="186">
        <f t="shared" si="13"/>
        <v>0.99440000000000006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7" t="s">
        <v>149</v>
      </c>
      <c r="AT147" s="187" t="s">
        <v>144</v>
      </c>
      <c r="AU147" s="187" t="s">
        <v>78</v>
      </c>
      <c r="AY147" s="15" t="s">
        <v>142</v>
      </c>
      <c r="BE147" s="188">
        <f t="shared" si="14"/>
        <v>0</v>
      </c>
      <c r="BF147" s="188">
        <f t="shared" si="15"/>
        <v>0</v>
      </c>
      <c r="BG147" s="188">
        <f t="shared" si="16"/>
        <v>0</v>
      </c>
      <c r="BH147" s="188">
        <f t="shared" si="17"/>
        <v>0</v>
      </c>
      <c r="BI147" s="188">
        <f t="shared" si="18"/>
        <v>0</v>
      </c>
      <c r="BJ147" s="15" t="s">
        <v>76</v>
      </c>
      <c r="BK147" s="188">
        <f t="shared" si="19"/>
        <v>0</v>
      </c>
      <c r="BL147" s="15" t="s">
        <v>149</v>
      </c>
      <c r="BM147" s="187" t="s">
        <v>313</v>
      </c>
    </row>
    <row r="148" spans="1:65" s="2" customFormat="1" ht="24.2" customHeight="1">
      <c r="A148" s="32"/>
      <c r="B148" s="33"/>
      <c r="C148" s="176" t="s">
        <v>314</v>
      </c>
      <c r="D148" s="176" t="s">
        <v>144</v>
      </c>
      <c r="E148" s="177" t="s">
        <v>315</v>
      </c>
      <c r="F148" s="178" t="s">
        <v>316</v>
      </c>
      <c r="G148" s="179" t="s">
        <v>153</v>
      </c>
      <c r="H148" s="180">
        <v>17.559999999999999</v>
      </c>
      <c r="I148" s="181"/>
      <c r="J148" s="182">
        <f t="shared" si="10"/>
        <v>0</v>
      </c>
      <c r="K148" s="178" t="s">
        <v>148</v>
      </c>
      <c r="L148" s="37"/>
      <c r="M148" s="183" t="s">
        <v>19</v>
      </c>
      <c r="N148" s="184" t="s">
        <v>39</v>
      </c>
      <c r="O148" s="62"/>
      <c r="P148" s="185">
        <f t="shared" si="11"/>
        <v>0</v>
      </c>
      <c r="Q148" s="185">
        <v>0</v>
      </c>
      <c r="R148" s="185">
        <f t="shared" si="12"/>
        <v>0</v>
      </c>
      <c r="S148" s="185">
        <v>1.4</v>
      </c>
      <c r="T148" s="186">
        <f t="shared" si="13"/>
        <v>24.583999999999996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7" t="s">
        <v>149</v>
      </c>
      <c r="AT148" s="187" t="s">
        <v>144</v>
      </c>
      <c r="AU148" s="187" t="s">
        <v>78</v>
      </c>
      <c r="AY148" s="15" t="s">
        <v>142</v>
      </c>
      <c r="BE148" s="188">
        <f t="shared" si="14"/>
        <v>0</v>
      </c>
      <c r="BF148" s="188">
        <f t="shared" si="15"/>
        <v>0</v>
      </c>
      <c r="BG148" s="188">
        <f t="shared" si="16"/>
        <v>0</v>
      </c>
      <c r="BH148" s="188">
        <f t="shared" si="17"/>
        <v>0</v>
      </c>
      <c r="BI148" s="188">
        <f t="shared" si="18"/>
        <v>0</v>
      </c>
      <c r="BJ148" s="15" t="s">
        <v>76</v>
      </c>
      <c r="BK148" s="188">
        <f t="shared" si="19"/>
        <v>0</v>
      </c>
      <c r="BL148" s="15" t="s">
        <v>149</v>
      </c>
      <c r="BM148" s="187" t="s">
        <v>317</v>
      </c>
    </row>
    <row r="149" spans="1:65" s="2" customFormat="1" ht="37.9" customHeight="1">
      <c r="A149" s="32"/>
      <c r="B149" s="33"/>
      <c r="C149" s="176" t="s">
        <v>318</v>
      </c>
      <c r="D149" s="176" t="s">
        <v>144</v>
      </c>
      <c r="E149" s="177" t="s">
        <v>319</v>
      </c>
      <c r="F149" s="178" t="s">
        <v>320</v>
      </c>
      <c r="G149" s="179" t="s">
        <v>147</v>
      </c>
      <c r="H149" s="180">
        <v>32.414000000000001</v>
      </c>
      <c r="I149" s="181"/>
      <c r="J149" s="182">
        <f t="shared" si="10"/>
        <v>0</v>
      </c>
      <c r="K149" s="178" t="s">
        <v>148</v>
      </c>
      <c r="L149" s="37"/>
      <c r="M149" s="183" t="s">
        <v>19</v>
      </c>
      <c r="N149" s="184" t="s">
        <v>39</v>
      </c>
      <c r="O149" s="62"/>
      <c r="P149" s="185">
        <f t="shared" si="11"/>
        <v>0</v>
      </c>
      <c r="Q149" s="185">
        <v>0</v>
      </c>
      <c r="R149" s="185">
        <f t="shared" si="12"/>
        <v>0</v>
      </c>
      <c r="S149" s="185">
        <v>4.1000000000000002E-2</v>
      </c>
      <c r="T149" s="186">
        <f t="shared" si="13"/>
        <v>1.3289740000000001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7" t="s">
        <v>149</v>
      </c>
      <c r="AT149" s="187" t="s">
        <v>144</v>
      </c>
      <c r="AU149" s="187" t="s">
        <v>78</v>
      </c>
      <c r="AY149" s="15" t="s">
        <v>142</v>
      </c>
      <c r="BE149" s="188">
        <f t="shared" si="14"/>
        <v>0</v>
      </c>
      <c r="BF149" s="188">
        <f t="shared" si="15"/>
        <v>0</v>
      </c>
      <c r="BG149" s="188">
        <f t="shared" si="16"/>
        <v>0</v>
      </c>
      <c r="BH149" s="188">
        <f t="shared" si="17"/>
        <v>0</v>
      </c>
      <c r="BI149" s="188">
        <f t="shared" si="18"/>
        <v>0</v>
      </c>
      <c r="BJ149" s="15" t="s">
        <v>76</v>
      </c>
      <c r="BK149" s="188">
        <f t="shared" si="19"/>
        <v>0</v>
      </c>
      <c r="BL149" s="15" t="s">
        <v>149</v>
      </c>
      <c r="BM149" s="187" t="s">
        <v>321</v>
      </c>
    </row>
    <row r="150" spans="1:65" s="2" customFormat="1" ht="37.9" customHeight="1">
      <c r="A150" s="32"/>
      <c r="B150" s="33"/>
      <c r="C150" s="176" t="s">
        <v>322</v>
      </c>
      <c r="D150" s="176" t="s">
        <v>144</v>
      </c>
      <c r="E150" s="177" t="s">
        <v>323</v>
      </c>
      <c r="F150" s="178" t="s">
        <v>324</v>
      </c>
      <c r="G150" s="179" t="s">
        <v>147</v>
      </c>
      <c r="H150" s="180">
        <v>14</v>
      </c>
      <c r="I150" s="181"/>
      <c r="J150" s="182">
        <f t="shared" si="10"/>
        <v>0</v>
      </c>
      <c r="K150" s="178" t="s">
        <v>148</v>
      </c>
      <c r="L150" s="37"/>
      <c r="M150" s="183" t="s">
        <v>19</v>
      </c>
      <c r="N150" s="184" t="s">
        <v>39</v>
      </c>
      <c r="O150" s="62"/>
      <c r="P150" s="185">
        <f t="shared" si="11"/>
        <v>0</v>
      </c>
      <c r="Q150" s="185">
        <v>0</v>
      </c>
      <c r="R150" s="185">
        <f t="shared" si="12"/>
        <v>0</v>
      </c>
      <c r="S150" s="185">
        <v>7.5999999999999998E-2</v>
      </c>
      <c r="T150" s="186">
        <f t="shared" si="13"/>
        <v>1.0640000000000001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7" t="s">
        <v>149</v>
      </c>
      <c r="AT150" s="187" t="s">
        <v>144</v>
      </c>
      <c r="AU150" s="187" t="s">
        <v>78</v>
      </c>
      <c r="AY150" s="15" t="s">
        <v>142</v>
      </c>
      <c r="BE150" s="188">
        <f t="shared" si="14"/>
        <v>0</v>
      </c>
      <c r="BF150" s="188">
        <f t="shared" si="15"/>
        <v>0</v>
      </c>
      <c r="BG150" s="188">
        <f t="shared" si="16"/>
        <v>0</v>
      </c>
      <c r="BH150" s="188">
        <f t="shared" si="17"/>
        <v>0</v>
      </c>
      <c r="BI150" s="188">
        <f t="shared" si="18"/>
        <v>0</v>
      </c>
      <c r="BJ150" s="15" t="s">
        <v>76</v>
      </c>
      <c r="BK150" s="188">
        <f t="shared" si="19"/>
        <v>0</v>
      </c>
      <c r="BL150" s="15" t="s">
        <v>149</v>
      </c>
      <c r="BM150" s="187" t="s">
        <v>325</v>
      </c>
    </row>
    <row r="151" spans="1:65" s="2" customFormat="1" ht="37.9" customHeight="1">
      <c r="A151" s="32"/>
      <c r="B151" s="33"/>
      <c r="C151" s="176" t="s">
        <v>326</v>
      </c>
      <c r="D151" s="176" t="s">
        <v>144</v>
      </c>
      <c r="E151" s="177" t="s">
        <v>327</v>
      </c>
      <c r="F151" s="178" t="s">
        <v>328</v>
      </c>
      <c r="G151" s="179" t="s">
        <v>147</v>
      </c>
      <c r="H151" s="180">
        <v>18.343</v>
      </c>
      <c r="I151" s="181"/>
      <c r="J151" s="182">
        <f t="shared" si="10"/>
        <v>0</v>
      </c>
      <c r="K151" s="178" t="s">
        <v>148</v>
      </c>
      <c r="L151" s="37"/>
      <c r="M151" s="183" t="s">
        <v>19</v>
      </c>
      <c r="N151" s="184" t="s">
        <v>39</v>
      </c>
      <c r="O151" s="62"/>
      <c r="P151" s="185">
        <f t="shared" si="11"/>
        <v>0</v>
      </c>
      <c r="Q151" s="185">
        <v>0</v>
      </c>
      <c r="R151" s="185">
        <f t="shared" si="12"/>
        <v>0</v>
      </c>
      <c r="S151" s="185">
        <v>6.3E-2</v>
      </c>
      <c r="T151" s="186">
        <f t="shared" si="13"/>
        <v>1.1556090000000001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7" t="s">
        <v>149</v>
      </c>
      <c r="AT151" s="187" t="s">
        <v>144</v>
      </c>
      <c r="AU151" s="187" t="s">
        <v>78</v>
      </c>
      <c r="AY151" s="15" t="s">
        <v>142</v>
      </c>
      <c r="BE151" s="188">
        <f t="shared" si="14"/>
        <v>0</v>
      </c>
      <c r="BF151" s="188">
        <f t="shared" si="15"/>
        <v>0</v>
      </c>
      <c r="BG151" s="188">
        <f t="shared" si="16"/>
        <v>0</v>
      </c>
      <c r="BH151" s="188">
        <f t="shared" si="17"/>
        <v>0</v>
      </c>
      <c r="BI151" s="188">
        <f t="shared" si="18"/>
        <v>0</v>
      </c>
      <c r="BJ151" s="15" t="s">
        <v>76</v>
      </c>
      <c r="BK151" s="188">
        <f t="shared" si="19"/>
        <v>0</v>
      </c>
      <c r="BL151" s="15" t="s">
        <v>149</v>
      </c>
      <c r="BM151" s="187" t="s">
        <v>329</v>
      </c>
    </row>
    <row r="152" spans="1:65" s="2" customFormat="1" ht="37.9" customHeight="1">
      <c r="A152" s="32"/>
      <c r="B152" s="33"/>
      <c r="C152" s="176" t="s">
        <v>330</v>
      </c>
      <c r="D152" s="176" t="s">
        <v>144</v>
      </c>
      <c r="E152" s="177" t="s">
        <v>331</v>
      </c>
      <c r="F152" s="178" t="s">
        <v>332</v>
      </c>
      <c r="G152" s="179" t="s">
        <v>333</v>
      </c>
      <c r="H152" s="180">
        <v>45</v>
      </c>
      <c r="I152" s="181"/>
      <c r="J152" s="182">
        <f t="shared" si="10"/>
        <v>0</v>
      </c>
      <c r="K152" s="178" t="s">
        <v>148</v>
      </c>
      <c r="L152" s="37"/>
      <c r="M152" s="183" t="s">
        <v>19</v>
      </c>
      <c r="N152" s="184" t="s">
        <v>39</v>
      </c>
      <c r="O152" s="62"/>
      <c r="P152" s="185">
        <f t="shared" si="11"/>
        <v>0</v>
      </c>
      <c r="Q152" s="185">
        <v>0</v>
      </c>
      <c r="R152" s="185">
        <f t="shared" si="12"/>
        <v>0</v>
      </c>
      <c r="S152" s="185">
        <v>2E-3</v>
      </c>
      <c r="T152" s="186">
        <f t="shared" si="13"/>
        <v>0.09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7" t="s">
        <v>149</v>
      </c>
      <c r="AT152" s="187" t="s">
        <v>144</v>
      </c>
      <c r="AU152" s="187" t="s">
        <v>78</v>
      </c>
      <c r="AY152" s="15" t="s">
        <v>142</v>
      </c>
      <c r="BE152" s="188">
        <f t="shared" si="14"/>
        <v>0</v>
      </c>
      <c r="BF152" s="188">
        <f t="shared" si="15"/>
        <v>0</v>
      </c>
      <c r="BG152" s="188">
        <f t="shared" si="16"/>
        <v>0</v>
      </c>
      <c r="BH152" s="188">
        <f t="shared" si="17"/>
        <v>0</v>
      </c>
      <c r="BI152" s="188">
        <f t="shared" si="18"/>
        <v>0</v>
      </c>
      <c r="BJ152" s="15" t="s">
        <v>76</v>
      </c>
      <c r="BK152" s="188">
        <f t="shared" si="19"/>
        <v>0</v>
      </c>
      <c r="BL152" s="15" t="s">
        <v>149</v>
      </c>
      <c r="BM152" s="187" t="s">
        <v>334</v>
      </c>
    </row>
    <row r="153" spans="1:65" s="2" customFormat="1" ht="37.9" customHeight="1">
      <c r="A153" s="32"/>
      <c r="B153" s="33"/>
      <c r="C153" s="176" t="s">
        <v>335</v>
      </c>
      <c r="D153" s="176" t="s">
        <v>144</v>
      </c>
      <c r="E153" s="177" t="s">
        <v>336</v>
      </c>
      <c r="F153" s="178" t="s">
        <v>337</v>
      </c>
      <c r="G153" s="179" t="s">
        <v>333</v>
      </c>
      <c r="H153" s="180">
        <v>35</v>
      </c>
      <c r="I153" s="181"/>
      <c r="J153" s="182">
        <f t="shared" si="10"/>
        <v>0</v>
      </c>
      <c r="K153" s="178" t="s">
        <v>148</v>
      </c>
      <c r="L153" s="37"/>
      <c r="M153" s="183" t="s">
        <v>19</v>
      </c>
      <c r="N153" s="184" t="s">
        <v>39</v>
      </c>
      <c r="O153" s="62"/>
      <c r="P153" s="185">
        <f t="shared" si="11"/>
        <v>0</v>
      </c>
      <c r="Q153" s="185">
        <v>0</v>
      </c>
      <c r="R153" s="185">
        <f t="shared" si="12"/>
        <v>0</v>
      </c>
      <c r="S153" s="185">
        <v>8.9999999999999993E-3</v>
      </c>
      <c r="T153" s="186">
        <f t="shared" si="13"/>
        <v>0.315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7" t="s">
        <v>149</v>
      </c>
      <c r="AT153" s="187" t="s">
        <v>144</v>
      </c>
      <c r="AU153" s="187" t="s">
        <v>78</v>
      </c>
      <c r="AY153" s="15" t="s">
        <v>142</v>
      </c>
      <c r="BE153" s="188">
        <f t="shared" si="14"/>
        <v>0</v>
      </c>
      <c r="BF153" s="188">
        <f t="shared" si="15"/>
        <v>0</v>
      </c>
      <c r="BG153" s="188">
        <f t="shared" si="16"/>
        <v>0</v>
      </c>
      <c r="BH153" s="188">
        <f t="shared" si="17"/>
        <v>0</v>
      </c>
      <c r="BI153" s="188">
        <f t="shared" si="18"/>
        <v>0</v>
      </c>
      <c r="BJ153" s="15" t="s">
        <v>76</v>
      </c>
      <c r="BK153" s="188">
        <f t="shared" si="19"/>
        <v>0</v>
      </c>
      <c r="BL153" s="15" t="s">
        <v>149</v>
      </c>
      <c r="BM153" s="187" t="s">
        <v>338</v>
      </c>
    </row>
    <row r="154" spans="1:65" s="2" customFormat="1" ht="37.9" customHeight="1">
      <c r="A154" s="32"/>
      <c r="B154" s="33"/>
      <c r="C154" s="176" t="s">
        <v>339</v>
      </c>
      <c r="D154" s="176" t="s">
        <v>144</v>
      </c>
      <c r="E154" s="177" t="s">
        <v>340</v>
      </c>
      <c r="F154" s="178" t="s">
        <v>341</v>
      </c>
      <c r="G154" s="179" t="s">
        <v>333</v>
      </c>
      <c r="H154" s="180">
        <v>15</v>
      </c>
      <c r="I154" s="181"/>
      <c r="J154" s="182">
        <f t="shared" si="10"/>
        <v>0</v>
      </c>
      <c r="K154" s="178" t="s">
        <v>148</v>
      </c>
      <c r="L154" s="37"/>
      <c r="M154" s="183" t="s">
        <v>19</v>
      </c>
      <c r="N154" s="184" t="s">
        <v>39</v>
      </c>
      <c r="O154" s="62"/>
      <c r="P154" s="185">
        <f t="shared" si="11"/>
        <v>0</v>
      </c>
      <c r="Q154" s="185">
        <v>0</v>
      </c>
      <c r="R154" s="185">
        <f t="shared" si="12"/>
        <v>0</v>
      </c>
      <c r="S154" s="185">
        <v>0.04</v>
      </c>
      <c r="T154" s="186">
        <f t="shared" si="13"/>
        <v>0.6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7" t="s">
        <v>149</v>
      </c>
      <c r="AT154" s="187" t="s">
        <v>144</v>
      </c>
      <c r="AU154" s="187" t="s">
        <v>78</v>
      </c>
      <c r="AY154" s="15" t="s">
        <v>142</v>
      </c>
      <c r="BE154" s="188">
        <f t="shared" si="14"/>
        <v>0</v>
      </c>
      <c r="BF154" s="188">
        <f t="shared" si="15"/>
        <v>0</v>
      </c>
      <c r="BG154" s="188">
        <f t="shared" si="16"/>
        <v>0</v>
      </c>
      <c r="BH154" s="188">
        <f t="shared" si="17"/>
        <v>0</v>
      </c>
      <c r="BI154" s="188">
        <f t="shared" si="18"/>
        <v>0</v>
      </c>
      <c r="BJ154" s="15" t="s">
        <v>76</v>
      </c>
      <c r="BK154" s="188">
        <f t="shared" si="19"/>
        <v>0</v>
      </c>
      <c r="BL154" s="15" t="s">
        <v>149</v>
      </c>
      <c r="BM154" s="187" t="s">
        <v>342</v>
      </c>
    </row>
    <row r="155" spans="1:65" s="2" customFormat="1" ht="49.15" customHeight="1">
      <c r="A155" s="32"/>
      <c r="B155" s="33"/>
      <c r="C155" s="176" t="s">
        <v>343</v>
      </c>
      <c r="D155" s="176" t="s">
        <v>144</v>
      </c>
      <c r="E155" s="177" t="s">
        <v>344</v>
      </c>
      <c r="F155" s="178" t="s">
        <v>345</v>
      </c>
      <c r="G155" s="179" t="s">
        <v>333</v>
      </c>
      <c r="H155" s="180">
        <v>6</v>
      </c>
      <c r="I155" s="181"/>
      <c r="J155" s="182">
        <f t="shared" si="10"/>
        <v>0</v>
      </c>
      <c r="K155" s="178" t="s">
        <v>148</v>
      </c>
      <c r="L155" s="37"/>
      <c r="M155" s="183" t="s">
        <v>19</v>
      </c>
      <c r="N155" s="184" t="s">
        <v>39</v>
      </c>
      <c r="O155" s="62"/>
      <c r="P155" s="185">
        <f t="shared" si="11"/>
        <v>0</v>
      </c>
      <c r="Q155" s="185">
        <v>0</v>
      </c>
      <c r="R155" s="185">
        <f t="shared" si="12"/>
        <v>0</v>
      </c>
      <c r="S155" s="185">
        <v>6.5000000000000002E-2</v>
      </c>
      <c r="T155" s="186">
        <f t="shared" si="13"/>
        <v>0.39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7" t="s">
        <v>149</v>
      </c>
      <c r="AT155" s="187" t="s">
        <v>144</v>
      </c>
      <c r="AU155" s="187" t="s">
        <v>78</v>
      </c>
      <c r="AY155" s="15" t="s">
        <v>142</v>
      </c>
      <c r="BE155" s="188">
        <f t="shared" si="14"/>
        <v>0</v>
      </c>
      <c r="BF155" s="188">
        <f t="shared" si="15"/>
        <v>0</v>
      </c>
      <c r="BG155" s="188">
        <f t="shared" si="16"/>
        <v>0</v>
      </c>
      <c r="BH155" s="188">
        <f t="shared" si="17"/>
        <v>0</v>
      </c>
      <c r="BI155" s="188">
        <f t="shared" si="18"/>
        <v>0</v>
      </c>
      <c r="BJ155" s="15" t="s">
        <v>76</v>
      </c>
      <c r="BK155" s="188">
        <f t="shared" si="19"/>
        <v>0</v>
      </c>
      <c r="BL155" s="15" t="s">
        <v>149</v>
      </c>
      <c r="BM155" s="187" t="s">
        <v>346</v>
      </c>
    </row>
    <row r="156" spans="1:65" s="12" customFormat="1" ht="22.9" customHeight="1">
      <c r="B156" s="160"/>
      <c r="C156" s="161"/>
      <c r="D156" s="162" t="s">
        <v>67</v>
      </c>
      <c r="E156" s="174" t="s">
        <v>347</v>
      </c>
      <c r="F156" s="174" t="s">
        <v>348</v>
      </c>
      <c r="G156" s="161"/>
      <c r="H156" s="161"/>
      <c r="I156" s="164"/>
      <c r="J156" s="175">
        <f>BK156</f>
        <v>0</v>
      </c>
      <c r="K156" s="161"/>
      <c r="L156" s="166"/>
      <c r="M156" s="167"/>
      <c r="N156" s="168"/>
      <c r="O156" s="168"/>
      <c r="P156" s="169">
        <f>SUM(P157:P160)</f>
        <v>0</v>
      </c>
      <c r="Q156" s="168"/>
      <c r="R156" s="169">
        <f>SUM(R157:R160)</f>
        <v>0</v>
      </c>
      <c r="S156" s="168"/>
      <c r="T156" s="170">
        <f>SUM(T157:T160)</f>
        <v>0</v>
      </c>
      <c r="AR156" s="171" t="s">
        <v>76</v>
      </c>
      <c r="AT156" s="172" t="s">
        <v>67</v>
      </c>
      <c r="AU156" s="172" t="s">
        <v>76</v>
      </c>
      <c r="AY156" s="171" t="s">
        <v>142</v>
      </c>
      <c r="BK156" s="173">
        <f>SUM(BK157:BK160)</f>
        <v>0</v>
      </c>
    </row>
    <row r="157" spans="1:65" s="2" customFormat="1" ht="37.9" customHeight="1">
      <c r="A157" s="32"/>
      <c r="B157" s="33"/>
      <c r="C157" s="176" t="s">
        <v>349</v>
      </c>
      <c r="D157" s="176" t="s">
        <v>144</v>
      </c>
      <c r="E157" s="177" t="s">
        <v>350</v>
      </c>
      <c r="F157" s="178" t="s">
        <v>351</v>
      </c>
      <c r="G157" s="179" t="s">
        <v>215</v>
      </c>
      <c r="H157" s="180">
        <v>86.638999999999996</v>
      </c>
      <c r="I157" s="181"/>
      <c r="J157" s="182">
        <f>ROUND(I157*H157,2)</f>
        <v>0</v>
      </c>
      <c r="K157" s="178" t="s">
        <v>148</v>
      </c>
      <c r="L157" s="37"/>
      <c r="M157" s="183" t="s">
        <v>19</v>
      </c>
      <c r="N157" s="184" t="s">
        <v>39</v>
      </c>
      <c r="O157" s="62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7" t="s">
        <v>149</v>
      </c>
      <c r="AT157" s="187" t="s">
        <v>144</v>
      </c>
      <c r="AU157" s="187" t="s">
        <v>78</v>
      </c>
      <c r="AY157" s="15" t="s">
        <v>142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5" t="s">
        <v>76</v>
      </c>
      <c r="BK157" s="188">
        <f>ROUND(I157*H157,2)</f>
        <v>0</v>
      </c>
      <c r="BL157" s="15" t="s">
        <v>149</v>
      </c>
      <c r="BM157" s="187" t="s">
        <v>352</v>
      </c>
    </row>
    <row r="158" spans="1:65" s="2" customFormat="1" ht="24.2" customHeight="1">
      <c r="A158" s="32"/>
      <c r="B158" s="33"/>
      <c r="C158" s="176" t="s">
        <v>353</v>
      </c>
      <c r="D158" s="176" t="s">
        <v>144</v>
      </c>
      <c r="E158" s="177" t="s">
        <v>354</v>
      </c>
      <c r="F158" s="178" t="s">
        <v>355</v>
      </c>
      <c r="G158" s="179" t="s">
        <v>215</v>
      </c>
      <c r="H158" s="180">
        <v>86.638999999999996</v>
      </c>
      <c r="I158" s="181"/>
      <c r="J158" s="182">
        <f>ROUND(I158*H158,2)</f>
        <v>0</v>
      </c>
      <c r="K158" s="178" t="s">
        <v>148</v>
      </c>
      <c r="L158" s="37"/>
      <c r="M158" s="183" t="s">
        <v>19</v>
      </c>
      <c r="N158" s="184" t="s">
        <v>39</v>
      </c>
      <c r="O158" s="62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7" t="s">
        <v>149</v>
      </c>
      <c r="AT158" s="187" t="s">
        <v>144</v>
      </c>
      <c r="AU158" s="187" t="s">
        <v>78</v>
      </c>
      <c r="AY158" s="15" t="s">
        <v>142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5" t="s">
        <v>76</v>
      </c>
      <c r="BK158" s="188">
        <f>ROUND(I158*H158,2)</f>
        <v>0</v>
      </c>
      <c r="BL158" s="15" t="s">
        <v>149</v>
      </c>
      <c r="BM158" s="187" t="s">
        <v>356</v>
      </c>
    </row>
    <row r="159" spans="1:65" s="2" customFormat="1" ht="37.9" customHeight="1">
      <c r="A159" s="32"/>
      <c r="B159" s="33"/>
      <c r="C159" s="176" t="s">
        <v>357</v>
      </c>
      <c r="D159" s="176" t="s">
        <v>144</v>
      </c>
      <c r="E159" s="177" t="s">
        <v>358</v>
      </c>
      <c r="F159" s="178" t="s">
        <v>359</v>
      </c>
      <c r="G159" s="179" t="s">
        <v>215</v>
      </c>
      <c r="H159" s="180">
        <v>2599.17</v>
      </c>
      <c r="I159" s="181"/>
      <c r="J159" s="182">
        <f>ROUND(I159*H159,2)</f>
        <v>0</v>
      </c>
      <c r="K159" s="178" t="s">
        <v>148</v>
      </c>
      <c r="L159" s="37"/>
      <c r="M159" s="183" t="s">
        <v>19</v>
      </c>
      <c r="N159" s="184" t="s">
        <v>39</v>
      </c>
      <c r="O159" s="62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7" t="s">
        <v>149</v>
      </c>
      <c r="AT159" s="187" t="s">
        <v>144</v>
      </c>
      <c r="AU159" s="187" t="s">
        <v>78</v>
      </c>
      <c r="AY159" s="15" t="s">
        <v>142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5" t="s">
        <v>76</v>
      </c>
      <c r="BK159" s="188">
        <f>ROUND(I159*H159,2)</f>
        <v>0</v>
      </c>
      <c r="BL159" s="15" t="s">
        <v>149</v>
      </c>
      <c r="BM159" s="187" t="s">
        <v>360</v>
      </c>
    </row>
    <row r="160" spans="1:65" s="2" customFormat="1" ht="37.9" customHeight="1">
      <c r="A160" s="32"/>
      <c r="B160" s="33"/>
      <c r="C160" s="176" t="s">
        <v>361</v>
      </c>
      <c r="D160" s="176" t="s">
        <v>144</v>
      </c>
      <c r="E160" s="177" t="s">
        <v>362</v>
      </c>
      <c r="F160" s="178" t="s">
        <v>363</v>
      </c>
      <c r="G160" s="179" t="s">
        <v>215</v>
      </c>
      <c r="H160" s="180">
        <v>86.638999999999996</v>
      </c>
      <c r="I160" s="181"/>
      <c r="J160" s="182">
        <f>ROUND(I160*H160,2)</f>
        <v>0</v>
      </c>
      <c r="K160" s="178" t="s">
        <v>148</v>
      </c>
      <c r="L160" s="37"/>
      <c r="M160" s="183" t="s">
        <v>19</v>
      </c>
      <c r="N160" s="184" t="s">
        <v>39</v>
      </c>
      <c r="O160" s="62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7" t="s">
        <v>149</v>
      </c>
      <c r="AT160" s="187" t="s">
        <v>144</v>
      </c>
      <c r="AU160" s="187" t="s">
        <v>78</v>
      </c>
      <c r="AY160" s="15" t="s">
        <v>142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5" t="s">
        <v>76</v>
      </c>
      <c r="BK160" s="188">
        <f>ROUND(I160*H160,2)</f>
        <v>0</v>
      </c>
      <c r="BL160" s="15" t="s">
        <v>149</v>
      </c>
      <c r="BM160" s="187" t="s">
        <v>364</v>
      </c>
    </row>
    <row r="161" spans="1:65" s="12" customFormat="1" ht="22.9" customHeight="1">
      <c r="B161" s="160"/>
      <c r="C161" s="161"/>
      <c r="D161" s="162" t="s">
        <v>67</v>
      </c>
      <c r="E161" s="174" t="s">
        <v>365</v>
      </c>
      <c r="F161" s="174" t="s">
        <v>366</v>
      </c>
      <c r="G161" s="161"/>
      <c r="H161" s="161"/>
      <c r="I161" s="164"/>
      <c r="J161" s="175">
        <f>BK161</f>
        <v>0</v>
      </c>
      <c r="K161" s="161"/>
      <c r="L161" s="166"/>
      <c r="M161" s="167"/>
      <c r="N161" s="168"/>
      <c r="O161" s="168"/>
      <c r="P161" s="169">
        <f>P162</f>
        <v>0</v>
      </c>
      <c r="Q161" s="168"/>
      <c r="R161" s="169">
        <f>R162</f>
        <v>0</v>
      </c>
      <c r="S161" s="168"/>
      <c r="T161" s="170">
        <f>T162</f>
        <v>0</v>
      </c>
      <c r="AR161" s="171" t="s">
        <v>76</v>
      </c>
      <c r="AT161" s="172" t="s">
        <v>67</v>
      </c>
      <c r="AU161" s="172" t="s">
        <v>76</v>
      </c>
      <c r="AY161" s="171" t="s">
        <v>142</v>
      </c>
      <c r="BK161" s="173">
        <f>BK162</f>
        <v>0</v>
      </c>
    </row>
    <row r="162" spans="1:65" s="2" customFormat="1" ht="49.15" customHeight="1">
      <c r="A162" s="32"/>
      <c r="B162" s="33"/>
      <c r="C162" s="176" t="s">
        <v>367</v>
      </c>
      <c r="D162" s="176" t="s">
        <v>144</v>
      </c>
      <c r="E162" s="177" t="s">
        <v>368</v>
      </c>
      <c r="F162" s="178" t="s">
        <v>369</v>
      </c>
      <c r="G162" s="179" t="s">
        <v>215</v>
      </c>
      <c r="H162" s="180">
        <v>54.465000000000003</v>
      </c>
      <c r="I162" s="181"/>
      <c r="J162" s="182">
        <f>ROUND(I162*H162,2)</f>
        <v>0</v>
      </c>
      <c r="K162" s="178" t="s">
        <v>148</v>
      </c>
      <c r="L162" s="37"/>
      <c r="M162" s="183" t="s">
        <v>19</v>
      </c>
      <c r="N162" s="184" t="s">
        <v>39</v>
      </c>
      <c r="O162" s="62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7" t="s">
        <v>149</v>
      </c>
      <c r="AT162" s="187" t="s">
        <v>144</v>
      </c>
      <c r="AU162" s="187" t="s">
        <v>78</v>
      </c>
      <c r="AY162" s="15" t="s">
        <v>142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5" t="s">
        <v>76</v>
      </c>
      <c r="BK162" s="188">
        <f>ROUND(I162*H162,2)</f>
        <v>0</v>
      </c>
      <c r="BL162" s="15" t="s">
        <v>149</v>
      </c>
      <c r="BM162" s="187" t="s">
        <v>370</v>
      </c>
    </row>
    <row r="163" spans="1:65" s="12" customFormat="1" ht="25.9" customHeight="1">
      <c r="B163" s="160"/>
      <c r="C163" s="161"/>
      <c r="D163" s="162" t="s">
        <v>67</v>
      </c>
      <c r="E163" s="163" t="s">
        <v>371</v>
      </c>
      <c r="F163" s="163" t="s">
        <v>372</v>
      </c>
      <c r="G163" s="161"/>
      <c r="H163" s="161"/>
      <c r="I163" s="164"/>
      <c r="J163" s="165">
        <f>BK163</f>
        <v>0</v>
      </c>
      <c r="K163" s="161"/>
      <c r="L163" s="166"/>
      <c r="M163" s="167"/>
      <c r="N163" s="168"/>
      <c r="O163" s="168"/>
      <c r="P163" s="169">
        <f>P164+P168+P172+P174+P180+P196+P202+P210+P216+P225+P230+P249+P253</f>
        <v>0</v>
      </c>
      <c r="Q163" s="168"/>
      <c r="R163" s="169">
        <f>R164+R168+R172+R174+R180+R196+R202+R210+R216+R225+R230+R249+R253</f>
        <v>16.07861802</v>
      </c>
      <c r="S163" s="168"/>
      <c r="T163" s="170">
        <f>T164+T168+T172+T174+T180+T196+T202+T210+T216+T225+T230+T249+T253</f>
        <v>14.247950900000001</v>
      </c>
      <c r="AR163" s="171" t="s">
        <v>78</v>
      </c>
      <c r="AT163" s="172" t="s">
        <v>67</v>
      </c>
      <c r="AU163" s="172" t="s">
        <v>68</v>
      </c>
      <c r="AY163" s="171" t="s">
        <v>142</v>
      </c>
      <c r="BK163" s="173">
        <f>BK164+BK168+BK172+BK174+BK180+BK196+BK202+BK210+BK216+BK225+BK230+BK249+BK253</f>
        <v>0</v>
      </c>
    </row>
    <row r="164" spans="1:65" s="12" customFormat="1" ht="22.9" customHeight="1">
      <c r="B164" s="160"/>
      <c r="C164" s="161"/>
      <c r="D164" s="162" t="s">
        <v>67</v>
      </c>
      <c r="E164" s="174" t="s">
        <v>373</v>
      </c>
      <c r="F164" s="174" t="s">
        <v>374</v>
      </c>
      <c r="G164" s="161"/>
      <c r="H164" s="161"/>
      <c r="I164" s="164"/>
      <c r="J164" s="175">
        <f>BK164</f>
        <v>0</v>
      </c>
      <c r="K164" s="161"/>
      <c r="L164" s="166"/>
      <c r="M164" s="167"/>
      <c r="N164" s="168"/>
      <c r="O164" s="168"/>
      <c r="P164" s="169">
        <f>SUM(P165:P167)</f>
        <v>0</v>
      </c>
      <c r="Q164" s="168"/>
      <c r="R164" s="169">
        <f>SUM(R165:R167)</f>
        <v>0.5962320000000001</v>
      </c>
      <c r="S164" s="168"/>
      <c r="T164" s="170">
        <f>SUM(T165:T167)</f>
        <v>0</v>
      </c>
      <c r="AR164" s="171" t="s">
        <v>78</v>
      </c>
      <c r="AT164" s="172" t="s">
        <v>67</v>
      </c>
      <c r="AU164" s="172" t="s">
        <v>76</v>
      </c>
      <c r="AY164" s="171" t="s">
        <v>142</v>
      </c>
      <c r="BK164" s="173">
        <f>SUM(BK165:BK167)</f>
        <v>0</v>
      </c>
    </row>
    <row r="165" spans="1:65" s="2" customFormat="1" ht="24.2" customHeight="1">
      <c r="A165" s="32"/>
      <c r="B165" s="33"/>
      <c r="C165" s="176" t="s">
        <v>375</v>
      </c>
      <c r="D165" s="176" t="s">
        <v>144</v>
      </c>
      <c r="E165" s="177" t="s">
        <v>376</v>
      </c>
      <c r="F165" s="178" t="s">
        <v>377</v>
      </c>
      <c r="G165" s="179" t="s">
        <v>147</v>
      </c>
      <c r="H165" s="180">
        <v>109.2</v>
      </c>
      <c r="I165" s="181"/>
      <c r="J165" s="182">
        <f>ROUND(I165*H165,2)</f>
        <v>0</v>
      </c>
      <c r="K165" s="178" t="s">
        <v>148</v>
      </c>
      <c r="L165" s="37"/>
      <c r="M165" s="183" t="s">
        <v>19</v>
      </c>
      <c r="N165" s="184" t="s">
        <v>39</v>
      </c>
      <c r="O165" s="62"/>
      <c r="P165" s="185">
        <f>O165*H165</f>
        <v>0</v>
      </c>
      <c r="Q165" s="185">
        <v>4.0000000000000002E-4</v>
      </c>
      <c r="R165" s="185">
        <f>Q165*H165</f>
        <v>4.3680000000000004E-2</v>
      </c>
      <c r="S165" s="185">
        <v>0</v>
      </c>
      <c r="T165" s="18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7" t="s">
        <v>208</v>
      </c>
      <c r="AT165" s="187" t="s">
        <v>144</v>
      </c>
      <c r="AU165" s="187" t="s">
        <v>78</v>
      </c>
      <c r="AY165" s="15" t="s">
        <v>142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5" t="s">
        <v>76</v>
      </c>
      <c r="BK165" s="188">
        <f>ROUND(I165*H165,2)</f>
        <v>0</v>
      </c>
      <c r="BL165" s="15" t="s">
        <v>208</v>
      </c>
      <c r="BM165" s="187" t="s">
        <v>378</v>
      </c>
    </row>
    <row r="166" spans="1:65" s="2" customFormat="1" ht="37.9" customHeight="1">
      <c r="A166" s="32"/>
      <c r="B166" s="33"/>
      <c r="C166" s="189" t="s">
        <v>379</v>
      </c>
      <c r="D166" s="189" t="s">
        <v>230</v>
      </c>
      <c r="E166" s="190" t="s">
        <v>380</v>
      </c>
      <c r="F166" s="191" t="s">
        <v>381</v>
      </c>
      <c r="G166" s="192" t="s">
        <v>147</v>
      </c>
      <c r="H166" s="193">
        <v>125.58</v>
      </c>
      <c r="I166" s="194"/>
      <c r="J166" s="195">
        <f>ROUND(I166*H166,2)</f>
        <v>0</v>
      </c>
      <c r="K166" s="191" t="s">
        <v>148</v>
      </c>
      <c r="L166" s="196"/>
      <c r="M166" s="197" t="s">
        <v>19</v>
      </c>
      <c r="N166" s="198" t="s">
        <v>39</v>
      </c>
      <c r="O166" s="62"/>
      <c r="P166" s="185">
        <f>O166*H166</f>
        <v>0</v>
      </c>
      <c r="Q166" s="185">
        <v>4.4000000000000003E-3</v>
      </c>
      <c r="R166" s="185">
        <f>Q166*H166</f>
        <v>0.55255200000000004</v>
      </c>
      <c r="S166" s="185">
        <v>0</v>
      </c>
      <c r="T166" s="18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7" t="s">
        <v>278</v>
      </c>
      <c r="AT166" s="187" t="s">
        <v>230</v>
      </c>
      <c r="AU166" s="187" t="s">
        <v>78</v>
      </c>
      <c r="AY166" s="15" t="s">
        <v>142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5" t="s">
        <v>76</v>
      </c>
      <c r="BK166" s="188">
        <f>ROUND(I166*H166,2)</f>
        <v>0</v>
      </c>
      <c r="BL166" s="15" t="s">
        <v>208</v>
      </c>
      <c r="BM166" s="187" t="s">
        <v>382</v>
      </c>
    </row>
    <row r="167" spans="1:65" s="2" customFormat="1" ht="49.15" customHeight="1">
      <c r="A167" s="32"/>
      <c r="B167" s="33"/>
      <c r="C167" s="176" t="s">
        <v>383</v>
      </c>
      <c r="D167" s="176" t="s">
        <v>144</v>
      </c>
      <c r="E167" s="177" t="s">
        <v>384</v>
      </c>
      <c r="F167" s="178" t="s">
        <v>385</v>
      </c>
      <c r="G167" s="179" t="s">
        <v>215</v>
      </c>
      <c r="H167" s="180">
        <v>0.59599999999999997</v>
      </c>
      <c r="I167" s="181"/>
      <c r="J167" s="182">
        <f>ROUND(I167*H167,2)</f>
        <v>0</v>
      </c>
      <c r="K167" s="178" t="s">
        <v>148</v>
      </c>
      <c r="L167" s="37"/>
      <c r="M167" s="183" t="s">
        <v>19</v>
      </c>
      <c r="N167" s="184" t="s">
        <v>39</v>
      </c>
      <c r="O167" s="62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7" t="s">
        <v>208</v>
      </c>
      <c r="AT167" s="187" t="s">
        <v>144</v>
      </c>
      <c r="AU167" s="187" t="s">
        <v>78</v>
      </c>
      <c r="AY167" s="15" t="s">
        <v>142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5" t="s">
        <v>76</v>
      </c>
      <c r="BK167" s="188">
        <f>ROUND(I167*H167,2)</f>
        <v>0</v>
      </c>
      <c r="BL167" s="15" t="s">
        <v>208</v>
      </c>
      <c r="BM167" s="187" t="s">
        <v>386</v>
      </c>
    </row>
    <row r="168" spans="1:65" s="12" customFormat="1" ht="22.9" customHeight="1">
      <c r="B168" s="160"/>
      <c r="C168" s="161"/>
      <c r="D168" s="162" t="s">
        <v>67</v>
      </c>
      <c r="E168" s="174" t="s">
        <v>387</v>
      </c>
      <c r="F168" s="174" t="s">
        <v>388</v>
      </c>
      <c r="G168" s="161"/>
      <c r="H168" s="161"/>
      <c r="I168" s="164"/>
      <c r="J168" s="175">
        <f>BK168</f>
        <v>0</v>
      </c>
      <c r="K168" s="161"/>
      <c r="L168" s="166"/>
      <c r="M168" s="167"/>
      <c r="N168" s="168"/>
      <c r="O168" s="168"/>
      <c r="P168" s="169">
        <f>SUM(P169:P171)</f>
        <v>0</v>
      </c>
      <c r="Q168" s="168"/>
      <c r="R168" s="169">
        <f>SUM(R169:R171)</f>
        <v>8.9555999999999997E-2</v>
      </c>
      <c r="S168" s="168"/>
      <c r="T168" s="170">
        <f>SUM(T169:T171)</f>
        <v>0</v>
      </c>
      <c r="AR168" s="171" t="s">
        <v>78</v>
      </c>
      <c r="AT168" s="172" t="s">
        <v>67</v>
      </c>
      <c r="AU168" s="172" t="s">
        <v>76</v>
      </c>
      <c r="AY168" s="171" t="s">
        <v>142</v>
      </c>
      <c r="BK168" s="173">
        <f>SUM(BK169:BK171)</f>
        <v>0</v>
      </c>
    </row>
    <row r="169" spans="1:65" s="2" customFormat="1" ht="37.9" customHeight="1">
      <c r="A169" s="32"/>
      <c r="B169" s="33"/>
      <c r="C169" s="176" t="s">
        <v>389</v>
      </c>
      <c r="D169" s="176" t="s">
        <v>144</v>
      </c>
      <c r="E169" s="177" t="s">
        <v>390</v>
      </c>
      <c r="F169" s="178" t="s">
        <v>391</v>
      </c>
      <c r="G169" s="179" t="s">
        <v>147</v>
      </c>
      <c r="H169" s="180">
        <v>87.8</v>
      </c>
      <c r="I169" s="181"/>
      <c r="J169" s="182">
        <f>ROUND(I169*H169,2)</f>
        <v>0</v>
      </c>
      <c r="K169" s="178" t="s">
        <v>148</v>
      </c>
      <c r="L169" s="37"/>
      <c r="M169" s="183" t="s">
        <v>19</v>
      </c>
      <c r="N169" s="184" t="s">
        <v>39</v>
      </c>
      <c r="O169" s="62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7" t="s">
        <v>208</v>
      </c>
      <c r="AT169" s="187" t="s">
        <v>144</v>
      </c>
      <c r="AU169" s="187" t="s">
        <v>78</v>
      </c>
      <c r="AY169" s="15" t="s">
        <v>142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5" t="s">
        <v>76</v>
      </c>
      <c r="BK169" s="188">
        <f>ROUND(I169*H169,2)</f>
        <v>0</v>
      </c>
      <c r="BL169" s="15" t="s">
        <v>208</v>
      </c>
      <c r="BM169" s="187" t="s">
        <v>392</v>
      </c>
    </row>
    <row r="170" spans="1:65" s="2" customFormat="1" ht="14.45" customHeight="1">
      <c r="A170" s="32"/>
      <c r="B170" s="33"/>
      <c r="C170" s="189" t="s">
        <v>393</v>
      </c>
      <c r="D170" s="189" t="s">
        <v>230</v>
      </c>
      <c r="E170" s="190" t="s">
        <v>394</v>
      </c>
      <c r="F170" s="191" t="s">
        <v>395</v>
      </c>
      <c r="G170" s="192" t="s">
        <v>147</v>
      </c>
      <c r="H170" s="193">
        <v>89.555999999999997</v>
      </c>
      <c r="I170" s="194"/>
      <c r="J170" s="195">
        <f>ROUND(I170*H170,2)</f>
        <v>0</v>
      </c>
      <c r="K170" s="191" t="s">
        <v>148</v>
      </c>
      <c r="L170" s="196"/>
      <c r="M170" s="197" t="s">
        <v>19</v>
      </c>
      <c r="N170" s="198" t="s">
        <v>39</v>
      </c>
      <c r="O170" s="62"/>
      <c r="P170" s="185">
        <f>O170*H170</f>
        <v>0</v>
      </c>
      <c r="Q170" s="185">
        <v>1E-3</v>
      </c>
      <c r="R170" s="185">
        <f>Q170*H170</f>
        <v>8.9555999999999997E-2</v>
      </c>
      <c r="S170" s="185">
        <v>0</v>
      </c>
      <c r="T170" s="18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7" t="s">
        <v>278</v>
      </c>
      <c r="AT170" s="187" t="s">
        <v>230</v>
      </c>
      <c r="AU170" s="187" t="s">
        <v>78</v>
      </c>
      <c r="AY170" s="15" t="s">
        <v>142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5" t="s">
        <v>76</v>
      </c>
      <c r="BK170" s="188">
        <f>ROUND(I170*H170,2)</f>
        <v>0</v>
      </c>
      <c r="BL170" s="15" t="s">
        <v>208</v>
      </c>
      <c r="BM170" s="187" t="s">
        <v>396</v>
      </c>
    </row>
    <row r="171" spans="1:65" s="2" customFormat="1" ht="37.9" customHeight="1">
      <c r="A171" s="32"/>
      <c r="B171" s="33"/>
      <c r="C171" s="176" t="s">
        <v>397</v>
      </c>
      <c r="D171" s="176" t="s">
        <v>144</v>
      </c>
      <c r="E171" s="177" t="s">
        <v>398</v>
      </c>
      <c r="F171" s="178" t="s">
        <v>399</v>
      </c>
      <c r="G171" s="179" t="s">
        <v>215</v>
      </c>
      <c r="H171" s="180">
        <v>0.09</v>
      </c>
      <c r="I171" s="181"/>
      <c r="J171" s="182">
        <f>ROUND(I171*H171,2)</f>
        <v>0</v>
      </c>
      <c r="K171" s="178" t="s">
        <v>148</v>
      </c>
      <c r="L171" s="37"/>
      <c r="M171" s="183" t="s">
        <v>19</v>
      </c>
      <c r="N171" s="184" t="s">
        <v>39</v>
      </c>
      <c r="O171" s="62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7" t="s">
        <v>208</v>
      </c>
      <c r="AT171" s="187" t="s">
        <v>144</v>
      </c>
      <c r="AU171" s="187" t="s">
        <v>78</v>
      </c>
      <c r="AY171" s="15" t="s">
        <v>142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5" t="s">
        <v>76</v>
      </c>
      <c r="BK171" s="188">
        <f>ROUND(I171*H171,2)</f>
        <v>0</v>
      </c>
      <c r="BL171" s="15" t="s">
        <v>208</v>
      </c>
      <c r="BM171" s="187" t="s">
        <v>400</v>
      </c>
    </row>
    <row r="172" spans="1:65" s="12" customFormat="1" ht="22.9" customHeight="1">
      <c r="B172" s="160"/>
      <c r="C172" s="161"/>
      <c r="D172" s="162" t="s">
        <v>67</v>
      </c>
      <c r="E172" s="174" t="s">
        <v>401</v>
      </c>
      <c r="F172" s="174" t="s">
        <v>402</v>
      </c>
      <c r="G172" s="161"/>
      <c r="H172" s="161"/>
      <c r="I172" s="164"/>
      <c r="J172" s="175">
        <f>BK172</f>
        <v>0</v>
      </c>
      <c r="K172" s="161"/>
      <c r="L172" s="166"/>
      <c r="M172" s="167"/>
      <c r="N172" s="168"/>
      <c r="O172" s="168"/>
      <c r="P172" s="169">
        <f>P173</f>
        <v>0</v>
      </c>
      <c r="Q172" s="168"/>
      <c r="R172" s="169">
        <f>R173</f>
        <v>0</v>
      </c>
      <c r="S172" s="168"/>
      <c r="T172" s="170">
        <f>T173</f>
        <v>2.6339999999999999</v>
      </c>
      <c r="AR172" s="171" t="s">
        <v>78</v>
      </c>
      <c r="AT172" s="172" t="s">
        <v>67</v>
      </c>
      <c r="AU172" s="172" t="s">
        <v>76</v>
      </c>
      <c r="AY172" s="171" t="s">
        <v>142</v>
      </c>
      <c r="BK172" s="173">
        <f>BK173</f>
        <v>0</v>
      </c>
    </row>
    <row r="173" spans="1:65" s="2" customFormat="1" ht="24.2" customHeight="1">
      <c r="A173" s="32"/>
      <c r="B173" s="33"/>
      <c r="C173" s="176" t="s">
        <v>403</v>
      </c>
      <c r="D173" s="176" t="s">
        <v>144</v>
      </c>
      <c r="E173" s="177" t="s">
        <v>404</v>
      </c>
      <c r="F173" s="178" t="s">
        <v>405</v>
      </c>
      <c r="G173" s="179" t="s">
        <v>147</v>
      </c>
      <c r="H173" s="180">
        <v>87.8</v>
      </c>
      <c r="I173" s="181"/>
      <c r="J173" s="182">
        <f>ROUND(I173*H173,2)</f>
        <v>0</v>
      </c>
      <c r="K173" s="178" t="s">
        <v>148</v>
      </c>
      <c r="L173" s="37"/>
      <c r="M173" s="183" t="s">
        <v>19</v>
      </c>
      <c r="N173" s="184" t="s">
        <v>39</v>
      </c>
      <c r="O173" s="62"/>
      <c r="P173" s="185">
        <f>O173*H173</f>
        <v>0</v>
      </c>
      <c r="Q173" s="185">
        <v>0</v>
      </c>
      <c r="R173" s="185">
        <f>Q173*H173</f>
        <v>0</v>
      </c>
      <c r="S173" s="185">
        <v>0.03</v>
      </c>
      <c r="T173" s="186">
        <f>S173*H173</f>
        <v>2.6339999999999999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7" t="s">
        <v>208</v>
      </c>
      <c r="AT173" s="187" t="s">
        <v>144</v>
      </c>
      <c r="AU173" s="187" t="s">
        <v>78</v>
      </c>
      <c r="AY173" s="15" t="s">
        <v>142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5" t="s">
        <v>76</v>
      </c>
      <c r="BK173" s="188">
        <f>ROUND(I173*H173,2)</f>
        <v>0</v>
      </c>
      <c r="BL173" s="15" t="s">
        <v>208</v>
      </c>
      <c r="BM173" s="187" t="s">
        <v>406</v>
      </c>
    </row>
    <row r="174" spans="1:65" s="12" customFormat="1" ht="22.9" customHeight="1">
      <c r="B174" s="160"/>
      <c r="C174" s="161"/>
      <c r="D174" s="162" t="s">
        <v>67</v>
      </c>
      <c r="E174" s="174" t="s">
        <v>407</v>
      </c>
      <c r="F174" s="174" t="s">
        <v>408</v>
      </c>
      <c r="G174" s="161"/>
      <c r="H174" s="161"/>
      <c r="I174" s="164"/>
      <c r="J174" s="175">
        <f>BK174</f>
        <v>0</v>
      </c>
      <c r="K174" s="161"/>
      <c r="L174" s="166"/>
      <c r="M174" s="167"/>
      <c r="N174" s="168"/>
      <c r="O174" s="168"/>
      <c r="P174" s="169">
        <f>SUM(P175:P179)</f>
        <v>0</v>
      </c>
      <c r="Q174" s="168"/>
      <c r="R174" s="169">
        <f>SUM(R175:R179)</f>
        <v>1.4989439999999998</v>
      </c>
      <c r="S174" s="168"/>
      <c r="T174" s="170">
        <f>SUM(T175:T179)</f>
        <v>0</v>
      </c>
      <c r="AR174" s="171" t="s">
        <v>78</v>
      </c>
      <c r="AT174" s="172" t="s">
        <v>67</v>
      </c>
      <c r="AU174" s="172" t="s">
        <v>76</v>
      </c>
      <c r="AY174" s="171" t="s">
        <v>142</v>
      </c>
      <c r="BK174" s="173">
        <f>SUM(BK175:BK179)</f>
        <v>0</v>
      </c>
    </row>
    <row r="175" spans="1:65" s="2" customFormat="1" ht="24.2" customHeight="1">
      <c r="A175" s="32"/>
      <c r="B175" s="33"/>
      <c r="C175" s="176" t="s">
        <v>409</v>
      </c>
      <c r="D175" s="176" t="s">
        <v>144</v>
      </c>
      <c r="E175" s="177" t="s">
        <v>410</v>
      </c>
      <c r="F175" s="178" t="s">
        <v>411</v>
      </c>
      <c r="G175" s="179" t="s">
        <v>147</v>
      </c>
      <c r="H175" s="180">
        <v>18</v>
      </c>
      <c r="I175" s="181"/>
      <c r="J175" s="182">
        <f>ROUND(I175*H175,2)</f>
        <v>0</v>
      </c>
      <c r="K175" s="178" t="s">
        <v>148</v>
      </c>
      <c r="L175" s="37"/>
      <c r="M175" s="183" t="s">
        <v>19</v>
      </c>
      <c r="N175" s="184" t="s">
        <v>39</v>
      </c>
      <c r="O175" s="62"/>
      <c r="P175" s="185">
        <f>O175*H175</f>
        <v>0</v>
      </c>
      <c r="Q175" s="185">
        <v>2.0119999999999999E-2</v>
      </c>
      <c r="R175" s="185">
        <f>Q175*H175</f>
        <v>0.36215999999999998</v>
      </c>
      <c r="S175" s="185">
        <v>0</v>
      </c>
      <c r="T175" s="18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7" t="s">
        <v>208</v>
      </c>
      <c r="AT175" s="187" t="s">
        <v>144</v>
      </c>
      <c r="AU175" s="187" t="s">
        <v>78</v>
      </c>
      <c r="AY175" s="15" t="s">
        <v>142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5" t="s">
        <v>76</v>
      </c>
      <c r="BK175" s="188">
        <f>ROUND(I175*H175,2)</f>
        <v>0</v>
      </c>
      <c r="BL175" s="15" t="s">
        <v>208</v>
      </c>
      <c r="BM175" s="187" t="s">
        <v>412</v>
      </c>
    </row>
    <row r="176" spans="1:65" s="2" customFormat="1" ht="49.15" customHeight="1">
      <c r="A176" s="32"/>
      <c r="B176" s="33"/>
      <c r="C176" s="176" t="s">
        <v>413</v>
      </c>
      <c r="D176" s="176" t="s">
        <v>144</v>
      </c>
      <c r="E176" s="177" t="s">
        <v>414</v>
      </c>
      <c r="F176" s="178" t="s">
        <v>415</v>
      </c>
      <c r="G176" s="179" t="s">
        <v>228</v>
      </c>
      <c r="H176" s="180">
        <v>3</v>
      </c>
      <c r="I176" s="181"/>
      <c r="J176" s="182">
        <f>ROUND(I176*H176,2)</f>
        <v>0</v>
      </c>
      <c r="K176" s="178" t="s">
        <v>148</v>
      </c>
      <c r="L176" s="37"/>
      <c r="M176" s="183" t="s">
        <v>19</v>
      </c>
      <c r="N176" s="184" t="s">
        <v>39</v>
      </c>
      <c r="O176" s="62"/>
      <c r="P176" s="185">
        <f>O176*H176</f>
        <v>0</v>
      </c>
      <c r="Q176" s="185">
        <v>3.058E-2</v>
      </c>
      <c r="R176" s="185">
        <f>Q176*H176</f>
        <v>9.1740000000000002E-2</v>
      </c>
      <c r="S176" s="185">
        <v>0</v>
      </c>
      <c r="T176" s="18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7" t="s">
        <v>208</v>
      </c>
      <c r="AT176" s="187" t="s">
        <v>144</v>
      </c>
      <c r="AU176" s="187" t="s">
        <v>78</v>
      </c>
      <c r="AY176" s="15" t="s">
        <v>142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5" t="s">
        <v>76</v>
      </c>
      <c r="BK176" s="188">
        <f>ROUND(I176*H176,2)</f>
        <v>0</v>
      </c>
      <c r="BL176" s="15" t="s">
        <v>208</v>
      </c>
      <c r="BM176" s="187" t="s">
        <v>416</v>
      </c>
    </row>
    <row r="177" spans="1:65" s="2" customFormat="1" ht="37.9" customHeight="1">
      <c r="A177" s="32"/>
      <c r="B177" s="33"/>
      <c r="C177" s="176" t="s">
        <v>417</v>
      </c>
      <c r="D177" s="176" t="s">
        <v>144</v>
      </c>
      <c r="E177" s="177" t="s">
        <v>418</v>
      </c>
      <c r="F177" s="178" t="s">
        <v>419</v>
      </c>
      <c r="G177" s="179" t="s">
        <v>147</v>
      </c>
      <c r="H177" s="180">
        <v>109.2</v>
      </c>
      <c r="I177" s="181"/>
      <c r="J177" s="182">
        <f>ROUND(I177*H177,2)</f>
        <v>0</v>
      </c>
      <c r="K177" s="178" t="s">
        <v>148</v>
      </c>
      <c r="L177" s="37"/>
      <c r="M177" s="183" t="s">
        <v>19</v>
      </c>
      <c r="N177" s="184" t="s">
        <v>39</v>
      </c>
      <c r="O177" s="62"/>
      <c r="P177" s="185">
        <f>O177*H177</f>
        <v>0</v>
      </c>
      <c r="Q177" s="185">
        <v>1.17E-3</v>
      </c>
      <c r="R177" s="185">
        <f>Q177*H177</f>
        <v>0.12776400000000002</v>
      </c>
      <c r="S177" s="185">
        <v>0</v>
      </c>
      <c r="T177" s="18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7" t="s">
        <v>208</v>
      </c>
      <c r="AT177" s="187" t="s">
        <v>144</v>
      </c>
      <c r="AU177" s="187" t="s">
        <v>78</v>
      </c>
      <c r="AY177" s="15" t="s">
        <v>142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5" t="s">
        <v>76</v>
      </c>
      <c r="BK177" s="188">
        <f>ROUND(I177*H177,2)</f>
        <v>0</v>
      </c>
      <c r="BL177" s="15" t="s">
        <v>208</v>
      </c>
      <c r="BM177" s="187" t="s">
        <v>420</v>
      </c>
    </row>
    <row r="178" spans="1:65" s="2" customFormat="1" ht="24.2" customHeight="1">
      <c r="A178" s="32"/>
      <c r="B178" s="33"/>
      <c r="C178" s="189" t="s">
        <v>421</v>
      </c>
      <c r="D178" s="189" t="s">
        <v>230</v>
      </c>
      <c r="E178" s="190" t="s">
        <v>422</v>
      </c>
      <c r="F178" s="191" t="s">
        <v>423</v>
      </c>
      <c r="G178" s="192" t="s">
        <v>147</v>
      </c>
      <c r="H178" s="193">
        <v>114.66</v>
      </c>
      <c r="I178" s="194"/>
      <c r="J178" s="195">
        <f>ROUND(I178*H178,2)</f>
        <v>0</v>
      </c>
      <c r="K178" s="191" t="s">
        <v>148</v>
      </c>
      <c r="L178" s="196"/>
      <c r="M178" s="197" t="s">
        <v>19</v>
      </c>
      <c r="N178" s="198" t="s">
        <v>39</v>
      </c>
      <c r="O178" s="62"/>
      <c r="P178" s="185">
        <f>O178*H178</f>
        <v>0</v>
      </c>
      <c r="Q178" s="185">
        <v>8.0000000000000002E-3</v>
      </c>
      <c r="R178" s="185">
        <f>Q178*H178</f>
        <v>0.91727999999999998</v>
      </c>
      <c r="S178" s="185">
        <v>0</v>
      </c>
      <c r="T178" s="18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7" t="s">
        <v>278</v>
      </c>
      <c r="AT178" s="187" t="s">
        <v>230</v>
      </c>
      <c r="AU178" s="187" t="s">
        <v>78</v>
      </c>
      <c r="AY178" s="15" t="s">
        <v>142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5" t="s">
        <v>76</v>
      </c>
      <c r="BK178" s="188">
        <f>ROUND(I178*H178,2)</f>
        <v>0</v>
      </c>
      <c r="BL178" s="15" t="s">
        <v>208</v>
      </c>
      <c r="BM178" s="187" t="s">
        <v>424</v>
      </c>
    </row>
    <row r="179" spans="1:65" s="2" customFormat="1" ht="62.65" customHeight="1">
      <c r="A179" s="32"/>
      <c r="B179" s="33"/>
      <c r="C179" s="176" t="s">
        <v>425</v>
      </c>
      <c r="D179" s="176" t="s">
        <v>144</v>
      </c>
      <c r="E179" s="177" t="s">
        <v>426</v>
      </c>
      <c r="F179" s="178" t="s">
        <v>427</v>
      </c>
      <c r="G179" s="179" t="s">
        <v>215</v>
      </c>
      <c r="H179" s="180">
        <v>1.4990000000000001</v>
      </c>
      <c r="I179" s="181"/>
      <c r="J179" s="182">
        <f>ROUND(I179*H179,2)</f>
        <v>0</v>
      </c>
      <c r="K179" s="178" t="s">
        <v>148</v>
      </c>
      <c r="L179" s="37"/>
      <c r="M179" s="183" t="s">
        <v>19</v>
      </c>
      <c r="N179" s="184" t="s">
        <v>39</v>
      </c>
      <c r="O179" s="62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7" t="s">
        <v>208</v>
      </c>
      <c r="AT179" s="187" t="s">
        <v>144</v>
      </c>
      <c r="AU179" s="187" t="s">
        <v>78</v>
      </c>
      <c r="AY179" s="15" t="s">
        <v>142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5" t="s">
        <v>76</v>
      </c>
      <c r="BK179" s="188">
        <f>ROUND(I179*H179,2)</f>
        <v>0</v>
      </c>
      <c r="BL179" s="15" t="s">
        <v>208</v>
      </c>
      <c r="BM179" s="187" t="s">
        <v>428</v>
      </c>
    </row>
    <row r="180" spans="1:65" s="12" customFormat="1" ht="22.9" customHeight="1">
      <c r="B180" s="160"/>
      <c r="C180" s="161"/>
      <c r="D180" s="162" t="s">
        <v>67</v>
      </c>
      <c r="E180" s="174" t="s">
        <v>429</v>
      </c>
      <c r="F180" s="174" t="s">
        <v>430</v>
      </c>
      <c r="G180" s="161"/>
      <c r="H180" s="161"/>
      <c r="I180" s="164"/>
      <c r="J180" s="175">
        <f>BK180</f>
        <v>0</v>
      </c>
      <c r="K180" s="161"/>
      <c r="L180" s="166"/>
      <c r="M180" s="167"/>
      <c r="N180" s="168"/>
      <c r="O180" s="168"/>
      <c r="P180" s="169">
        <f>SUM(P181:P195)</f>
        <v>0</v>
      </c>
      <c r="Q180" s="168"/>
      <c r="R180" s="169">
        <f>SUM(R181:R195)</f>
        <v>1.7110099400000003</v>
      </c>
      <c r="S180" s="168"/>
      <c r="T180" s="170">
        <f>SUM(T181:T195)</f>
        <v>0.7926048</v>
      </c>
      <c r="AR180" s="171" t="s">
        <v>78</v>
      </c>
      <c r="AT180" s="172" t="s">
        <v>67</v>
      </c>
      <c r="AU180" s="172" t="s">
        <v>76</v>
      </c>
      <c r="AY180" s="171" t="s">
        <v>142</v>
      </c>
      <c r="BK180" s="173">
        <f>SUM(BK181:BK195)</f>
        <v>0</v>
      </c>
    </row>
    <row r="181" spans="1:65" s="2" customFormat="1" ht="14.45" customHeight="1">
      <c r="A181" s="32"/>
      <c r="B181" s="33"/>
      <c r="C181" s="176" t="s">
        <v>431</v>
      </c>
      <c r="D181" s="176" t="s">
        <v>144</v>
      </c>
      <c r="E181" s="177" t="s">
        <v>432</v>
      </c>
      <c r="F181" s="178" t="s">
        <v>433</v>
      </c>
      <c r="G181" s="179" t="s">
        <v>262</v>
      </c>
      <c r="H181" s="180">
        <v>1</v>
      </c>
      <c r="I181" s="181"/>
      <c r="J181" s="182">
        <f t="shared" ref="J181:J195" si="20">ROUND(I181*H181,2)</f>
        <v>0</v>
      </c>
      <c r="K181" s="178" t="s">
        <v>19</v>
      </c>
      <c r="L181" s="37"/>
      <c r="M181" s="183" t="s">
        <v>19</v>
      </c>
      <c r="N181" s="184" t="s">
        <v>39</v>
      </c>
      <c r="O181" s="62"/>
      <c r="P181" s="185">
        <f t="shared" ref="P181:P195" si="21">O181*H181</f>
        <v>0</v>
      </c>
      <c r="Q181" s="185">
        <v>0</v>
      </c>
      <c r="R181" s="185">
        <f t="shared" ref="R181:R195" si="22">Q181*H181</f>
        <v>0</v>
      </c>
      <c r="S181" s="185">
        <v>0</v>
      </c>
      <c r="T181" s="186">
        <f t="shared" ref="T181:T195" si="23"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7" t="s">
        <v>208</v>
      </c>
      <c r="AT181" s="187" t="s">
        <v>144</v>
      </c>
      <c r="AU181" s="187" t="s">
        <v>78</v>
      </c>
      <c r="AY181" s="15" t="s">
        <v>142</v>
      </c>
      <c r="BE181" s="188">
        <f t="shared" ref="BE181:BE195" si="24">IF(N181="základní",J181,0)</f>
        <v>0</v>
      </c>
      <c r="BF181" s="188">
        <f t="shared" ref="BF181:BF195" si="25">IF(N181="snížená",J181,0)</f>
        <v>0</v>
      </c>
      <c r="BG181" s="188">
        <f t="shared" ref="BG181:BG195" si="26">IF(N181="zákl. přenesená",J181,0)</f>
        <v>0</v>
      </c>
      <c r="BH181" s="188">
        <f t="shared" ref="BH181:BH195" si="27">IF(N181="sníž. přenesená",J181,0)</f>
        <v>0</v>
      </c>
      <c r="BI181" s="188">
        <f t="shared" ref="BI181:BI195" si="28">IF(N181="nulová",J181,0)</f>
        <v>0</v>
      </c>
      <c r="BJ181" s="15" t="s">
        <v>76</v>
      </c>
      <c r="BK181" s="188">
        <f t="shared" ref="BK181:BK195" si="29">ROUND(I181*H181,2)</f>
        <v>0</v>
      </c>
      <c r="BL181" s="15" t="s">
        <v>208</v>
      </c>
      <c r="BM181" s="187" t="s">
        <v>434</v>
      </c>
    </row>
    <row r="182" spans="1:65" s="2" customFormat="1" ht="14.45" customHeight="1">
      <c r="A182" s="32"/>
      <c r="B182" s="33"/>
      <c r="C182" s="176" t="s">
        <v>435</v>
      </c>
      <c r="D182" s="176" t="s">
        <v>144</v>
      </c>
      <c r="E182" s="177" t="s">
        <v>436</v>
      </c>
      <c r="F182" s="178" t="s">
        <v>437</v>
      </c>
      <c r="G182" s="179" t="s">
        <v>147</v>
      </c>
      <c r="H182" s="180">
        <v>41.76</v>
      </c>
      <c r="I182" s="181"/>
      <c r="J182" s="182">
        <f t="shared" si="20"/>
        <v>0</v>
      </c>
      <c r="K182" s="178" t="s">
        <v>148</v>
      </c>
      <c r="L182" s="37"/>
      <c r="M182" s="183" t="s">
        <v>19</v>
      </c>
      <c r="N182" s="184" t="s">
        <v>39</v>
      </c>
      <c r="O182" s="62"/>
      <c r="P182" s="185">
        <f t="shared" si="21"/>
        <v>0</v>
      </c>
      <c r="Q182" s="185">
        <v>0</v>
      </c>
      <c r="R182" s="185">
        <f t="shared" si="22"/>
        <v>0</v>
      </c>
      <c r="S182" s="185">
        <v>1.098E-2</v>
      </c>
      <c r="T182" s="186">
        <f t="shared" si="23"/>
        <v>0.45852480000000001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7" t="s">
        <v>208</v>
      </c>
      <c r="AT182" s="187" t="s">
        <v>144</v>
      </c>
      <c r="AU182" s="187" t="s">
        <v>78</v>
      </c>
      <c r="AY182" s="15" t="s">
        <v>142</v>
      </c>
      <c r="BE182" s="188">
        <f t="shared" si="24"/>
        <v>0</v>
      </c>
      <c r="BF182" s="188">
        <f t="shared" si="25"/>
        <v>0</v>
      </c>
      <c r="BG182" s="188">
        <f t="shared" si="26"/>
        <v>0</v>
      </c>
      <c r="BH182" s="188">
        <f t="shared" si="27"/>
        <v>0</v>
      </c>
      <c r="BI182" s="188">
        <f t="shared" si="28"/>
        <v>0</v>
      </c>
      <c r="BJ182" s="15" t="s">
        <v>76</v>
      </c>
      <c r="BK182" s="188">
        <f t="shared" si="29"/>
        <v>0</v>
      </c>
      <c r="BL182" s="15" t="s">
        <v>208</v>
      </c>
      <c r="BM182" s="187" t="s">
        <v>438</v>
      </c>
    </row>
    <row r="183" spans="1:65" s="2" customFormat="1" ht="14.45" customHeight="1">
      <c r="A183" s="32"/>
      <c r="B183" s="33"/>
      <c r="C183" s="176" t="s">
        <v>439</v>
      </c>
      <c r="D183" s="176" t="s">
        <v>144</v>
      </c>
      <c r="E183" s="177" t="s">
        <v>440</v>
      </c>
      <c r="F183" s="178" t="s">
        <v>441</v>
      </c>
      <c r="G183" s="179" t="s">
        <v>147</v>
      </c>
      <c r="H183" s="180">
        <v>41.76</v>
      </c>
      <c r="I183" s="181"/>
      <c r="J183" s="182">
        <f t="shared" si="20"/>
        <v>0</v>
      </c>
      <c r="K183" s="178" t="s">
        <v>148</v>
      </c>
      <c r="L183" s="37"/>
      <c r="M183" s="183" t="s">
        <v>19</v>
      </c>
      <c r="N183" s="184" t="s">
        <v>39</v>
      </c>
      <c r="O183" s="62"/>
      <c r="P183" s="185">
        <f t="shared" si="21"/>
        <v>0</v>
      </c>
      <c r="Q183" s="185">
        <v>0</v>
      </c>
      <c r="R183" s="185">
        <f t="shared" si="22"/>
        <v>0</v>
      </c>
      <c r="S183" s="185">
        <v>8.0000000000000002E-3</v>
      </c>
      <c r="T183" s="186">
        <f t="shared" si="23"/>
        <v>0.33407999999999999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7" t="s">
        <v>208</v>
      </c>
      <c r="AT183" s="187" t="s">
        <v>144</v>
      </c>
      <c r="AU183" s="187" t="s">
        <v>78</v>
      </c>
      <c r="AY183" s="15" t="s">
        <v>142</v>
      </c>
      <c r="BE183" s="188">
        <f t="shared" si="24"/>
        <v>0</v>
      </c>
      <c r="BF183" s="188">
        <f t="shared" si="25"/>
        <v>0</v>
      </c>
      <c r="BG183" s="188">
        <f t="shared" si="26"/>
        <v>0</v>
      </c>
      <c r="BH183" s="188">
        <f t="shared" si="27"/>
        <v>0</v>
      </c>
      <c r="BI183" s="188">
        <f t="shared" si="28"/>
        <v>0</v>
      </c>
      <c r="BJ183" s="15" t="s">
        <v>76</v>
      </c>
      <c r="BK183" s="188">
        <f t="shared" si="29"/>
        <v>0</v>
      </c>
      <c r="BL183" s="15" t="s">
        <v>208</v>
      </c>
      <c r="BM183" s="187" t="s">
        <v>442</v>
      </c>
    </row>
    <row r="184" spans="1:65" s="2" customFormat="1" ht="24.2" customHeight="1">
      <c r="A184" s="32"/>
      <c r="B184" s="33"/>
      <c r="C184" s="176" t="s">
        <v>443</v>
      </c>
      <c r="D184" s="176" t="s">
        <v>144</v>
      </c>
      <c r="E184" s="177" t="s">
        <v>444</v>
      </c>
      <c r="F184" s="178" t="s">
        <v>445</v>
      </c>
      <c r="G184" s="179" t="s">
        <v>147</v>
      </c>
      <c r="H184" s="180">
        <v>15.936</v>
      </c>
      <c r="I184" s="181"/>
      <c r="J184" s="182">
        <f t="shared" si="20"/>
        <v>0</v>
      </c>
      <c r="K184" s="178" t="s">
        <v>148</v>
      </c>
      <c r="L184" s="37"/>
      <c r="M184" s="183" t="s">
        <v>19</v>
      </c>
      <c r="N184" s="184" t="s">
        <v>39</v>
      </c>
      <c r="O184" s="62"/>
      <c r="P184" s="185">
        <f t="shared" si="21"/>
        <v>0</v>
      </c>
      <c r="Q184" s="185">
        <v>2.7E-4</v>
      </c>
      <c r="R184" s="185">
        <f t="shared" si="22"/>
        <v>4.3027200000000003E-3</v>
      </c>
      <c r="S184" s="185">
        <v>0</v>
      </c>
      <c r="T184" s="186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7" t="s">
        <v>208</v>
      </c>
      <c r="AT184" s="187" t="s">
        <v>144</v>
      </c>
      <c r="AU184" s="187" t="s">
        <v>78</v>
      </c>
      <c r="AY184" s="15" t="s">
        <v>142</v>
      </c>
      <c r="BE184" s="188">
        <f t="shared" si="24"/>
        <v>0</v>
      </c>
      <c r="BF184" s="188">
        <f t="shared" si="25"/>
        <v>0</v>
      </c>
      <c r="BG184" s="188">
        <f t="shared" si="26"/>
        <v>0</v>
      </c>
      <c r="BH184" s="188">
        <f t="shared" si="27"/>
        <v>0</v>
      </c>
      <c r="BI184" s="188">
        <f t="shared" si="28"/>
        <v>0</v>
      </c>
      <c r="BJ184" s="15" t="s">
        <v>76</v>
      </c>
      <c r="BK184" s="188">
        <f t="shared" si="29"/>
        <v>0</v>
      </c>
      <c r="BL184" s="15" t="s">
        <v>208</v>
      </c>
      <c r="BM184" s="187" t="s">
        <v>446</v>
      </c>
    </row>
    <row r="185" spans="1:65" s="2" customFormat="1" ht="24.2" customHeight="1">
      <c r="A185" s="32"/>
      <c r="B185" s="33"/>
      <c r="C185" s="189" t="s">
        <v>447</v>
      </c>
      <c r="D185" s="189" t="s">
        <v>230</v>
      </c>
      <c r="E185" s="190" t="s">
        <v>448</v>
      </c>
      <c r="F185" s="191" t="s">
        <v>449</v>
      </c>
      <c r="G185" s="192" t="s">
        <v>147</v>
      </c>
      <c r="H185" s="193">
        <v>15.936</v>
      </c>
      <c r="I185" s="194"/>
      <c r="J185" s="195">
        <f t="shared" si="20"/>
        <v>0</v>
      </c>
      <c r="K185" s="191" t="s">
        <v>148</v>
      </c>
      <c r="L185" s="196"/>
      <c r="M185" s="197" t="s">
        <v>19</v>
      </c>
      <c r="N185" s="198" t="s">
        <v>39</v>
      </c>
      <c r="O185" s="62"/>
      <c r="P185" s="185">
        <f t="shared" si="21"/>
        <v>0</v>
      </c>
      <c r="Q185" s="185">
        <v>3.6810000000000002E-2</v>
      </c>
      <c r="R185" s="185">
        <f t="shared" si="22"/>
        <v>0.58660416000000004</v>
      </c>
      <c r="S185" s="185">
        <v>0</v>
      </c>
      <c r="T185" s="186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7" t="s">
        <v>278</v>
      </c>
      <c r="AT185" s="187" t="s">
        <v>230</v>
      </c>
      <c r="AU185" s="187" t="s">
        <v>78</v>
      </c>
      <c r="AY185" s="15" t="s">
        <v>142</v>
      </c>
      <c r="BE185" s="188">
        <f t="shared" si="24"/>
        <v>0</v>
      </c>
      <c r="BF185" s="188">
        <f t="shared" si="25"/>
        <v>0</v>
      </c>
      <c r="BG185" s="188">
        <f t="shared" si="26"/>
        <v>0</v>
      </c>
      <c r="BH185" s="188">
        <f t="shared" si="27"/>
        <v>0</v>
      </c>
      <c r="BI185" s="188">
        <f t="shared" si="28"/>
        <v>0</v>
      </c>
      <c r="BJ185" s="15" t="s">
        <v>76</v>
      </c>
      <c r="BK185" s="188">
        <f t="shared" si="29"/>
        <v>0</v>
      </c>
      <c r="BL185" s="15" t="s">
        <v>208</v>
      </c>
      <c r="BM185" s="187" t="s">
        <v>450</v>
      </c>
    </row>
    <row r="186" spans="1:65" s="2" customFormat="1" ht="24.2" customHeight="1">
      <c r="A186" s="32"/>
      <c r="B186" s="33"/>
      <c r="C186" s="176" t="s">
        <v>451</v>
      </c>
      <c r="D186" s="176" t="s">
        <v>144</v>
      </c>
      <c r="E186" s="177" t="s">
        <v>452</v>
      </c>
      <c r="F186" s="178" t="s">
        <v>453</v>
      </c>
      <c r="G186" s="179" t="s">
        <v>147</v>
      </c>
      <c r="H186" s="180">
        <v>19.338000000000001</v>
      </c>
      <c r="I186" s="181"/>
      <c r="J186" s="182">
        <f t="shared" si="20"/>
        <v>0</v>
      </c>
      <c r="K186" s="178" t="s">
        <v>148</v>
      </c>
      <c r="L186" s="37"/>
      <c r="M186" s="183" t="s">
        <v>19</v>
      </c>
      <c r="N186" s="184" t="s">
        <v>39</v>
      </c>
      <c r="O186" s="62"/>
      <c r="P186" s="185">
        <f t="shared" si="21"/>
        <v>0</v>
      </c>
      <c r="Q186" s="185">
        <v>2.5999999999999998E-4</v>
      </c>
      <c r="R186" s="185">
        <f t="shared" si="22"/>
        <v>5.0278800000000002E-3</v>
      </c>
      <c r="S186" s="185">
        <v>0</v>
      </c>
      <c r="T186" s="186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7" t="s">
        <v>208</v>
      </c>
      <c r="AT186" s="187" t="s">
        <v>144</v>
      </c>
      <c r="AU186" s="187" t="s">
        <v>78</v>
      </c>
      <c r="AY186" s="15" t="s">
        <v>142</v>
      </c>
      <c r="BE186" s="188">
        <f t="shared" si="24"/>
        <v>0</v>
      </c>
      <c r="BF186" s="188">
        <f t="shared" si="25"/>
        <v>0</v>
      </c>
      <c r="BG186" s="188">
        <f t="shared" si="26"/>
        <v>0</v>
      </c>
      <c r="BH186" s="188">
        <f t="shared" si="27"/>
        <v>0</v>
      </c>
      <c r="BI186" s="188">
        <f t="shared" si="28"/>
        <v>0</v>
      </c>
      <c r="BJ186" s="15" t="s">
        <v>76</v>
      </c>
      <c r="BK186" s="188">
        <f t="shared" si="29"/>
        <v>0</v>
      </c>
      <c r="BL186" s="15" t="s">
        <v>208</v>
      </c>
      <c r="BM186" s="187" t="s">
        <v>454</v>
      </c>
    </row>
    <row r="187" spans="1:65" s="2" customFormat="1" ht="24.2" customHeight="1">
      <c r="A187" s="32"/>
      <c r="B187" s="33"/>
      <c r="C187" s="189" t="s">
        <v>455</v>
      </c>
      <c r="D187" s="189" t="s">
        <v>230</v>
      </c>
      <c r="E187" s="190" t="s">
        <v>456</v>
      </c>
      <c r="F187" s="191" t="s">
        <v>457</v>
      </c>
      <c r="G187" s="192" t="s">
        <v>147</v>
      </c>
      <c r="H187" s="193">
        <v>19.338000000000001</v>
      </c>
      <c r="I187" s="194"/>
      <c r="J187" s="195">
        <f t="shared" si="20"/>
        <v>0</v>
      </c>
      <c r="K187" s="191" t="s">
        <v>148</v>
      </c>
      <c r="L187" s="196"/>
      <c r="M187" s="197" t="s">
        <v>19</v>
      </c>
      <c r="N187" s="198" t="s">
        <v>39</v>
      </c>
      <c r="O187" s="62"/>
      <c r="P187" s="185">
        <f t="shared" si="21"/>
        <v>0</v>
      </c>
      <c r="Q187" s="185">
        <v>3.6110000000000003E-2</v>
      </c>
      <c r="R187" s="185">
        <f t="shared" si="22"/>
        <v>0.69829518000000013</v>
      </c>
      <c r="S187" s="185">
        <v>0</v>
      </c>
      <c r="T187" s="186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7" t="s">
        <v>278</v>
      </c>
      <c r="AT187" s="187" t="s">
        <v>230</v>
      </c>
      <c r="AU187" s="187" t="s">
        <v>78</v>
      </c>
      <c r="AY187" s="15" t="s">
        <v>142</v>
      </c>
      <c r="BE187" s="188">
        <f t="shared" si="24"/>
        <v>0</v>
      </c>
      <c r="BF187" s="188">
        <f t="shared" si="25"/>
        <v>0</v>
      </c>
      <c r="BG187" s="188">
        <f t="shared" si="26"/>
        <v>0</v>
      </c>
      <c r="BH187" s="188">
        <f t="shared" si="27"/>
        <v>0</v>
      </c>
      <c r="BI187" s="188">
        <f t="shared" si="28"/>
        <v>0</v>
      </c>
      <c r="BJ187" s="15" t="s">
        <v>76</v>
      </c>
      <c r="BK187" s="188">
        <f t="shared" si="29"/>
        <v>0</v>
      </c>
      <c r="BL187" s="15" t="s">
        <v>208</v>
      </c>
      <c r="BM187" s="187" t="s">
        <v>458</v>
      </c>
    </row>
    <row r="188" spans="1:65" s="2" customFormat="1" ht="37.9" customHeight="1">
      <c r="A188" s="32"/>
      <c r="B188" s="33"/>
      <c r="C188" s="176" t="s">
        <v>459</v>
      </c>
      <c r="D188" s="176" t="s">
        <v>144</v>
      </c>
      <c r="E188" s="177" t="s">
        <v>460</v>
      </c>
      <c r="F188" s="178" t="s">
        <v>461</v>
      </c>
      <c r="G188" s="179" t="s">
        <v>228</v>
      </c>
      <c r="H188" s="180">
        <v>11</v>
      </c>
      <c r="I188" s="181"/>
      <c r="J188" s="182">
        <f t="shared" si="20"/>
        <v>0</v>
      </c>
      <c r="K188" s="178" t="s">
        <v>148</v>
      </c>
      <c r="L188" s="37"/>
      <c r="M188" s="183" t="s">
        <v>19</v>
      </c>
      <c r="N188" s="184" t="s">
        <v>39</v>
      </c>
      <c r="O188" s="62"/>
      <c r="P188" s="185">
        <f t="shared" si="21"/>
        <v>0</v>
      </c>
      <c r="Q188" s="185">
        <v>0</v>
      </c>
      <c r="R188" s="185">
        <f t="shared" si="22"/>
        <v>0</v>
      </c>
      <c r="S188" s="185">
        <v>0</v>
      </c>
      <c r="T188" s="186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7" t="s">
        <v>208</v>
      </c>
      <c r="AT188" s="187" t="s">
        <v>144</v>
      </c>
      <c r="AU188" s="187" t="s">
        <v>78</v>
      </c>
      <c r="AY188" s="15" t="s">
        <v>142</v>
      </c>
      <c r="BE188" s="188">
        <f t="shared" si="24"/>
        <v>0</v>
      </c>
      <c r="BF188" s="188">
        <f t="shared" si="25"/>
        <v>0</v>
      </c>
      <c r="BG188" s="188">
        <f t="shared" si="26"/>
        <v>0</v>
      </c>
      <c r="BH188" s="188">
        <f t="shared" si="27"/>
        <v>0</v>
      </c>
      <c r="BI188" s="188">
        <f t="shared" si="28"/>
        <v>0</v>
      </c>
      <c r="BJ188" s="15" t="s">
        <v>76</v>
      </c>
      <c r="BK188" s="188">
        <f t="shared" si="29"/>
        <v>0</v>
      </c>
      <c r="BL188" s="15" t="s">
        <v>208</v>
      </c>
      <c r="BM188" s="187" t="s">
        <v>462</v>
      </c>
    </row>
    <row r="189" spans="1:65" s="2" customFormat="1" ht="24.2" customHeight="1">
      <c r="A189" s="32"/>
      <c r="B189" s="33"/>
      <c r="C189" s="189" t="s">
        <v>463</v>
      </c>
      <c r="D189" s="189" t="s">
        <v>230</v>
      </c>
      <c r="E189" s="190" t="s">
        <v>464</v>
      </c>
      <c r="F189" s="191" t="s">
        <v>465</v>
      </c>
      <c r="G189" s="192" t="s">
        <v>228</v>
      </c>
      <c r="H189" s="193">
        <v>11</v>
      </c>
      <c r="I189" s="194"/>
      <c r="J189" s="195">
        <f t="shared" si="20"/>
        <v>0</v>
      </c>
      <c r="K189" s="191" t="s">
        <v>148</v>
      </c>
      <c r="L189" s="196"/>
      <c r="M189" s="197" t="s">
        <v>19</v>
      </c>
      <c r="N189" s="198" t="s">
        <v>39</v>
      </c>
      <c r="O189" s="62"/>
      <c r="P189" s="185">
        <f t="shared" si="21"/>
        <v>0</v>
      </c>
      <c r="Q189" s="185">
        <v>0.02</v>
      </c>
      <c r="R189" s="185">
        <f t="shared" si="22"/>
        <v>0.22</v>
      </c>
      <c r="S189" s="185">
        <v>0</v>
      </c>
      <c r="T189" s="186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7" t="s">
        <v>278</v>
      </c>
      <c r="AT189" s="187" t="s">
        <v>230</v>
      </c>
      <c r="AU189" s="187" t="s">
        <v>78</v>
      </c>
      <c r="AY189" s="15" t="s">
        <v>142</v>
      </c>
      <c r="BE189" s="188">
        <f t="shared" si="24"/>
        <v>0</v>
      </c>
      <c r="BF189" s="188">
        <f t="shared" si="25"/>
        <v>0</v>
      </c>
      <c r="BG189" s="188">
        <f t="shared" si="26"/>
        <v>0</v>
      </c>
      <c r="BH189" s="188">
        <f t="shared" si="27"/>
        <v>0</v>
      </c>
      <c r="BI189" s="188">
        <f t="shared" si="28"/>
        <v>0</v>
      </c>
      <c r="BJ189" s="15" t="s">
        <v>76</v>
      </c>
      <c r="BK189" s="188">
        <f t="shared" si="29"/>
        <v>0</v>
      </c>
      <c r="BL189" s="15" t="s">
        <v>208</v>
      </c>
      <c r="BM189" s="187" t="s">
        <v>466</v>
      </c>
    </row>
    <row r="190" spans="1:65" s="2" customFormat="1" ht="37.9" customHeight="1">
      <c r="A190" s="32"/>
      <c r="B190" s="33"/>
      <c r="C190" s="176" t="s">
        <v>467</v>
      </c>
      <c r="D190" s="176" t="s">
        <v>144</v>
      </c>
      <c r="E190" s="177" t="s">
        <v>468</v>
      </c>
      <c r="F190" s="178" t="s">
        <v>469</v>
      </c>
      <c r="G190" s="179" t="s">
        <v>228</v>
      </c>
      <c r="H190" s="180">
        <v>7</v>
      </c>
      <c r="I190" s="181"/>
      <c r="J190" s="182">
        <f t="shared" si="20"/>
        <v>0</v>
      </c>
      <c r="K190" s="178" t="s">
        <v>148</v>
      </c>
      <c r="L190" s="37"/>
      <c r="M190" s="183" t="s">
        <v>19</v>
      </c>
      <c r="N190" s="184" t="s">
        <v>39</v>
      </c>
      <c r="O190" s="62"/>
      <c r="P190" s="185">
        <f t="shared" si="21"/>
        <v>0</v>
      </c>
      <c r="Q190" s="185">
        <v>0</v>
      </c>
      <c r="R190" s="185">
        <f t="shared" si="22"/>
        <v>0</v>
      </c>
      <c r="S190" s="185">
        <v>0</v>
      </c>
      <c r="T190" s="186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7" t="s">
        <v>208</v>
      </c>
      <c r="AT190" s="187" t="s">
        <v>144</v>
      </c>
      <c r="AU190" s="187" t="s">
        <v>78</v>
      </c>
      <c r="AY190" s="15" t="s">
        <v>142</v>
      </c>
      <c r="BE190" s="188">
        <f t="shared" si="24"/>
        <v>0</v>
      </c>
      <c r="BF190" s="188">
        <f t="shared" si="25"/>
        <v>0</v>
      </c>
      <c r="BG190" s="188">
        <f t="shared" si="26"/>
        <v>0</v>
      </c>
      <c r="BH190" s="188">
        <f t="shared" si="27"/>
        <v>0</v>
      </c>
      <c r="BI190" s="188">
        <f t="shared" si="28"/>
        <v>0</v>
      </c>
      <c r="BJ190" s="15" t="s">
        <v>76</v>
      </c>
      <c r="BK190" s="188">
        <f t="shared" si="29"/>
        <v>0</v>
      </c>
      <c r="BL190" s="15" t="s">
        <v>208</v>
      </c>
      <c r="BM190" s="187" t="s">
        <v>470</v>
      </c>
    </row>
    <row r="191" spans="1:65" s="2" customFormat="1" ht="24.2" customHeight="1">
      <c r="A191" s="32"/>
      <c r="B191" s="33"/>
      <c r="C191" s="189" t="s">
        <v>471</v>
      </c>
      <c r="D191" s="189" t="s">
        <v>230</v>
      </c>
      <c r="E191" s="190" t="s">
        <v>472</v>
      </c>
      <c r="F191" s="191" t="s">
        <v>473</v>
      </c>
      <c r="G191" s="192" t="s">
        <v>228</v>
      </c>
      <c r="H191" s="193">
        <v>7</v>
      </c>
      <c r="I191" s="194"/>
      <c r="J191" s="195">
        <f t="shared" si="20"/>
        <v>0</v>
      </c>
      <c r="K191" s="191" t="s">
        <v>148</v>
      </c>
      <c r="L191" s="196"/>
      <c r="M191" s="197" t="s">
        <v>19</v>
      </c>
      <c r="N191" s="198" t="s">
        <v>39</v>
      </c>
      <c r="O191" s="62"/>
      <c r="P191" s="185">
        <f t="shared" si="21"/>
        <v>0</v>
      </c>
      <c r="Q191" s="185">
        <v>2.0500000000000001E-2</v>
      </c>
      <c r="R191" s="185">
        <f t="shared" si="22"/>
        <v>0.14350000000000002</v>
      </c>
      <c r="S191" s="185">
        <v>0</v>
      </c>
      <c r="T191" s="186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7" t="s">
        <v>278</v>
      </c>
      <c r="AT191" s="187" t="s">
        <v>230</v>
      </c>
      <c r="AU191" s="187" t="s">
        <v>78</v>
      </c>
      <c r="AY191" s="15" t="s">
        <v>142</v>
      </c>
      <c r="BE191" s="188">
        <f t="shared" si="24"/>
        <v>0</v>
      </c>
      <c r="BF191" s="188">
        <f t="shared" si="25"/>
        <v>0</v>
      </c>
      <c r="BG191" s="188">
        <f t="shared" si="26"/>
        <v>0</v>
      </c>
      <c r="BH191" s="188">
        <f t="shared" si="27"/>
        <v>0</v>
      </c>
      <c r="BI191" s="188">
        <f t="shared" si="28"/>
        <v>0</v>
      </c>
      <c r="BJ191" s="15" t="s">
        <v>76</v>
      </c>
      <c r="BK191" s="188">
        <f t="shared" si="29"/>
        <v>0</v>
      </c>
      <c r="BL191" s="15" t="s">
        <v>208</v>
      </c>
      <c r="BM191" s="187" t="s">
        <v>474</v>
      </c>
    </row>
    <row r="192" spans="1:65" s="2" customFormat="1" ht="37.9" customHeight="1">
      <c r="A192" s="32"/>
      <c r="B192" s="33"/>
      <c r="C192" s="176" t="s">
        <v>475</v>
      </c>
      <c r="D192" s="176" t="s">
        <v>144</v>
      </c>
      <c r="E192" s="177" t="s">
        <v>476</v>
      </c>
      <c r="F192" s="178" t="s">
        <v>477</v>
      </c>
      <c r="G192" s="179" t="s">
        <v>228</v>
      </c>
      <c r="H192" s="180">
        <v>12</v>
      </c>
      <c r="I192" s="181"/>
      <c r="J192" s="182">
        <f t="shared" si="20"/>
        <v>0</v>
      </c>
      <c r="K192" s="178" t="s">
        <v>148</v>
      </c>
      <c r="L192" s="37"/>
      <c r="M192" s="183" t="s">
        <v>19</v>
      </c>
      <c r="N192" s="184" t="s">
        <v>39</v>
      </c>
      <c r="O192" s="62"/>
      <c r="P192" s="185">
        <f t="shared" si="21"/>
        <v>0</v>
      </c>
      <c r="Q192" s="185">
        <v>0</v>
      </c>
      <c r="R192" s="185">
        <f t="shared" si="22"/>
        <v>0</v>
      </c>
      <c r="S192" s="185">
        <v>0</v>
      </c>
      <c r="T192" s="186">
        <f t="shared" si="2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7" t="s">
        <v>208</v>
      </c>
      <c r="AT192" s="187" t="s">
        <v>144</v>
      </c>
      <c r="AU192" s="187" t="s">
        <v>78</v>
      </c>
      <c r="AY192" s="15" t="s">
        <v>142</v>
      </c>
      <c r="BE192" s="188">
        <f t="shared" si="24"/>
        <v>0</v>
      </c>
      <c r="BF192" s="188">
        <f t="shared" si="25"/>
        <v>0</v>
      </c>
      <c r="BG192" s="188">
        <f t="shared" si="26"/>
        <v>0</v>
      </c>
      <c r="BH192" s="188">
        <f t="shared" si="27"/>
        <v>0</v>
      </c>
      <c r="BI192" s="188">
        <f t="shared" si="28"/>
        <v>0</v>
      </c>
      <c r="BJ192" s="15" t="s">
        <v>76</v>
      </c>
      <c r="BK192" s="188">
        <f t="shared" si="29"/>
        <v>0</v>
      </c>
      <c r="BL192" s="15" t="s">
        <v>208</v>
      </c>
      <c r="BM192" s="187" t="s">
        <v>478</v>
      </c>
    </row>
    <row r="193" spans="1:65" s="2" customFormat="1" ht="14.45" customHeight="1">
      <c r="A193" s="32"/>
      <c r="B193" s="33"/>
      <c r="C193" s="189" t="s">
        <v>479</v>
      </c>
      <c r="D193" s="189" t="s">
        <v>230</v>
      </c>
      <c r="E193" s="190" t="s">
        <v>480</v>
      </c>
      <c r="F193" s="191" t="s">
        <v>481</v>
      </c>
      <c r="G193" s="192" t="s">
        <v>333</v>
      </c>
      <c r="H193" s="193">
        <v>14.4</v>
      </c>
      <c r="I193" s="194"/>
      <c r="J193" s="195">
        <f t="shared" si="20"/>
        <v>0</v>
      </c>
      <c r="K193" s="191" t="s">
        <v>148</v>
      </c>
      <c r="L193" s="196"/>
      <c r="M193" s="197" t="s">
        <v>19</v>
      </c>
      <c r="N193" s="198" t="s">
        <v>39</v>
      </c>
      <c r="O193" s="62"/>
      <c r="P193" s="185">
        <f t="shared" si="21"/>
        <v>0</v>
      </c>
      <c r="Q193" s="185">
        <v>3.5999999999999999E-3</v>
      </c>
      <c r="R193" s="185">
        <f t="shared" si="22"/>
        <v>5.1839999999999997E-2</v>
      </c>
      <c r="S193" s="185">
        <v>0</v>
      </c>
      <c r="T193" s="186">
        <f t="shared" si="2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7" t="s">
        <v>278</v>
      </c>
      <c r="AT193" s="187" t="s">
        <v>230</v>
      </c>
      <c r="AU193" s="187" t="s">
        <v>78</v>
      </c>
      <c r="AY193" s="15" t="s">
        <v>142</v>
      </c>
      <c r="BE193" s="188">
        <f t="shared" si="24"/>
        <v>0</v>
      </c>
      <c r="BF193" s="188">
        <f t="shared" si="25"/>
        <v>0</v>
      </c>
      <c r="BG193" s="188">
        <f t="shared" si="26"/>
        <v>0</v>
      </c>
      <c r="BH193" s="188">
        <f t="shared" si="27"/>
        <v>0</v>
      </c>
      <c r="BI193" s="188">
        <f t="shared" si="28"/>
        <v>0</v>
      </c>
      <c r="BJ193" s="15" t="s">
        <v>76</v>
      </c>
      <c r="BK193" s="188">
        <f t="shared" si="29"/>
        <v>0</v>
      </c>
      <c r="BL193" s="15" t="s">
        <v>208</v>
      </c>
      <c r="BM193" s="187" t="s">
        <v>482</v>
      </c>
    </row>
    <row r="194" spans="1:65" s="2" customFormat="1" ht="14.45" customHeight="1">
      <c r="A194" s="32"/>
      <c r="B194" s="33"/>
      <c r="C194" s="189" t="s">
        <v>483</v>
      </c>
      <c r="D194" s="189" t="s">
        <v>230</v>
      </c>
      <c r="E194" s="190" t="s">
        <v>484</v>
      </c>
      <c r="F194" s="191" t="s">
        <v>485</v>
      </c>
      <c r="G194" s="192" t="s">
        <v>228</v>
      </c>
      <c r="H194" s="193">
        <v>24</v>
      </c>
      <c r="I194" s="194"/>
      <c r="J194" s="195">
        <f t="shared" si="20"/>
        <v>0</v>
      </c>
      <c r="K194" s="191" t="s">
        <v>148</v>
      </c>
      <c r="L194" s="196"/>
      <c r="M194" s="197" t="s">
        <v>19</v>
      </c>
      <c r="N194" s="198" t="s">
        <v>39</v>
      </c>
      <c r="O194" s="62"/>
      <c r="P194" s="185">
        <f t="shared" si="21"/>
        <v>0</v>
      </c>
      <c r="Q194" s="185">
        <v>6.0000000000000002E-5</v>
      </c>
      <c r="R194" s="185">
        <f t="shared" si="22"/>
        <v>1.4400000000000001E-3</v>
      </c>
      <c r="S194" s="185">
        <v>0</v>
      </c>
      <c r="T194" s="186">
        <f t="shared" si="2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7" t="s">
        <v>278</v>
      </c>
      <c r="AT194" s="187" t="s">
        <v>230</v>
      </c>
      <c r="AU194" s="187" t="s">
        <v>78</v>
      </c>
      <c r="AY194" s="15" t="s">
        <v>142</v>
      </c>
      <c r="BE194" s="188">
        <f t="shared" si="24"/>
        <v>0</v>
      </c>
      <c r="BF194" s="188">
        <f t="shared" si="25"/>
        <v>0</v>
      </c>
      <c r="BG194" s="188">
        <f t="shared" si="26"/>
        <v>0</v>
      </c>
      <c r="BH194" s="188">
        <f t="shared" si="27"/>
        <v>0</v>
      </c>
      <c r="BI194" s="188">
        <f t="shared" si="28"/>
        <v>0</v>
      </c>
      <c r="BJ194" s="15" t="s">
        <v>76</v>
      </c>
      <c r="BK194" s="188">
        <f t="shared" si="29"/>
        <v>0</v>
      </c>
      <c r="BL194" s="15" t="s">
        <v>208</v>
      </c>
      <c r="BM194" s="187" t="s">
        <v>486</v>
      </c>
    </row>
    <row r="195" spans="1:65" s="2" customFormat="1" ht="49.15" customHeight="1">
      <c r="A195" s="32"/>
      <c r="B195" s="33"/>
      <c r="C195" s="176" t="s">
        <v>487</v>
      </c>
      <c r="D195" s="176" t="s">
        <v>144</v>
      </c>
      <c r="E195" s="177" t="s">
        <v>488</v>
      </c>
      <c r="F195" s="178" t="s">
        <v>489</v>
      </c>
      <c r="G195" s="179" t="s">
        <v>215</v>
      </c>
      <c r="H195" s="180">
        <v>1.7110000000000001</v>
      </c>
      <c r="I195" s="181"/>
      <c r="J195" s="182">
        <f t="shared" si="20"/>
        <v>0</v>
      </c>
      <c r="K195" s="178" t="s">
        <v>148</v>
      </c>
      <c r="L195" s="37"/>
      <c r="M195" s="183" t="s">
        <v>19</v>
      </c>
      <c r="N195" s="184" t="s">
        <v>39</v>
      </c>
      <c r="O195" s="62"/>
      <c r="P195" s="185">
        <f t="shared" si="21"/>
        <v>0</v>
      </c>
      <c r="Q195" s="185">
        <v>0</v>
      </c>
      <c r="R195" s="185">
        <f t="shared" si="22"/>
        <v>0</v>
      </c>
      <c r="S195" s="185">
        <v>0</v>
      </c>
      <c r="T195" s="186">
        <f t="shared" si="2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7" t="s">
        <v>208</v>
      </c>
      <c r="AT195" s="187" t="s">
        <v>144</v>
      </c>
      <c r="AU195" s="187" t="s">
        <v>78</v>
      </c>
      <c r="AY195" s="15" t="s">
        <v>142</v>
      </c>
      <c r="BE195" s="188">
        <f t="shared" si="24"/>
        <v>0</v>
      </c>
      <c r="BF195" s="188">
        <f t="shared" si="25"/>
        <v>0</v>
      </c>
      <c r="BG195" s="188">
        <f t="shared" si="26"/>
        <v>0</v>
      </c>
      <c r="BH195" s="188">
        <f t="shared" si="27"/>
        <v>0</v>
      </c>
      <c r="BI195" s="188">
        <f t="shared" si="28"/>
        <v>0</v>
      </c>
      <c r="BJ195" s="15" t="s">
        <v>76</v>
      </c>
      <c r="BK195" s="188">
        <f t="shared" si="29"/>
        <v>0</v>
      </c>
      <c r="BL195" s="15" t="s">
        <v>208</v>
      </c>
      <c r="BM195" s="187" t="s">
        <v>490</v>
      </c>
    </row>
    <row r="196" spans="1:65" s="12" customFormat="1" ht="22.9" customHeight="1">
      <c r="B196" s="160"/>
      <c r="C196" s="161"/>
      <c r="D196" s="162" t="s">
        <v>67</v>
      </c>
      <c r="E196" s="174" t="s">
        <v>491</v>
      </c>
      <c r="F196" s="174" t="s">
        <v>492</v>
      </c>
      <c r="G196" s="161"/>
      <c r="H196" s="161"/>
      <c r="I196" s="164"/>
      <c r="J196" s="175">
        <f>BK196</f>
        <v>0</v>
      </c>
      <c r="K196" s="161"/>
      <c r="L196" s="166"/>
      <c r="M196" s="167"/>
      <c r="N196" s="168"/>
      <c r="O196" s="168"/>
      <c r="P196" s="169">
        <f>SUM(P197:P201)</f>
        <v>0</v>
      </c>
      <c r="Q196" s="168"/>
      <c r="R196" s="169">
        <f>SUM(R197:R201)</f>
        <v>0.53866537999999997</v>
      </c>
      <c r="S196" s="168"/>
      <c r="T196" s="170">
        <f>SUM(T197:T201)</f>
        <v>0.43076000000000003</v>
      </c>
      <c r="AR196" s="171" t="s">
        <v>78</v>
      </c>
      <c r="AT196" s="172" t="s">
        <v>67</v>
      </c>
      <c r="AU196" s="172" t="s">
        <v>76</v>
      </c>
      <c r="AY196" s="171" t="s">
        <v>142</v>
      </c>
      <c r="BK196" s="173">
        <f>SUM(BK197:BK201)</f>
        <v>0</v>
      </c>
    </row>
    <row r="197" spans="1:65" s="2" customFormat="1" ht="14.45" customHeight="1">
      <c r="A197" s="32"/>
      <c r="B197" s="33"/>
      <c r="C197" s="176" t="s">
        <v>493</v>
      </c>
      <c r="D197" s="176" t="s">
        <v>144</v>
      </c>
      <c r="E197" s="177" t="s">
        <v>494</v>
      </c>
      <c r="F197" s="178" t="s">
        <v>495</v>
      </c>
      <c r="G197" s="179" t="s">
        <v>147</v>
      </c>
      <c r="H197" s="180">
        <v>21.538</v>
      </c>
      <c r="I197" s="181"/>
      <c r="J197" s="182">
        <f>ROUND(I197*H197,2)</f>
        <v>0</v>
      </c>
      <c r="K197" s="178" t="s">
        <v>148</v>
      </c>
      <c r="L197" s="37"/>
      <c r="M197" s="183" t="s">
        <v>19</v>
      </c>
      <c r="N197" s="184" t="s">
        <v>39</v>
      </c>
      <c r="O197" s="62"/>
      <c r="P197" s="185">
        <f>O197*H197</f>
        <v>0</v>
      </c>
      <c r="Q197" s="185">
        <v>0</v>
      </c>
      <c r="R197" s="185">
        <f>Q197*H197</f>
        <v>0</v>
      </c>
      <c r="S197" s="185">
        <v>0.02</v>
      </c>
      <c r="T197" s="186">
        <f>S197*H197</f>
        <v>0.43076000000000003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7" t="s">
        <v>208</v>
      </c>
      <c r="AT197" s="187" t="s">
        <v>144</v>
      </c>
      <c r="AU197" s="187" t="s">
        <v>78</v>
      </c>
      <c r="AY197" s="15" t="s">
        <v>142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5" t="s">
        <v>76</v>
      </c>
      <c r="BK197" s="188">
        <f>ROUND(I197*H197,2)</f>
        <v>0</v>
      </c>
      <c r="BL197" s="15" t="s">
        <v>208</v>
      </c>
      <c r="BM197" s="187" t="s">
        <v>496</v>
      </c>
    </row>
    <row r="198" spans="1:65" s="2" customFormat="1" ht="14.45" customHeight="1">
      <c r="A198" s="32"/>
      <c r="B198" s="33"/>
      <c r="C198" s="176" t="s">
        <v>497</v>
      </c>
      <c r="D198" s="176" t="s">
        <v>144</v>
      </c>
      <c r="E198" s="177" t="s">
        <v>498</v>
      </c>
      <c r="F198" s="178" t="s">
        <v>499</v>
      </c>
      <c r="G198" s="179" t="s">
        <v>147</v>
      </c>
      <c r="H198" s="180">
        <v>21.538</v>
      </c>
      <c r="I198" s="181"/>
      <c r="J198" s="182">
        <f>ROUND(I198*H198,2)</f>
        <v>0</v>
      </c>
      <c r="K198" s="178" t="s">
        <v>148</v>
      </c>
      <c r="L198" s="37"/>
      <c r="M198" s="183" t="s">
        <v>19</v>
      </c>
      <c r="N198" s="184" t="s">
        <v>39</v>
      </c>
      <c r="O198" s="62"/>
      <c r="P198" s="185">
        <f>O198*H198</f>
        <v>0</v>
      </c>
      <c r="Q198" s="185">
        <v>1.0000000000000001E-5</v>
      </c>
      <c r="R198" s="185">
        <f>Q198*H198</f>
        <v>2.1538000000000001E-4</v>
      </c>
      <c r="S198" s="185">
        <v>0</v>
      </c>
      <c r="T198" s="18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7" t="s">
        <v>208</v>
      </c>
      <c r="AT198" s="187" t="s">
        <v>144</v>
      </c>
      <c r="AU198" s="187" t="s">
        <v>78</v>
      </c>
      <c r="AY198" s="15" t="s">
        <v>142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5" t="s">
        <v>76</v>
      </c>
      <c r="BK198" s="188">
        <f>ROUND(I198*H198,2)</f>
        <v>0</v>
      </c>
      <c r="BL198" s="15" t="s">
        <v>208</v>
      </c>
      <c r="BM198" s="187" t="s">
        <v>500</v>
      </c>
    </row>
    <row r="199" spans="1:65" s="2" customFormat="1" ht="14.45" customHeight="1">
      <c r="A199" s="32"/>
      <c r="B199" s="33"/>
      <c r="C199" s="189" t="s">
        <v>501</v>
      </c>
      <c r="D199" s="189" t="s">
        <v>230</v>
      </c>
      <c r="E199" s="190" t="s">
        <v>502</v>
      </c>
      <c r="F199" s="191" t="s">
        <v>503</v>
      </c>
      <c r="G199" s="192" t="s">
        <v>147</v>
      </c>
      <c r="H199" s="193">
        <v>21.538</v>
      </c>
      <c r="I199" s="194"/>
      <c r="J199" s="195">
        <f>ROUND(I199*H199,2)</f>
        <v>0</v>
      </c>
      <c r="K199" s="191" t="s">
        <v>19</v>
      </c>
      <c r="L199" s="196"/>
      <c r="M199" s="197" t="s">
        <v>19</v>
      </c>
      <c r="N199" s="198" t="s">
        <v>39</v>
      </c>
      <c r="O199" s="62"/>
      <c r="P199" s="185">
        <f>O199*H199</f>
        <v>0</v>
      </c>
      <c r="Q199" s="185">
        <v>2.5000000000000001E-2</v>
      </c>
      <c r="R199" s="185">
        <f>Q199*H199</f>
        <v>0.53844999999999998</v>
      </c>
      <c r="S199" s="185">
        <v>0</v>
      </c>
      <c r="T199" s="18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7" t="s">
        <v>278</v>
      </c>
      <c r="AT199" s="187" t="s">
        <v>230</v>
      </c>
      <c r="AU199" s="187" t="s">
        <v>78</v>
      </c>
      <c r="AY199" s="15" t="s">
        <v>142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5" t="s">
        <v>76</v>
      </c>
      <c r="BK199" s="188">
        <f>ROUND(I199*H199,2)</f>
        <v>0</v>
      </c>
      <c r="BL199" s="15" t="s">
        <v>208</v>
      </c>
      <c r="BM199" s="187" t="s">
        <v>504</v>
      </c>
    </row>
    <row r="200" spans="1:65" s="2" customFormat="1" ht="24.2" customHeight="1">
      <c r="A200" s="32"/>
      <c r="B200" s="33"/>
      <c r="C200" s="176" t="s">
        <v>505</v>
      </c>
      <c r="D200" s="176" t="s">
        <v>144</v>
      </c>
      <c r="E200" s="177" t="s">
        <v>506</v>
      </c>
      <c r="F200" s="178" t="s">
        <v>507</v>
      </c>
      <c r="G200" s="179" t="s">
        <v>262</v>
      </c>
      <c r="H200" s="180">
        <v>1</v>
      </c>
      <c r="I200" s="181"/>
      <c r="J200" s="182">
        <f>ROUND(I200*H200,2)</f>
        <v>0</v>
      </c>
      <c r="K200" s="178" t="s">
        <v>19</v>
      </c>
      <c r="L200" s="37"/>
      <c r="M200" s="183" t="s">
        <v>19</v>
      </c>
      <c r="N200" s="184" t="s">
        <v>39</v>
      </c>
      <c r="O200" s="62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7" t="s">
        <v>149</v>
      </c>
      <c r="AT200" s="187" t="s">
        <v>144</v>
      </c>
      <c r="AU200" s="187" t="s">
        <v>78</v>
      </c>
      <c r="AY200" s="15" t="s">
        <v>142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5" t="s">
        <v>76</v>
      </c>
      <c r="BK200" s="188">
        <f>ROUND(I200*H200,2)</f>
        <v>0</v>
      </c>
      <c r="BL200" s="15" t="s">
        <v>149</v>
      </c>
      <c r="BM200" s="187" t="s">
        <v>508</v>
      </c>
    </row>
    <row r="201" spans="1:65" s="2" customFormat="1" ht="49.15" customHeight="1">
      <c r="A201" s="32"/>
      <c r="B201" s="33"/>
      <c r="C201" s="176" t="s">
        <v>509</v>
      </c>
      <c r="D201" s="176" t="s">
        <v>144</v>
      </c>
      <c r="E201" s="177" t="s">
        <v>510</v>
      </c>
      <c r="F201" s="178" t="s">
        <v>511</v>
      </c>
      <c r="G201" s="179" t="s">
        <v>215</v>
      </c>
      <c r="H201" s="180">
        <v>0.53900000000000003</v>
      </c>
      <c r="I201" s="181"/>
      <c r="J201" s="182">
        <f>ROUND(I201*H201,2)</f>
        <v>0</v>
      </c>
      <c r="K201" s="178" t="s">
        <v>148</v>
      </c>
      <c r="L201" s="37"/>
      <c r="M201" s="183" t="s">
        <v>19</v>
      </c>
      <c r="N201" s="184" t="s">
        <v>39</v>
      </c>
      <c r="O201" s="62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7" t="s">
        <v>208</v>
      </c>
      <c r="AT201" s="187" t="s">
        <v>144</v>
      </c>
      <c r="AU201" s="187" t="s">
        <v>78</v>
      </c>
      <c r="AY201" s="15" t="s">
        <v>142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5" t="s">
        <v>76</v>
      </c>
      <c r="BK201" s="188">
        <f>ROUND(I201*H201,2)</f>
        <v>0</v>
      </c>
      <c r="BL201" s="15" t="s">
        <v>208</v>
      </c>
      <c r="BM201" s="187" t="s">
        <v>512</v>
      </c>
    </row>
    <row r="202" spans="1:65" s="12" customFormat="1" ht="22.9" customHeight="1">
      <c r="B202" s="160"/>
      <c r="C202" s="161"/>
      <c r="D202" s="162" t="s">
        <v>67</v>
      </c>
      <c r="E202" s="174" t="s">
        <v>513</v>
      </c>
      <c r="F202" s="174" t="s">
        <v>514</v>
      </c>
      <c r="G202" s="161"/>
      <c r="H202" s="161"/>
      <c r="I202" s="164"/>
      <c r="J202" s="175">
        <f>BK202</f>
        <v>0</v>
      </c>
      <c r="K202" s="161"/>
      <c r="L202" s="166"/>
      <c r="M202" s="167"/>
      <c r="N202" s="168"/>
      <c r="O202" s="168"/>
      <c r="P202" s="169">
        <f>SUM(P203:P209)</f>
        <v>0</v>
      </c>
      <c r="Q202" s="168"/>
      <c r="R202" s="169">
        <f>SUM(R203:R209)</f>
        <v>4.7732399999999995</v>
      </c>
      <c r="S202" s="168"/>
      <c r="T202" s="170">
        <f>SUM(T203:T209)</f>
        <v>6.2652650000000003</v>
      </c>
      <c r="AR202" s="171" t="s">
        <v>78</v>
      </c>
      <c r="AT202" s="172" t="s">
        <v>67</v>
      </c>
      <c r="AU202" s="172" t="s">
        <v>76</v>
      </c>
      <c r="AY202" s="171" t="s">
        <v>142</v>
      </c>
      <c r="BK202" s="173">
        <f>SUM(BK203:BK209)</f>
        <v>0</v>
      </c>
    </row>
    <row r="203" spans="1:65" s="2" customFormat="1" ht="37.9" customHeight="1">
      <c r="A203" s="32"/>
      <c r="B203" s="33"/>
      <c r="C203" s="176" t="s">
        <v>515</v>
      </c>
      <c r="D203" s="176" t="s">
        <v>144</v>
      </c>
      <c r="E203" s="177" t="s">
        <v>516</v>
      </c>
      <c r="F203" s="178" t="s">
        <v>517</v>
      </c>
      <c r="G203" s="179" t="s">
        <v>147</v>
      </c>
      <c r="H203" s="180">
        <v>120</v>
      </c>
      <c r="I203" s="181"/>
      <c r="J203" s="182">
        <f t="shared" ref="J203:J209" si="30">ROUND(I203*H203,2)</f>
        <v>0</v>
      </c>
      <c r="K203" s="178" t="s">
        <v>148</v>
      </c>
      <c r="L203" s="37"/>
      <c r="M203" s="183" t="s">
        <v>19</v>
      </c>
      <c r="N203" s="184" t="s">
        <v>39</v>
      </c>
      <c r="O203" s="62"/>
      <c r="P203" s="185">
        <f t="shared" ref="P203:P209" si="31">O203*H203</f>
        <v>0</v>
      </c>
      <c r="Q203" s="185">
        <v>1.2E-2</v>
      </c>
      <c r="R203" s="185">
        <f t="shared" ref="R203:R209" si="32">Q203*H203</f>
        <v>1.44</v>
      </c>
      <c r="S203" s="185">
        <v>0</v>
      </c>
      <c r="T203" s="186">
        <f t="shared" ref="T203:T209" si="33"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7" t="s">
        <v>208</v>
      </c>
      <c r="AT203" s="187" t="s">
        <v>144</v>
      </c>
      <c r="AU203" s="187" t="s">
        <v>78</v>
      </c>
      <c r="AY203" s="15" t="s">
        <v>142</v>
      </c>
      <c r="BE203" s="188">
        <f t="shared" ref="BE203:BE209" si="34">IF(N203="základní",J203,0)</f>
        <v>0</v>
      </c>
      <c r="BF203" s="188">
        <f t="shared" ref="BF203:BF209" si="35">IF(N203="snížená",J203,0)</f>
        <v>0</v>
      </c>
      <c r="BG203" s="188">
        <f t="shared" ref="BG203:BG209" si="36">IF(N203="zákl. přenesená",J203,0)</f>
        <v>0</v>
      </c>
      <c r="BH203" s="188">
        <f t="shared" ref="BH203:BH209" si="37">IF(N203="sníž. přenesená",J203,0)</f>
        <v>0</v>
      </c>
      <c r="BI203" s="188">
        <f t="shared" ref="BI203:BI209" si="38">IF(N203="nulová",J203,0)</f>
        <v>0</v>
      </c>
      <c r="BJ203" s="15" t="s">
        <v>76</v>
      </c>
      <c r="BK203" s="188">
        <f t="shared" ref="BK203:BK209" si="39">ROUND(I203*H203,2)</f>
        <v>0</v>
      </c>
      <c r="BL203" s="15" t="s">
        <v>208</v>
      </c>
      <c r="BM203" s="187" t="s">
        <v>518</v>
      </c>
    </row>
    <row r="204" spans="1:65" s="2" customFormat="1" ht="24.2" customHeight="1">
      <c r="A204" s="32"/>
      <c r="B204" s="33"/>
      <c r="C204" s="176" t="s">
        <v>519</v>
      </c>
      <c r="D204" s="176" t="s">
        <v>144</v>
      </c>
      <c r="E204" s="177" t="s">
        <v>520</v>
      </c>
      <c r="F204" s="178" t="s">
        <v>521</v>
      </c>
      <c r="G204" s="179" t="s">
        <v>147</v>
      </c>
      <c r="H204" s="180">
        <v>28.11</v>
      </c>
      <c r="I204" s="181"/>
      <c r="J204" s="182">
        <f t="shared" si="30"/>
        <v>0</v>
      </c>
      <c r="K204" s="178" t="s">
        <v>148</v>
      </c>
      <c r="L204" s="37"/>
      <c r="M204" s="183" t="s">
        <v>19</v>
      </c>
      <c r="N204" s="184" t="s">
        <v>39</v>
      </c>
      <c r="O204" s="62"/>
      <c r="P204" s="185">
        <f t="shared" si="31"/>
        <v>0</v>
      </c>
      <c r="Q204" s="185">
        <v>0</v>
      </c>
      <c r="R204" s="185">
        <f t="shared" si="32"/>
        <v>0</v>
      </c>
      <c r="S204" s="185">
        <v>0.13950000000000001</v>
      </c>
      <c r="T204" s="186">
        <f t="shared" si="33"/>
        <v>3.9213450000000001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7" t="s">
        <v>208</v>
      </c>
      <c r="AT204" s="187" t="s">
        <v>144</v>
      </c>
      <c r="AU204" s="187" t="s">
        <v>78</v>
      </c>
      <c r="AY204" s="15" t="s">
        <v>142</v>
      </c>
      <c r="BE204" s="188">
        <f t="shared" si="34"/>
        <v>0</v>
      </c>
      <c r="BF204" s="188">
        <f t="shared" si="35"/>
        <v>0</v>
      </c>
      <c r="BG204" s="188">
        <f t="shared" si="36"/>
        <v>0</v>
      </c>
      <c r="BH204" s="188">
        <f t="shared" si="37"/>
        <v>0</v>
      </c>
      <c r="BI204" s="188">
        <f t="shared" si="38"/>
        <v>0</v>
      </c>
      <c r="BJ204" s="15" t="s">
        <v>76</v>
      </c>
      <c r="BK204" s="188">
        <f t="shared" si="39"/>
        <v>0</v>
      </c>
      <c r="BL204" s="15" t="s">
        <v>208</v>
      </c>
      <c r="BM204" s="187" t="s">
        <v>522</v>
      </c>
    </row>
    <row r="205" spans="1:65" s="2" customFormat="1" ht="14.45" customHeight="1">
      <c r="A205" s="32"/>
      <c r="B205" s="33"/>
      <c r="C205" s="176" t="s">
        <v>523</v>
      </c>
      <c r="D205" s="176" t="s">
        <v>144</v>
      </c>
      <c r="E205" s="177" t="s">
        <v>524</v>
      </c>
      <c r="F205" s="178" t="s">
        <v>525</v>
      </c>
      <c r="G205" s="179" t="s">
        <v>147</v>
      </c>
      <c r="H205" s="180">
        <v>66.400000000000006</v>
      </c>
      <c r="I205" s="181"/>
      <c r="J205" s="182">
        <f t="shared" si="30"/>
        <v>0</v>
      </c>
      <c r="K205" s="178" t="s">
        <v>148</v>
      </c>
      <c r="L205" s="37"/>
      <c r="M205" s="183" t="s">
        <v>19</v>
      </c>
      <c r="N205" s="184" t="s">
        <v>39</v>
      </c>
      <c r="O205" s="62"/>
      <c r="P205" s="185">
        <f t="shared" si="31"/>
        <v>0</v>
      </c>
      <c r="Q205" s="185">
        <v>0</v>
      </c>
      <c r="R205" s="185">
        <f t="shared" si="32"/>
        <v>0</v>
      </c>
      <c r="S205" s="185">
        <v>3.5299999999999998E-2</v>
      </c>
      <c r="T205" s="186">
        <f t="shared" si="33"/>
        <v>2.3439200000000002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7" t="s">
        <v>208</v>
      </c>
      <c r="AT205" s="187" t="s">
        <v>144</v>
      </c>
      <c r="AU205" s="187" t="s">
        <v>78</v>
      </c>
      <c r="AY205" s="15" t="s">
        <v>142</v>
      </c>
      <c r="BE205" s="188">
        <f t="shared" si="34"/>
        <v>0</v>
      </c>
      <c r="BF205" s="188">
        <f t="shared" si="35"/>
        <v>0</v>
      </c>
      <c r="BG205" s="188">
        <f t="shared" si="36"/>
        <v>0</v>
      </c>
      <c r="BH205" s="188">
        <f t="shared" si="37"/>
        <v>0</v>
      </c>
      <c r="BI205" s="188">
        <f t="shared" si="38"/>
        <v>0</v>
      </c>
      <c r="BJ205" s="15" t="s">
        <v>76</v>
      </c>
      <c r="BK205" s="188">
        <f t="shared" si="39"/>
        <v>0</v>
      </c>
      <c r="BL205" s="15" t="s">
        <v>208</v>
      </c>
      <c r="BM205" s="187" t="s">
        <v>526</v>
      </c>
    </row>
    <row r="206" spans="1:65" s="2" customFormat="1" ht="49.15" customHeight="1">
      <c r="A206" s="32"/>
      <c r="B206" s="33"/>
      <c r="C206" s="176" t="s">
        <v>527</v>
      </c>
      <c r="D206" s="176" t="s">
        <v>144</v>
      </c>
      <c r="E206" s="177" t="s">
        <v>528</v>
      </c>
      <c r="F206" s="178" t="s">
        <v>529</v>
      </c>
      <c r="G206" s="179" t="s">
        <v>147</v>
      </c>
      <c r="H206" s="180">
        <v>120</v>
      </c>
      <c r="I206" s="181"/>
      <c r="J206" s="182">
        <f t="shared" si="30"/>
        <v>0</v>
      </c>
      <c r="K206" s="178" t="s">
        <v>148</v>
      </c>
      <c r="L206" s="37"/>
      <c r="M206" s="183" t="s">
        <v>19</v>
      </c>
      <c r="N206" s="184" t="s">
        <v>39</v>
      </c>
      <c r="O206" s="62"/>
      <c r="P206" s="185">
        <f t="shared" si="31"/>
        <v>0</v>
      </c>
      <c r="Q206" s="185">
        <v>8.2199999999999999E-3</v>
      </c>
      <c r="R206" s="185">
        <f t="shared" si="32"/>
        <v>0.98639999999999994</v>
      </c>
      <c r="S206" s="185">
        <v>0</v>
      </c>
      <c r="T206" s="186">
        <f t="shared" si="3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7" t="s">
        <v>208</v>
      </c>
      <c r="AT206" s="187" t="s">
        <v>144</v>
      </c>
      <c r="AU206" s="187" t="s">
        <v>78</v>
      </c>
      <c r="AY206" s="15" t="s">
        <v>142</v>
      </c>
      <c r="BE206" s="188">
        <f t="shared" si="34"/>
        <v>0</v>
      </c>
      <c r="BF206" s="188">
        <f t="shared" si="35"/>
        <v>0</v>
      </c>
      <c r="BG206" s="188">
        <f t="shared" si="36"/>
        <v>0</v>
      </c>
      <c r="BH206" s="188">
        <f t="shared" si="37"/>
        <v>0</v>
      </c>
      <c r="BI206" s="188">
        <f t="shared" si="38"/>
        <v>0</v>
      </c>
      <c r="BJ206" s="15" t="s">
        <v>76</v>
      </c>
      <c r="BK206" s="188">
        <f t="shared" si="39"/>
        <v>0</v>
      </c>
      <c r="BL206" s="15" t="s">
        <v>208</v>
      </c>
      <c r="BM206" s="187" t="s">
        <v>530</v>
      </c>
    </row>
    <row r="207" spans="1:65" s="2" customFormat="1" ht="37.9" customHeight="1">
      <c r="A207" s="32"/>
      <c r="B207" s="33"/>
      <c r="C207" s="189" t="s">
        <v>531</v>
      </c>
      <c r="D207" s="189" t="s">
        <v>230</v>
      </c>
      <c r="E207" s="190" t="s">
        <v>532</v>
      </c>
      <c r="F207" s="191" t="s">
        <v>533</v>
      </c>
      <c r="G207" s="192" t="s">
        <v>147</v>
      </c>
      <c r="H207" s="193">
        <v>120</v>
      </c>
      <c r="I207" s="194"/>
      <c r="J207" s="195">
        <f t="shared" si="30"/>
        <v>0</v>
      </c>
      <c r="K207" s="191" t="s">
        <v>148</v>
      </c>
      <c r="L207" s="196"/>
      <c r="M207" s="197" t="s">
        <v>19</v>
      </c>
      <c r="N207" s="198" t="s">
        <v>39</v>
      </c>
      <c r="O207" s="62"/>
      <c r="P207" s="185">
        <f t="shared" si="31"/>
        <v>0</v>
      </c>
      <c r="Q207" s="185">
        <v>1.9199999999999998E-2</v>
      </c>
      <c r="R207" s="185">
        <f t="shared" si="32"/>
        <v>2.3039999999999998</v>
      </c>
      <c r="S207" s="185">
        <v>0</v>
      </c>
      <c r="T207" s="186">
        <f t="shared" si="3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7" t="s">
        <v>278</v>
      </c>
      <c r="AT207" s="187" t="s">
        <v>230</v>
      </c>
      <c r="AU207" s="187" t="s">
        <v>78</v>
      </c>
      <c r="AY207" s="15" t="s">
        <v>142</v>
      </c>
      <c r="BE207" s="188">
        <f t="shared" si="34"/>
        <v>0</v>
      </c>
      <c r="BF207" s="188">
        <f t="shared" si="35"/>
        <v>0</v>
      </c>
      <c r="BG207" s="188">
        <f t="shared" si="36"/>
        <v>0</v>
      </c>
      <c r="BH207" s="188">
        <f t="shared" si="37"/>
        <v>0</v>
      </c>
      <c r="BI207" s="188">
        <f t="shared" si="38"/>
        <v>0</v>
      </c>
      <c r="BJ207" s="15" t="s">
        <v>76</v>
      </c>
      <c r="BK207" s="188">
        <f t="shared" si="39"/>
        <v>0</v>
      </c>
      <c r="BL207" s="15" t="s">
        <v>208</v>
      </c>
      <c r="BM207" s="187" t="s">
        <v>534</v>
      </c>
    </row>
    <row r="208" spans="1:65" s="2" customFormat="1" ht="24.2" customHeight="1">
      <c r="A208" s="32"/>
      <c r="B208" s="33"/>
      <c r="C208" s="176" t="s">
        <v>535</v>
      </c>
      <c r="D208" s="176" t="s">
        <v>144</v>
      </c>
      <c r="E208" s="177" t="s">
        <v>536</v>
      </c>
      <c r="F208" s="178" t="s">
        <v>537</v>
      </c>
      <c r="G208" s="179" t="s">
        <v>147</v>
      </c>
      <c r="H208" s="180">
        <v>28.56</v>
      </c>
      <c r="I208" s="181"/>
      <c r="J208" s="182">
        <f t="shared" si="30"/>
        <v>0</v>
      </c>
      <c r="K208" s="178" t="s">
        <v>148</v>
      </c>
      <c r="L208" s="37"/>
      <c r="M208" s="183" t="s">
        <v>19</v>
      </c>
      <c r="N208" s="184" t="s">
        <v>39</v>
      </c>
      <c r="O208" s="62"/>
      <c r="P208" s="185">
        <f t="shared" si="31"/>
        <v>0</v>
      </c>
      <c r="Q208" s="185">
        <v>1.5E-3</v>
      </c>
      <c r="R208" s="185">
        <f t="shared" si="32"/>
        <v>4.2839999999999996E-2</v>
      </c>
      <c r="S208" s="185">
        <v>0</v>
      </c>
      <c r="T208" s="186">
        <f t="shared" si="3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7" t="s">
        <v>208</v>
      </c>
      <c r="AT208" s="187" t="s">
        <v>144</v>
      </c>
      <c r="AU208" s="187" t="s">
        <v>78</v>
      </c>
      <c r="AY208" s="15" t="s">
        <v>142</v>
      </c>
      <c r="BE208" s="188">
        <f t="shared" si="34"/>
        <v>0</v>
      </c>
      <c r="BF208" s="188">
        <f t="shared" si="35"/>
        <v>0</v>
      </c>
      <c r="BG208" s="188">
        <f t="shared" si="36"/>
        <v>0</v>
      </c>
      <c r="BH208" s="188">
        <f t="shared" si="37"/>
        <v>0</v>
      </c>
      <c r="BI208" s="188">
        <f t="shared" si="38"/>
        <v>0</v>
      </c>
      <c r="BJ208" s="15" t="s">
        <v>76</v>
      </c>
      <c r="BK208" s="188">
        <f t="shared" si="39"/>
        <v>0</v>
      </c>
      <c r="BL208" s="15" t="s">
        <v>208</v>
      </c>
      <c r="BM208" s="187" t="s">
        <v>538</v>
      </c>
    </row>
    <row r="209" spans="1:65" s="2" customFormat="1" ht="49.15" customHeight="1">
      <c r="A209" s="32"/>
      <c r="B209" s="33"/>
      <c r="C209" s="176" t="s">
        <v>539</v>
      </c>
      <c r="D209" s="176" t="s">
        <v>144</v>
      </c>
      <c r="E209" s="177" t="s">
        <v>540</v>
      </c>
      <c r="F209" s="178" t="s">
        <v>541</v>
      </c>
      <c r="G209" s="179" t="s">
        <v>215</v>
      </c>
      <c r="H209" s="180">
        <v>4.7729999999999997</v>
      </c>
      <c r="I209" s="181"/>
      <c r="J209" s="182">
        <f t="shared" si="30"/>
        <v>0</v>
      </c>
      <c r="K209" s="178" t="s">
        <v>148</v>
      </c>
      <c r="L209" s="37"/>
      <c r="M209" s="183" t="s">
        <v>19</v>
      </c>
      <c r="N209" s="184" t="s">
        <v>39</v>
      </c>
      <c r="O209" s="62"/>
      <c r="P209" s="185">
        <f t="shared" si="31"/>
        <v>0</v>
      </c>
      <c r="Q209" s="185">
        <v>0</v>
      </c>
      <c r="R209" s="185">
        <f t="shared" si="32"/>
        <v>0</v>
      </c>
      <c r="S209" s="185">
        <v>0</v>
      </c>
      <c r="T209" s="186">
        <f t="shared" si="3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7" t="s">
        <v>208</v>
      </c>
      <c r="AT209" s="187" t="s">
        <v>144</v>
      </c>
      <c r="AU209" s="187" t="s">
        <v>78</v>
      </c>
      <c r="AY209" s="15" t="s">
        <v>142</v>
      </c>
      <c r="BE209" s="188">
        <f t="shared" si="34"/>
        <v>0</v>
      </c>
      <c r="BF209" s="188">
        <f t="shared" si="35"/>
        <v>0</v>
      </c>
      <c r="BG209" s="188">
        <f t="shared" si="36"/>
        <v>0</v>
      </c>
      <c r="BH209" s="188">
        <f t="shared" si="37"/>
        <v>0</v>
      </c>
      <c r="BI209" s="188">
        <f t="shared" si="38"/>
        <v>0</v>
      </c>
      <c r="BJ209" s="15" t="s">
        <v>76</v>
      </c>
      <c r="BK209" s="188">
        <f t="shared" si="39"/>
        <v>0</v>
      </c>
      <c r="BL209" s="15" t="s">
        <v>208</v>
      </c>
      <c r="BM209" s="187" t="s">
        <v>542</v>
      </c>
    </row>
    <row r="210" spans="1:65" s="12" customFormat="1" ht="22.9" customHeight="1">
      <c r="B210" s="160"/>
      <c r="C210" s="161"/>
      <c r="D210" s="162" t="s">
        <v>67</v>
      </c>
      <c r="E210" s="174" t="s">
        <v>543</v>
      </c>
      <c r="F210" s="174" t="s">
        <v>544</v>
      </c>
      <c r="G210" s="161"/>
      <c r="H210" s="161"/>
      <c r="I210" s="164"/>
      <c r="J210" s="175">
        <f>BK210</f>
        <v>0</v>
      </c>
      <c r="K210" s="161"/>
      <c r="L210" s="166"/>
      <c r="M210" s="167"/>
      <c r="N210" s="168"/>
      <c r="O210" s="168"/>
      <c r="P210" s="169">
        <f>SUM(P211:P215)</f>
        <v>0</v>
      </c>
      <c r="Q210" s="168"/>
      <c r="R210" s="169">
        <f>SUM(R211:R215)</f>
        <v>0.25740299999999999</v>
      </c>
      <c r="S210" s="168"/>
      <c r="T210" s="170">
        <f>SUM(T211:T215)</f>
        <v>0.17925000000000002</v>
      </c>
      <c r="AR210" s="171" t="s">
        <v>78</v>
      </c>
      <c r="AT210" s="172" t="s">
        <v>67</v>
      </c>
      <c r="AU210" s="172" t="s">
        <v>76</v>
      </c>
      <c r="AY210" s="171" t="s">
        <v>142</v>
      </c>
      <c r="BK210" s="173">
        <f>SUM(BK211:BK215)</f>
        <v>0</v>
      </c>
    </row>
    <row r="211" spans="1:65" s="2" customFormat="1" ht="24.2" customHeight="1">
      <c r="A211" s="32"/>
      <c r="B211" s="33"/>
      <c r="C211" s="176" t="s">
        <v>545</v>
      </c>
      <c r="D211" s="176" t="s">
        <v>144</v>
      </c>
      <c r="E211" s="177" t="s">
        <v>546</v>
      </c>
      <c r="F211" s="178" t="s">
        <v>547</v>
      </c>
      <c r="G211" s="179" t="s">
        <v>147</v>
      </c>
      <c r="H211" s="180">
        <v>71.7</v>
      </c>
      <c r="I211" s="181"/>
      <c r="J211" s="182">
        <f>ROUND(I211*H211,2)</f>
        <v>0</v>
      </c>
      <c r="K211" s="178" t="s">
        <v>148</v>
      </c>
      <c r="L211" s="37"/>
      <c r="M211" s="183" t="s">
        <v>19</v>
      </c>
      <c r="N211" s="184" t="s">
        <v>39</v>
      </c>
      <c r="O211" s="62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7" t="s">
        <v>208</v>
      </c>
      <c r="AT211" s="187" t="s">
        <v>144</v>
      </c>
      <c r="AU211" s="187" t="s">
        <v>78</v>
      </c>
      <c r="AY211" s="15" t="s">
        <v>142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5" t="s">
        <v>76</v>
      </c>
      <c r="BK211" s="188">
        <f>ROUND(I211*H211,2)</f>
        <v>0</v>
      </c>
      <c r="BL211" s="15" t="s">
        <v>208</v>
      </c>
      <c r="BM211" s="187" t="s">
        <v>548</v>
      </c>
    </row>
    <row r="212" spans="1:65" s="2" customFormat="1" ht="24.2" customHeight="1">
      <c r="A212" s="32"/>
      <c r="B212" s="33"/>
      <c r="C212" s="176" t="s">
        <v>549</v>
      </c>
      <c r="D212" s="176" t="s">
        <v>144</v>
      </c>
      <c r="E212" s="177" t="s">
        <v>550</v>
      </c>
      <c r="F212" s="178" t="s">
        <v>551</v>
      </c>
      <c r="G212" s="179" t="s">
        <v>147</v>
      </c>
      <c r="H212" s="180">
        <v>71.7</v>
      </c>
      <c r="I212" s="181"/>
      <c r="J212" s="182">
        <f>ROUND(I212*H212,2)</f>
        <v>0</v>
      </c>
      <c r="K212" s="178" t="s">
        <v>148</v>
      </c>
      <c r="L212" s="37"/>
      <c r="M212" s="183" t="s">
        <v>19</v>
      </c>
      <c r="N212" s="184" t="s">
        <v>39</v>
      </c>
      <c r="O212" s="62"/>
      <c r="P212" s="185">
        <f>O212*H212</f>
        <v>0</v>
      </c>
      <c r="Q212" s="185">
        <v>0</v>
      </c>
      <c r="R212" s="185">
        <f>Q212*H212</f>
        <v>0</v>
      </c>
      <c r="S212" s="185">
        <v>2.5000000000000001E-3</v>
      </c>
      <c r="T212" s="186">
        <f>S212*H212</f>
        <v>0.17925000000000002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7" t="s">
        <v>208</v>
      </c>
      <c r="AT212" s="187" t="s">
        <v>144</v>
      </c>
      <c r="AU212" s="187" t="s">
        <v>78</v>
      </c>
      <c r="AY212" s="15" t="s">
        <v>142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5" t="s">
        <v>76</v>
      </c>
      <c r="BK212" s="188">
        <f>ROUND(I212*H212,2)</f>
        <v>0</v>
      </c>
      <c r="BL212" s="15" t="s">
        <v>208</v>
      </c>
      <c r="BM212" s="187" t="s">
        <v>552</v>
      </c>
    </row>
    <row r="213" spans="1:65" s="2" customFormat="1" ht="24.2" customHeight="1">
      <c r="A213" s="32"/>
      <c r="B213" s="33"/>
      <c r="C213" s="176" t="s">
        <v>553</v>
      </c>
      <c r="D213" s="176" t="s">
        <v>144</v>
      </c>
      <c r="E213" s="177" t="s">
        <v>554</v>
      </c>
      <c r="F213" s="178" t="s">
        <v>555</v>
      </c>
      <c r="G213" s="179" t="s">
        <v>147</v>
      </c>
      <c r="H213" s="180">
        <v>71.7</v>
      </c>
      <c r="I213" s="181"/>
      <c r="J213" s="182">
        <f>ROUND(I213*H213,2)</f>
        <v>0</v>
      </c>
      <c r="K213" s="178" t="s">
        <v>148</v>
      </c>
      <c r="L213" s="37"/>
      <c r="M213" s="183" t="s">
        <v>19</v>
      </c>
      <c r="N213" s="184" t="s">
        <v>39</v>
      </c>
      <c r="O213" s="62"/>
      <c r="P213" s="185">
        <f>O213*H213</f>
        <v>0</v>
      </c>
      <c r="Q213" s="185">
        <v>4.0000000000000002E-4</v>
      </c>
      <c r="R213" s="185">
        <f>Q213*H213</f>
        <v>2.8680000000000004E-2</v>
      </c>
      <c r="S213" s="185">
        <v>0</v>
      </c>
      <c r="T213" s="18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7" t="s">
        <v>208</v>
      </c>
      <c r="AT213" s="187" t="s">
        <v>144</v>
      </c>
      <c r="AU213" s="187" t="s">
        <v>78</v>
      </c>
      <c r="AY213" s="15" t="s">
        <v>142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5" t="s">
        <v>76</v>
      </c>
      <c r="BK213" s="188">
        <f>ROUND(I213*H213,2)</f>
        <v>0</v>
      </c>
      <c r="BL213" s="15" t="s">
        <v>208</v>
      </c>
      <c r="BM213" s="187" t="s">
        <v>556</v>
      </c>
    </row>
    <row r="214" spans="1:65" s="2" customFormat="1" ht="37.9" customHeight="1">
      <c r="A214" s="32"/>
      <c r="B214" s="33"/>
      <c r="C214" s="189" t="s">
        <v>557</v>
      </c>
      <c r="D214" s="189" t="s">
        <v>230</v>
      </c>
      <c r="E214" s="190" t="s">
        <v>558</v>
      </c>
      <c r="F214" s="191" t="s">
        <v>559</v>
      </c>
      <c r="G214" s="192" t="s">
        <v>147</v>
      </c>
      <c r="H214" s="193">
        <v>78.87</v>
      </c>
      <c r="I214" s="194"/>
      <c r="J214" s="195">
        <f>ROUND(I214*H214,2)</f>
        <v>0</v>
      </c>
      <c r="K214" s="191" t="s">
        <v>148</v>
      </c>
      <c r="L214" s="196"/>
      <c r="M214" s="197" t="s">
        <v>19</v>
      </c>
      <c r="N214" s="198" t="s">
        <v>39</v>
      </c>
      <c r="O214" s="62"/>
      <c r="P214" s="185">
        <f>O214*H214</f>
        <v>0</v>
      </c>
      <c r="Q214" s="185">
        <v>2.8999999999999998E-3</v>
      </c>
      <c r="R214" s="185">
        <f>Q214*H214</f>
        <v>0.22872300000000001</v>
      </c>
      <c r="S214" s="185">
        <v>0</v>
      </c>
      <c r="T214" s="18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7" t="s">
        <v>278</v>
      </c>
      <c r="AT214" s="187" t="s">
        <v>230</v>
      </c>
      <c r="AU214" s="187" t="s">
        <v>78</v>
      </c>
      <c r="AY214" s="15" t="s">
        <v>142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5" t="s">
        <v>76</v>
      </c>
      <c r="BK214" s="188">
        <f>ROUND(I214*H214,2)</f>
        <v>0</v>
      </c>
      <c r="BL214" s="15" t="s">
        <v>208</v>
      </c>
      <c r="BM214" s="187" t="s">
        <v>560</v>
      </c>
    </row>
    <row r="215" spans="1:65" s="2" customFormat="1" ht="49.15" customHeight="1">
      <c r="A215" s="32"/>
      <c r="B215" s="33"/>
      <c r="C215" s="176" t="s">
        <v>561</v>
      </c>
      <c r="D215" s="176" t="s">
        <v>144</v>
      </c>
      <c r="E215" s="177" t="s">
        <v>562</v>
      </c>
      <c r="F215" s="178" t="s">
        <v>563</v>
      </c>
      <c r="G215" s="179" t="s">
        <v>215</v>
      </c>
      <c r="H215" s="180">
        <v>0.25700000000000001</v>
      </c>
      <c r="I215" s="181"/>
      <c r="J215" s="182">
        <f>ROUND(I215*H215,2)</f>
        <v>0</v>
      </c>
      <c r="K215" s="178" t="s">
        <v>148</v>
      </c>
      <c r="L215" s="37"/>
      <c r="M215" s="183" t="s">
        <v>19</v>
      </c>
      <c r="N215" s="184" t="s">
        <v>39</v>
      </c>
      <c r="O215" s="62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7" t="s">
        <v>208</v>
      </c>
      <c r="AT215" s="187" t="s">
        <v>144</v>
      </c>
      <c r="AU215" s="187" t="s">
        <v>78</v>
      </c>
      <c r="AY215" s="15" t="s">
        <v>142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5" t="s">
        <v>76</v>
      </c>
      <c r="BK215" s="188">
        <f>ROUND(I215*H215,2)</f>
        <v>0</v>
      </c>
      <c r="BL215" s="15" t="s">
        <v>208</v>
      </c>
      <c r="BM215" s="187" t="s">
        <v>564</v>
      </c>
    </row>
    <row r="216" spans="1:65" s="12" customFormat="1" ht="22.9" customHeight="1">
      <c r="B216" s="160"/>
      <c r="C216" s="161"/>
      <c r="D216" s="162" t="s">
        <v>67</v>
      </c>
      <c r="E216" s="174" t="s">
        <v>565</v>
      </c>
      <c r="F216" s="174" t="s">
        <v>566</v>
      </c>
      <c r="G216" s="161"/>
      <c r="H216" s="161"/>
      <c r="I216" s="164"/>
      <c r="J216" s="175">
        <f>BK216</f>
        <v>0</v>
      </c>
      <c r="K216" s="161"/>
      <c r="L216" s="166"/>
      <c r="M216" s="167"/>
      <c r="N216" s="168"/>
      <c r="O216" s="168"/>
      <c r="P216" s="169">
        <f>SUM(P217:P224)</f>
        <v>0</v>
      </c>
      <c r="Q216" s="168"/>
      <c r="R216" s="169">
        <f>SUM(R217:R224)</f>
        <v>4.4074799999999996</v>
      </c>
      <c r="S216" s="168"/>
      <c r="T216" s="170">
        <f>SUM(T217:T224)</f>
        <v>3.7810240000000004</v>
      </c>
      <c r="AR216" s="171" t="s">
        <v>78</v>
      </c>
      <c r="AT216" s="172" t="s">
        <v>67</v>
      </c>
      <c r="AU216" s="172" t="s">
        <v>76</v>
      </c>
      <c r="AY216" s="171" t="s">
        <v>142</v>
      </c>
      <c r="BK216" s="173">
        <f>SUM(BK217:BK224)</f>
        <v>0</v>
      </c>
    </row>
    <row r="217" spans="1:65" s="2" customFormat="1" ht="24.2" customHeight="1">
      <c r="A217" s="32"/>
      <c r="B217" s="33"/>
      <c r="C217" s="176" t="s">
        <v>567</v>
      </c>
      <c r="D217" s="176" t="s">
        <v>144</v>
      </c>
      <c r="E217" s="177" t="s">
        <v>568</v>
      </c>
      <c r="F217" s="178" t="s">
        <v>569</v>
      </c>
      <c r="G217" s="179" t="s">
        <v>147</v>
      </c>
      <c r="H217" s="180">
        <v>147.6</v>
      </c>
      <c r="I217" s="181"/>
      <c r="J217" s="182">
        <f t="shared" ref="J217:J224" si="40">ROUND(I217*H217,2)</f>
        <v>0</v>
      </c>
      <c r="K217" s="178" t="s">
        <v>148</v>
      </c>
      <c r="L217" s="37"/>
      <c r="M217" s="183" t="s">
        <v>19</v>
      </c>
      <c r="N217" s="184" t="s">
        <v>39</v>
      </c>
      <c r="O217" s="62"/>
      <c r="P217" s="185">
        <f t="shared" ref="P217:P224" si="41">O217*H217</f>
        <v>0</v>
      </c>
      <c r="Q217" s="185">
        <v>2.9999999999999997E-4</v>
      </c>
      <c r="R217" s="185">
        <f t="shared" ref="R217:R224" si="42">Q217*H217</f>
        <v>4.4279999999999993E-2</v>
      </c>
      <c r="S217" s="185">
        <v>0</v>
      </c>
      <c r="T217" s="186">
        <f t="shared" ref="T217:T224" si="43"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7" t="s">
        <v>208</v>
      </c>
      <c r="AT217" s="187" t="s">
        <v>144</v>
      </c>
      <c r="AU217" s="187" t="s">
        <v>78</v>
      </c>
      <c r="AY217" s="15" t="s">
        <v>142</v>
      </c>
      <c r="BE217" s="188">
        <f t="shared" ref="BE217:BE224" si="44">IF(N217="základní",J217,0)</f>
        <v>0</v>
      </c>
      <c r="BF217" s="188">
        <f t="shared" ref="BF217:BF224" si="45">IF(N217="snížená",J217,0)</f>
        <v>0</v>
      </c>
      <c r="BG217" s="188">
        <f t="shared" ref="BG217:BG224" si="46">IF(N217="zákl. přenesená",J217,0)</f>
        <v>0</v>
      </c>
      <c r="BH217" s="188">
        <f t="shared" ref="BH217:BH224" si="47">IF(N217="sníž. přenesená",J217,0)</f>
        <v>0</v>
      </c>
      <c r="BI217" s="188">
        <f t="shared" ref="BI217:BI224" si="48">IF(N217="nulová",J217,0)</f>
        <v>0</v>
      </c>
      <c r="BJ217" s="15" t="s">
        <v>76</v>
      </c>
      <c r="BK217" s="188">
        <f t="shared" ref="BK217:BK224" si="49">ROUND(I217*H217,2)</f>
        <v>0</v>
      </c>
      <c r="BL217" s="15" t="s">
        <v>208</v>
      </c>
      <c r="BM217" s="187" t="s">
        <v>570</v>
      </c>
    </row>
    <row r="218" spans="1:65" s="2" customFormat="1" ht="24.2" customHeight="1">
      <c r="A218" s="32"/>
      <c r="B218" s="33"/>
      <c r="C218" s="176" t="s">
        <v>571</v>
      </c>
      <c r="D218" s="176" t="s">
        <v>144</v>
      </c>
      <c r="E218" s="177" t="s">
        <v>572</v>
      </c>
      <c r="F218" s="178" t="s">
        <v>573</v>
      </c>
      <c r="G218" s="179" t="s">
        <v>147</v>
      </c>
      <c r="H218" s="180">
        <v>6</v>
      </c>
      <c r="I218" s="181"/>
      <c r="J218" s="182">
        <f t="shared" si="40"/>
        <v>0</v>
      </c>
      <c r="K218" s="178" t="s">
        <v>148</v>
      </c>
      <c r="L218" s="37"/>
      <c r="M218" s="183" t="s">
        <v>19</v>
      </c>
      <c r="N218" s="184" t="s">
        <v>39</v>
      </c>
      <c r="O218" s="62"/>
      <c r="P218" s="185">
        <f t="shared" si="41"/>
        <v>0</v>
      </c>
      <c r="Q218" s="185">
        <v>1.5E-3</v>
      </c>
      <c r="R218" s="185">
        <f t="shared" si="42"/>
        <v>9.0000000000000011E-3</v>
      </c>
      <c r="S218" s="185">
        <v>0</v>
      </c>
      <c r="T218" s="186">
        <f t="shared" si="4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7" t="s">
        <v>208</v>
      </c>
      <c r="AT218" s="187" t="s">
        <v>144</v>
      </c>
      <c r="AU218" s="187" t="s">
        <v>78</v>
      </c>
      <c r="AY218" s="15" t="s">
        <v>142</v>
      </c>
      <c r="BE218" s="188">
        <f t="shared" si="44"/>
        <v>0</v>
      </c>
      <c r="BF218" s="188">
        <f t="shared" si="45"/>
        <v>0</v>
      </c>
      <c r="BG218" s="188">
        <f t="shared" si="46"/>
        <v>0</v>
      </c>
      <c r="BH218" s="188">
        <f t="shared" si="47"/>
        <v>0</v>
      </c>
      <c r="BI218" s="188">
        <f t="shared" si="48"/>
        <v>0</v>
      </c>
      <c r="BJ218" s="15" t="s">
        <v>76</v>
      </c>
      <c r="BK218" s="188">
        <f t="shared" si="49"/>
        <v>0</v>
      </c>
      <c r="BL218" s="15" t="s">
        <v>208</v>
      </c>
      <c r="BM218" s="187" t="s">
        <v>574</v>
      </c>
    </row>
    <row r="219" spans="1:65" s="2" customFormat="1" ht="24.2" customHeight="1">
      <c r="A219" s="32"/>
      <c r="B219" s="33"/>
      <c r="C219" s="176" t="s">
        <v>575</v>
      </c>
      <c r="D219" s="176" t="s">
        <v>144</v>
      </c>
      <c r="E219" s="177" t="s">
        <v>576</v>
      </c>
      <c r="F219" s="178" t="s">
        <v>577</v>
      </c>
      <c r="G219" s="179" t="s">
        <v>147</v>
      </c>
      <c r="H219" s="180">
        <v>147.6</v>
      </c>
      <c r="I219" s="181"/>
      <c r="J219" s="182">
        <f t="shared" si="40"/>
        <v>0</v>
      </c>
      <c r="K219" s="178" t="s">
        <v>148</v>
      </c>
      <c r="L219" s="37"/>
      <c r="M219" s="183" t="s">
        <v>19</v>
      </c>
      <c r="N219" s="184" t="s">
        <v>39</v>
      </c>
      <c r="O219" s="62"/>
      <c r="P219" s="185">
        <f t="shared" si="41"/>
        <v>0</v>
      </c>
      <c r="Q219" s="185">
        <v>4.4999999999999997E-3</v>
      </c>
      <c r="R219" s="185">
        <f t="shared" si="42"/>
        <v>0.6641999999999999</v>
      </c>
      <c r="S219" s="185">
        <v>0</v>
      </c>
      <c r="T219" s="186">
        <f t="shared" si="4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7" t="s">
        <v>208</v>
      </c>
      <c r="AT219" s="187" t="s">
        <v>144</v>
      </c>
      <c r="AU219" s="187" t="s">
        <v>78</v>
      </c>
      <c r="AY219" s="15" t="s">
        <v>142</v>
      </c>
      <c r="BE219" s="188">
        <f t="shared" si="44"/>
        <v>0</v>
      </c>
      <c r="BF219" s="188">
        <f t="shared" si="45"/>
        <v>0</v>
      </c>
      <c r="BG219" s="188">
        <f t="shared" si="46"/>
        <v>0</v>
      </c>
      <c r="BH219" s="188">
        <f t="shared" si="47"/>
        <v>0</v>
      </c>
      <c r="BI219" s="188">
        <f t="shared" si="48"/>
        <v>0</v>
      </c>
      <c r="BJ219" s="15" t="s">
        <v>76</v>
      </c>
      <c r="BK219" s="188">
        <f t="shared" si="49"/>
        <v>0</v>
      </c>
      <c r="BL219" s="15" t="s">
        <v>208</v>
      </c>
      <c r="BM219" s="187" t="s">
        <v>578</v>
      </c>
    </row>
    <row r="220" spans="1:65" s="2" customFormat="1" ht="24.2" customHeight="1">
      <c r="A220" s="32"/>
      <c r="B220" s="33"/>
      <c r="C220" s="176" t="s">
        <v>579</v>
      </c>
      <c r="D220" s="176" t="s">
        <v>144</v>
      </c>
      <c r="E220" s="177" t="s">
        <v>580</v>
      </c>
      <c r="F220" s="178" t="s">
        <v>581</v>
      </c>
      <c r="G220" s="179" t="s">
        <v>147</v>
      </c>
      <c r="H220" s="180">
        <v>8.64</v>
      </c>
      <c r="I220" s="181"/>
      <c r="J220" s="182">
        <f t="shared" si="40"/>
        <v>0</v>
      </c>
      <c r="K220" s="178" t="s">
        <v>148</v>
      </c>
      <c r="L220" s="37"/>
      <c r="M220" s="183" t="s">
        <v>19</v>
      </c>
      <c r="N220" s="184" t="s">
        <v>39</v>
      </c>
      <c r="O220" s="62"/>
      <c r="P220" s="185">
        <f t="shared" si="41"/>
        <v>0</v>
      </c>
      <c r="Q220" s="185">
        <v>0</v>
      </c>
      <c r="R220" s="185">
        <f t="shared" si="42"/>
        <v>0</v>
      </c>
      <c r="S220" s="185">
        <v>8.1500000000000003E-2</v>
      </c>
      <c r="T220" s="186">
        <f t="shared" si="43"/>
        <v>0.70416000000000012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7" t="s">
        <v>208</v>
      </c>
      <c r="AT220" s="187" t="s">
        <v>144</v>
      </c>
      <c r="AU220" s="187" t="s">
        <v>78</v>
      </c>
      <c r="AY220" s="15" t="s">
        <v>142</v>
      </c>
      <c r="BE220" s="188">
        <f t="shared" si="44"/>
        <v>0</v>
      </c>
      <c r="BF220" s="188">
        <f t="shared" si="45"/>
        <v>0</v>
      </c>
      <c r="BG220" s="188">
        <f t="shared" si="46"/>
        <v>0</v>
      </c>
      <c r="BH220" s="188">
        <f t="shared" si="47"/>
        <v>0</v>
      </c>
      <c r="BI220" s="188">
        <f t="shared" si="48"/>
        <v>0</v>
      </c>
      <c r="BJ220" s="15" t="s">
        <v>76</v>
      </c>
      <c r="BK220" s="188">
        <f t="shared" si="49"/>
        <v>0</v>
      </c>
      <c r="BL220" s="15" t="s">
        <v>208</v>
      </c>
      <c r="BM220" s="187" t="s">
        <v>582</v>
      </c>
    </row>
    <row r="221" spans="1:65" s="2" customFormat="1" ht="14.45" customHeight="1">
      <c r="A221" s="32"/>
      <c r="B221" s="33"/>
      <c r="C221" s="176" t="s">
        <v>583</v>
      </c>
      <c r="D221" s="176" t="s">
        <v>144</v>
      </c>
      <c r="E221" s="177" t="s">
        <v>584</v>
      </c>
      <c r="F221" s="178" t="s">
        <v>585</v>
      </c>
      <c r="G221" s="179" t="s">
        <v>147</v>
      </c>
      <c r="H221" s="180">
        <v>113.12</v>
      </c>
      <c r="I221" s="181"/>
      <c r="J221" s="182">
        <f t="shared" si="40"/>
        <v>0</v>
      </c>
      <c r="K221" s="178" t="s">
        <v>148</v>
      </c>
      <c r="L221" s="37"/>
      <c r="M221" s="183" t="s">
        <v>19</v>
      </c>
      <c r="N221" s="184" t="s">
        <v>39</v>
      </c>
      <c r="O221" s="62"/>
      <c r="P221" s="185">
        <f t="shared" si="41"/>
        <v>0</v>
      </c>
      <c r="Q221" s="185">
        <v>0</v>
      </c>
      <c r="R221" s="185">
        <f t="shared" si="42"/>
        <v>0</v>
      </c>
      <c r="S221" s="185">
        <v>2.7199999999999998E-2</v>
      </c>
      <c r="T221" s="186">
        <f t="shared" si="43"/>
        <v>3.076864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7" t="s">
        <v>208</v>
      </c>
      <c r="AT221" s="187" t="s">
        <v>144</v>
      </c>
      <c r="AU221" s="187" t="s">
        <v>78</v>
      </c>
      <c r="AY221" s="15" t="s">
        <v>142</v>
      </c>
      <c r="BE221" s="188">
        <f t="shared" si="44"/>
        <v>0</v>
      </c>
      <c r="BF221" s="188">
        <f t="shared" si="45"/>
        <v>0</v>
      </c>
      <c r="BG221" s="188">
        <f t="shared" si="46"/>
        <v>0</v>
      </c>
      <c r="BH221" s="188">
        <f t="shared" si="47"/>
        <v>0</v>
      </c>
      <c r="BI221" s="188">
        <f t="shared" si="48"/>
        <v>0</v>
      </c>
      <c r="BJ221" s="15" t="s">
        <v>76</v>
      </c>
      <c r="BK221" s="188">
        <f t="shared" si="49"/>
        <v>0</v>
      </c>
      <c r="BL221" s="15" t="s">
        <v>208</v>
      </c>
      <c r="BM221" s="187" t="s">
        <v>586</v>
      </c>
    </row>
    <row r="222" spans="1:65" s="2" customFormat="1" ht="37.9" customHeight="1">
      <c r="A222" s="32"/>
      <c r="B222" s="33"/>
      <c r="C222" s="176" t="s">
        <v>587</v>
      </c>
      <c r="D222" s="176" t="s">
        <v>144</v>
      </c>
      <c r="E222" s="177" t="s">
        <v>588</v>
      </c>
      <c r="F222" s="178" t="s">
        <v>589</v>
      </c>
      <c r="G222" s="179" t="s">
        <v>147</v>
      </c>
      <c r="H222" s="180">
        <v>147.6</v>
      </c>
      <c r="I222" s="181"/>
      <c r="J222" s="182">
        <f t="shared" si="40"/>
        <v>0</v>
      </c>
      <c r="K222" s="178" t="s">
        <v>148</v>
      </c>
      <c r="L222" s="37"/>
      <c r="M222" s="183" t="s">
        <v>19</v>
      </c>
      <c r="N222" s="184" t="s">
        <v>39</v>
      </c>
      <c r="O222" s="62"/>
      <c r="P222" s="185">
        <f t="shared" si="41"/>
        <v>0</v>
      </c>
      <c r="Q222" s="185">
        <v>7.3000000000000001E-3</v>
      </c>
      <c r="R222" s="185">
        <f t="shared" si="42"/>
        <v>1.07748</v>
      </c>
      <c r="S222" s="185">
        <v>0</v>
      </c>
      <c r="T222" s="186">
        <f t="shared" si="4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7" t="s">
        <v>208</v>
      </c>
      <c r="AT222" s="187" t="s">
        <v>144</v>
      </c>
      <c r="AU222" s="187" t="s">
        <v>78</v>
      </c>
      <c r="AY222" s="15" t="s">
        <v>142</v>
      </c>
      <c r="BE222" s="188">
        <f t="shared" si="44"/>
        <v>0</v>
      </c>
      <c r="BF222" s="188">
        <f t="shared" si="45"/>
        <v>0</v>
      </c>
      <c r="BG222" s="188">
        <f t="shared" si="46"/>
        <v>0</v>
      </c>
      <c r="BH222" s="188">
        <f t="shared" si="47"/>
        <v>0</v>
      </c>
      <c r="BI222" s="188">
        <f t="shared" si="48"/>
        <v>0</v>
      </c>
      <c r="BJ222" s="15" t="s">
        <v>76</v>
      </c>
      <c r="BK222" s="188">
        <f t="shared" si="49"/>
        <v>0</v>
      </c>
      <c r="BL222" s="15" t="s">
        <v>208</v>
      </c>
      <c r="BM222" s="187" t="s">
        <v>590</v>
      </c>
    </row>
    <row r="223" spans="1:65" s="2" customFormat="1" ht="24.2" customHeight="1">
      <c r="A223" s="32"/>
      <c r="B223" s="33"/>
      <c r="C223" s="189" t="s">
        <v>591</v>
      </c>
      <c r="D223" s="189" t="s">
        <v>230</v>
      </c>
      <c r="E223" s="190" t="s">
        <v>592</v>
      </c>
      <c r="F223" s="191" t="s">
        <v>593</v>
      </c>
      <c r="G223" s="192" t="s">
        <v>147</v>
      </c>
      <c r="H223" s="193">
        <v>147.6</v>
      </c>
      <c r="I223" s="194"/>
      <c r="J223" s="195">
        <f t="shared" si="40"/>
        <v>0</v>
      </c>
      <c r="K223" s="191" t="s">
        <v>148</v>
      </c>
      <c r="L223" s="196"/>
      <c r="M223" s="197" t="s">
        <v>19</v>
      </c>
      <c r="N223" s="198" t="s">
        <v>39</v>
      </c>
      <c r="O223" s="62"/>
      <c r="P223" s="185">
        <f t="shared" si="41"/>
        <v>0</v>
      </c>
      <c r="Q223" s="185">
        <v>1.77E-2</v>
      </c>
      <c r="R223" s="185">
        <f t="shared" si="42"/>
        <v>2.61252</v>
      </c>
      <c r="S223" s="185">
        <v>0</v>
      </c>
      <c r="T223" s="186">
        <f t="shared" si="4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7" t="s">
        <v>278</v>
      </c>
      <c r="AT223" s="187" t="s">
        <v>230</v>
      </c>
      <c r="AU223" s="187" t="s">
        <v>78</v>
      </c>
      <c r="AY223" s="15" t="s">
        <v>142</v>
      </c>
      <c r="BE223" s="188">
        <f t="shared" si="44"/>
        <v>0</v>
      </c>
      <c r="BF223" s="188">
        <f t="shared" si="45"/>
        <v>0</v>
      </c>
      <c r="BG223" s="188">
        <f t="shared" si="46"/>
        <v>0</v>
      </c>
      <c r="BH223" s="188">
        <f t="shared" si="47"/>
        <v>0</v>
      </c>
      <c r="BI223" s="188">
        <f t="shared" si="48"/>
        <v>0</v>
      </c>
      <c r="BJ223" s="15" t="s">
        <v>76</v>
      </c>
      <c r="BK223" s="188">
        <f t="shared" si="49"/>
        <v>0</v>
      </c>
      <c r="BL223" s="15" t="s">
        <v>208</v>
      </c>
      <c r="BM223" s="187" t="s">
        <v>594</v>
      </c>
    </row>
    <row r="224" spans="1:65" s="2" customFormat="1" ht="49.15" customHeight="1">
      <c r="A224" s="32"/>
      <c r="B224" s="33"/>
      <c r="C224" s="176" t="s">
        <v>595</v>
      </c>
      <c r="D224" s="176" t="s">
        <v>144</v>
      </c>
      <c r="E224" s="177" t="s">
        <v>596</v>
      </c>
      <c r="F224" s="178" t="s">
        <v>597</v>
      </c>
      <c r="G224" s="179" t="s">
        <v>215</v>
      </c>
      <c r="H224" s="180">
        <v>4.407</v>
      </c>
      <c r="I224" s="181"/>
      <c r="J224" s="182">
        <f t="shared" si="40"/>
        <v>0</v>
      </c>
      <c r="K224" s="178" t="s">
        <v>148</v>
      </c>
      <c r="L224" s="37"/>
      <c r="M224" s="183" t="s">
        <v>19</v>
      </c>
      <c r="N224" s="184" t="s">
        <v>39</v>
      </c>
      <c r="O224" s="62"/>
      <c r="P224" s="185">
        <f t="shared" si="41"/>
        <v>0</v>
      </c>
      <c r="Q224" s="185">
        <v>0</v>
      </c>
      <c r="R224" s="185">
        <f t="shared" si="42"/>
        <v>0</v>
      </c>
      <c r="S224" s="185">
        <v>0</v>
      </c>
      <c r="T224" s="186">
        <f t="shared" si="4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7" t="s">
        <v>208</v>
      </c>
      <c r="AT224" s="187" t="s">
        <v>144</v>
      </c>
      <c r="AU224" s="187" t="s">
        <v>78</v>
      </c>
      <c r="AY224" s="15" t="s">
        <v>142</v>
      </c>
      <c r="BE224" s="188">
        <f t="shared" si="44"/>
        <v>0</v>
      </c>
      <c r="BF224" s="188">
        <f t="shared" si="45"/>
        <v>0</v>
      </c>
      <c r="BG224" s="188">
        <f t="shared" si="46"/>
        <v>0</v>
      </c>
      <c r="BH224" s="188">
        <f t="shared" si="47"/>
        <v>0</v>
      </c>
      <c r="BI224" s="188">
        <f t="shared" si="48"/>
        <v>0</v>
      </c>
      <c r="BJ224" s="15" t="s">
        <v>76</v>
      </c>
      <c r="BK224" s="188">
        <f t="shared" si="49"/>
        <v>0</v>
      </c>
      <c r="BL224" s="15" t="s">
        <v>208</v>
      </c>
      <c r="BM224" s="187" t="s">
        <v>598</v>
      </c>
    </row>
    <row r="225" spans="1:65" s="12" customFormat="1" ht="22.9" customHeight="1">
      <c r="B225" s="160"/>
      <c r="C225" s="161"/>
      <c r="D225" s="162" t="s">
        <v>67</v>
      </c>
      <c r="E225" s="174" t="s">
        <v>599</v>
      </c>
      <c r="F225" s="174" t="s">
        <v>600</v>
      </c>
      <c r="G225" s="161"/>
      <c r="H225" s="161"/>
      <c r="I225" s="164"/>
      <c r="J225" s="175">
        <f>BK225</f>
        <v>0</v>
      </c>
      <c r="K225" s="161"/>
      <c r="L225" s="166"/>
      <c r="M225" s="167"/>
      <c r="N225" s="168"/>
      <c r="O225" s="168"/>
      <c r="P225" s="169">
        <f>SUM(P226:P229)</f>
        <v>0</v>
      </c>
      <c r="Q225" s="168"/>
      <c r="R225" s="169">
        <f>SUM(R226:R229)</f>
        <v>2.3395599999999999E-2</v>
      </c>
      <c r="S225" s="168"/>
      <c r="T225" s="170">
        <f>SUM(T226:T229)</f>
        <v>0</v>
      </c>
      <c r="AR225" s="171" t="s">
        <v>78</v>
      </c>
      <c r="AT225" s="172" t="s">
        <v>67</v>
      </c>
      <c r="AU225" s="172" t="s">
        <v>76</v>
      </c>
      <c r="AY225" s="171" t="s">
        <v>142</v>
      </c>
      <c r="BK225" s="173">
        <f>SUM(BK226:BK229)</f>
        <v>0</v>
      </c>
    </row>
    <row r="226" spans="1:65" s="2" customFormat="1" ht="24.2" customHeight="1">
      <c r="A226" s="32"/>
      <c r="B226" s="33"/>
      <c r="C226" s="176" t="s">
        <v>601</v>
      </c>
      <c r="D226" s="176" t="s">
        <v>144</v>
      </c>
      <c r="E226" s="177" t="s">
        <v>602</v>
      </c>
      <c r="F226" s="178" t="s">
        <v>603</v>
      </c>
      <c r="G226" s="179" t="s">
        <v>147</v>
      </c>
      <c r="H226" s="180">
        <v>101.72</v>
      </c>
      <c r="I226" s="181"/>
      <c r="J226" s="182">
        <f>ROUND(I226*H226,2)</f>
        <v>0</v>
      </c>
      <c r="K226" s="178" t="s">
        <v>148</v>
      </c>
      <c r="L226" s="37"/>
      <c r="M226" s="183" t="s">
        <v>19</v>
      </c>
      <c r="N226" s="184" t="s">
        <v>39</v>
      </c>
      <c r="O226" s="62"/>
      <c r="P226" s="185">
        <f>O226*H226</f>
        <v>0</v>
      </c>
      <c r="Q226" s="185">
        <v>2.3000000000000001E-4</v>
      </c>
      <c r="R226" s="185">
        <f>Q226*H226</f>
        <v>2.3395599999999999E-2</v>
      </c>
      <c r="S226" s="185">
        <v>0</v>
      </c>
      <c r="T226" s="18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7" t="s">
        <v>208</v>
      </c>
      <c r="AT226" s="187" t="s">
        <v>144</v>
      </c>
      <c r="AU226" s="187" t="s">
        <v>78</v>
      </c>
      <c r="AY226" s="15" t="s">
        <v>142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5" t="s">
        <v>76</v>
      </c>
      <c r="BK226" s="188">
        <f>ROUND(I226*H226,2)</f>
        <v>0</v>
      </c>
      <c r="BL226" s="15" t="s">
        <v>208</v>
      </c>
      <c r="BM226" s="187" t="s">
        <v>604</v>
      </c>
    </row>
    <row r="227" spans="1:65" s="2" customFormat="1" ht="49.15" customHeight="1">
      <c r="A227" s="32"/>
      <c r="B227" s="33"/>
      <c r="C227" s="176" t="s">
        <v>605</v>
      </c>
      <c r="D227" s="176" t="s">
        <v>144</v>
      </c>
      <c r="E227" s="177" t="s">
        <v>606</v>
      </c>
      <c r="F227" s="178" t="s">
        <v>607</v>
      </c>
      <c r="G227" s="179" t="s">
        <v>215</v>
      </c>
      <c r="H227" s="180">
        <v>2.3E-2</v>
      </c>
      <c r="I227" s="181"/>
      <c r="J227" s="182">
        <f>ROUND(I227*H227,2)</f>
        <v>0</v>
      </c>
      <c r="K227" s="178" t="s">
        <v>148</v>
      </c>
      <c r="L227" s="37"/>
      <c r="M227" s="183" t="s">
        <v>19</v>
      </c>
      <c r="N227" s="184" t="s">
        <v>39</v>
      </c>
      <c r="O227" s="62"/>
      <c r="P227" s="185">
        <f>O227*H227</f>
        <v>0</v>
      </c>
      <c r="Q227" s="185">
        <v>0</v>
      </c>
      <c r="R227" s="185">
        <f>Q227*H227</f>
        <v>0</v>
      </c>
      <c r="S227" s="185">
        <v>0</v>
      </c>
      <c r="T227" s="18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7" t="s">
        <v>208</v>
      </c>
      <c r="AT227" s="187" t="s">
        <v>144</v>
      </c>
      <c r="AU227" s="187" t="s">
        <v>78</v>
      </c>
      <c r="AY227" s="15" t="s">
        <v>142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5" t="s">
        <v>76</v>
      </c>
      <c r="BK227" s="188">
        <f>ROUND(I227*H227,2)</f>
        <v>0</v>
      </c>
      <c r="BL227" s="15" t="s">
        <v>208</v>
      </c>
      <c r="BM227" s="187" t="s">
        <v>608</v>
      </c>
    </row>
    <row r="228" spans="1:65" s="2" customFormat="1" ht="14.45" customHeight="1">
      <c r="A228" s="32"/>
      <c r="B228" s="33"/>
      <c r="C228" s="176" t="s">
        <v>609</v>
      </c>
      <c r="D228" s="176" t="s">
        <v>144</v>
      </c>
      <c r="E228" s="177" t="s">
        <v>610</v>
      </c>
      <c r="F228" s="178" t="s">
        <v>611</v>
      </c>
      <c r="G228" s="179" t="s">
        <v>333</v>
      </c>
      <c r="H228" s="180">
        <v>23.5</v>
      </c>
      <c r="I228" s="181"/>
      <c r="J228" s="182">
        <f>ROUND(I228*H228,2)</f>
        <v>0</v>
      </c>
      <c r="K228" s="178" t="s">
        <v>19</v>
      </c>
      <c r="L228" s="37"/>
      <c r="M228" s="183" t="s">
        <v>19</v>
      </c>
      <c r="N228" s="184" t="s">
        <v>39</v>
      </c>
      <c r="O228" s="62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87" t="s">
        <v>149</v>
      </c>
      <c r="AT228" s="187" t="s">
        <v>144</v>
      </c>
      <c r="AU228" s="187" t="s">
        <v>78</v>
      </c>
      <c r="AY228" s="15" t="s">
        <v>142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5" t="s">
        <v>76</v>
      </c>
      <c r="BK228" s="188">
        <f>ROUND(I228*H228,2)</f>
        <v>0</v>
      </c>
      <c r="BL228" s="15" t="s">
        <v>149</v>
      </c>
      <c r="BM228" s="187" t="s">
        <v>612</v>
      </c>
    </row>
    <row r="229" spans="1:65" s="2" customFormat="1" ht="29.25">
      <c r="A229" s="32"/>
      <c r="B229" s="33"/>
      <c r="C229" s="34"/>
      <c r="D229" s="199" t="s">
        <v>613</v>
      </c>
      <c r="E229" s="34"/>
      <c r="F229" s="200" t="s">
        <v>614</v>
      </c>
      <c r="G229" s="34"/>
      <c r="H229" s="34"/>
      <c r="I229" s="201"/>
      <c r="J229" s="34"/>
      <c r="K229" s="34"/>
      <c r="L229" s="37"/>
      <c r="M229" s="202"/>
      <c r="N229" s="203"/>
      <c r="O229" s="62"/>
      <c r="P229" s="62"/>
      <c r="Q229" s="62"/>
      <c r="R229" s="62"/>
      <c r="S229" s="62"/>
      <c r="T229" s="63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5" t="s">
        <v>613</v>
      </c>
      <c r="AU229" s="15" t="s">
        <v>78</v>
      </c>
    </row>
    <row r="230" spans="1:65" s="12" customFormat="1" ht="22.9" customHeight="1">
      <c r="B230" s="160"/>
      <c r="C230" s="161"/>
      <c r="D230" s="162" t="s">
        <v>67</v>
      </c>
      <c r="E230" s="174" t="s">
        <v>615</v>
      </c>
      <c r="F230" s="174" t="s">
        <v>616</v>
      </c>
      <c r="G230" s="161"/>
      <c r="H230" s="161"/>
      <c r="I230" s="164"/>
      <c r="J230" s="175">
        <f>BK230</f>
        <v>0</v>
      </c>
      <c r="K230" s="161"/>
      <c r="L230" s="166"/>
      <c r="M230" s="167"/>
      <c r="N230" s="168"/>
      <c r="O230" s="168"/>
      <c r="P230" s="169">
        <f>SUM(P231:P248)</f>
        <v>0</v>
      </c>
      <c r="Q230" s="168"/>
      <c r="R230" s="169">
        <f>SUM(R231:R248)</f>
        <v>1.5045754999999998</v>
      </c>
      <c r="S230" s="168"/>
      <c r="T230" s="170">
        <f>SUM(T231:T248)</f>
        <v>0</v>
      </c>
      <c r="AR230" s="171" t="s">
        <v>78</v>
      </c>
      <c r="AT230" s="172" t="s">
        <v>67</v>
      </c>
      <c r="AU230" s="172" t="s">
        <v>76</v>
      </c>
      <c r="AY230" s="171" t="s">
        <v>142</v>
      </c>
      <c r="BK230" s="173">
        <f>SUM(BK231:BK248)</f>
        <v>0</v>
      </c>
    </row>
    <row r="231" spans="1:65" s="2" customFormat="1" ht="24.2" customHeight="1">
      <c r="A231" s="32"/>
      <c r="B231" s="33"/>
      <c r="C231" s="176" t="s">
        <v>617</v>
      </c>
      <c r="D231" s="176" t="s">
        <v>144</v>
      </c>
      <c r="E231" s="177" t="s">
        <v>618</v>
      </c>
      <c r="F231" s="178" t="s">
        <v>619</v>
      </c>
      <c r="G231" s="179" t="s">
        <v>147</v>
      </c>
      <c r="H231" s="180">
        <v>256.20600000000002</v>
      </c>
      <c r="I231" s="181"/>
      <c r="J231" s="182">
        <f t="shared" ref="J231:J248" si="50">ROUND(I231*H231,2)</f>
        <v>0</v>
      </c>
      <c r="K231" s="178" t="s">
        <v>148</v>
      </c>
      <c r="L231" s="37"/>
      <c r="M231" s="183" t="s">
        <v>19</v>
      </c>
      <c r="N231" s="184" t="s">
        <v>39</v>
      </c>
      <c r="O231" s="62"/>
      <c r="P231" s="185">
        <f t="shared" ref="P231:P248" si="51">O231*H231</f>
        <v>0</v>
      </c>
      <c r="Q231" s="185">
        <v>0</v>
      </c>
      <c r="R231" s="185">
        <f t="shared" ref="R231:R248" si="52">Q231*H231</f>
        <v>0</v>
      </c>
      <c r="S231" s="185">
        <v>0</v>
      </c>
      <c r="T231" s="186">
        <f t="shared" ref="T231:T248" si="53"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7" t="s">
        <v>208</v>
      </c>
      <c r="AT231" s="187" t="s">
        <v>144</v>
      </c>
      <c r="AU231" s="187" t="s">
        <v>78</v>
      </c>
      <c r="AY231" s="15" t="s">
        <v>142</v>
      </c>
      <c r="BE231" s="188">
        <f t="shared" ref="BE231:BE248" si="54">IF(N231="základní",J231,0)</f>
        <v>0</v>
      </c>
      <c r="BF231" s="188">
        <f t="shared" ref="BF231:BF248" si="55">IF(N231="snížená",J231,0)</f>
        <v>0</v>
      </c>
      <c r="BG231" s="188">
        <f t="shared" ref="BG231:BG248" si="56">IF(N231="zákl. přenesená",J231,0)</f>
        <v>0</v>
      </c>
      <c r="BH231" s="188">
        <f t="shared" ref="BH231:BH248" si="57">IF(N231="sníž. přenesená",J231,0)</f>
        <v>0</v>
      </c>
      <c r="BI231" s="188">
        <f t="shared" ref="BI231:BI248" si="58">IF(N231="nulová",J231,0)</f>
        <v>0</v>
      </c>
      <c r="BJ231" s="15" t="s">
        <v>76</v>
      </c>
      <c r="BK231" s="188">
        <f t="shared" ref="BK231:BK248" si="59">ROUND(I231*H231,2)</f>
        <v>0</v>
      </c>
      <c r="BL231" s="15" t="s">
        <v>208</v>
      </c>
      <c r="BM231" s="187" t="s">
        <v>620</v>
      </c>
    </row>
    <row r="232" spans="1:65" s="2" customFormat="1" ht="24.2" customHeight="1">
      <c r="A232" s="32"/>
      <c r="B232" s="33"/>
      <c r="C232" s="176" t="s">
        <v>621</v>
      </c>
      <c r="D232" s="176" t="s">
        <v>144</v>
      </c>
      <c r="E232" s="177" t="s">
        <v>622</v>
      </c>
      <c r="F232" s="178" t="s">
        <v>623</v>
      </c>
      <c r="G232" s="179" t="s">
        <v>147</v>
      </c>
      <c r="H232" s="180">
        <v>256.20600000000002</v>
      </c>
      <c r="I232" s="181"/>
      <c r="J232" s="182">
        <f t="shared" si="50"/>
        <v>0</v>
      </c>
      <c r="K232" s="178" t="s">
        <v>148</v>
      </c>
      <c r="L232" s="37"/>
      <c r="M232" s="183" t="s">
        <v>19</v>
      </c>
      <c r="N232" s="184" t="s">
        <v>39</v>
      </c>
      <c r="O232" s="62"/>
      <c r="P232" s="185">
        <f t="shared" si="51"/>
        <v>0</v>
      </c>
      <c r="Q232" s="185">
        <v>2.0000000000000002E-5</v>
      </c>
      <c r="R232" s="185">
        <f t="shared" si="52"/>
        <v>5.1241200000000011E-3</v>
      </c>
      <c r="S232" s="185">
        <v>0</v>
      </c>
      <c r="T232" s="186">
        <f t="shared" si="5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7" t="s">
        <v>208</v>
      </c>
      <c r="AT232" s="187" t="s">
        <v>144</v>
      </c>
      <c r="AU232" s="187" t="s">
        <v>78</v>
      </c>
      <c r="AY232" s="15" t="s">
        <v>142</v>
      </c>
      <c r="BE232" s="188">
        <f t="shared" si="54"/>
        <v>0</v>
      </c>
      <c r="BF232" s="188">
        <f t="shared" si="55"/>
        <v>0</v>
      </c>
      <c r="BG232" s="188">
        <f t="shared" si="56"/>
        <v>0</v>
      </c>
      <c r="BH232" s="188">
        <f t="shared" si="57"/>
        <v>0</v>
      </c>
      <c r="BI232" s="188">
        <f t="shared" si="58"/>
        <v>0</v>
      </c>
      <c r="BJ232" s="15" t="s">
        <v>76</v>
      </c>
      <c r="BK232" s="188">
        <f t="shared" si="59"/>
        <v>0</v>
      </c>
      <c r="BL232" s="15" t="s">
        <v>208</v>
      </c>
      <c r="BM232" s="187" t="s">
        <v>624</v>
      </c>
    </row>
    <row r="233" spans="1:65" s="2" customFormat="1" ht="24.2" customHeight="1">
      <c r="A233" s="32"/>
      <c r="B233" s="33"/>
      <c r="C233" s="176" t="s">
        <v>625</v>
      </c>
      <c r="D233" s="176" t="s">
        <v>144</v>
      </c>
      <c r="E233" s="177" t="s">
        <v>626</v>
      </c>
      <c r="F233" s="178" t="s">
        <v>627</v>
      </c>
      <c r="G233" s="179" t="s">
        <v>147</v>
      </c>
      <c r="H233" s="180">
        <v>256.20600000000002</v>
      </c>
      <c r="I233" s="181"/>
      <c r="J233" s="182">
        <f t="shared" si="50"/>
        <v>0</v>
      </c>
      <c r="K233" s="178" t="s">
        <v>148</v>
      </c>
      <c r="L233" s="37"/>
      <c r="M233" s="183" t="s">
        <v>19</v>
      </c>
      <c r="N233" s="184" t="s">
        <v>39</v>
      </c>
      <c r="O233" s="62"/>
      <c r="P233" s="185">
        <f t="shared" si="51"/>
        <v>0</v>
      </c>
      <c r="Q233" s="185">
        <v>1.2999999999999999E-4</v>
      </c>
      <c r="R233" s="185">
        <f t="shared" si="52"/>
        <v>3.3306780000000001E-2</v>
      </c>
      <c r="S233" s="185">
        <v>0</v>
      </c>
      <c r="T233" s="186">
        <f t="shared" si="5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7" t="s">
        <v>208</v>
      </c>
      <c r="AT233" s="187" t="s">
        <v>144</v>
      </c>
      <c r="AU233" s="187" t="s">
        <v>78</v>
      </c>
      <c r="AY233" s="15" t="s">
        <v>142</v>
      </c>
      <c r="BE233" s="188">
        <f t="shared" si="54"/>
        <v>0</v>
      </c>
      <c r="BF233" s="188">
        <f t="shared" si="55"/>
        <v>0</v>
      </c>
      <c r="BG233" s="188">
        <f t="shared" si="56"/>
        <v>0</v>
      </c>
      <c r="BH233" s="188">
        <f t="shared" si="57"/>
        <v>0</v>
      </c>
      <c r="BI233" s="188">
        <f t="shared" si="58"/>
        <v>0</v>
      </c>
      <c r="BJ233" s="15" t="s">
        <v>76</v>
      </c>
      <c r="BK233" s="188">
        <f t="shared" si="59"/>
        <v>0</v>
      </c>
      <c r="BL233" s="15" t="s">
        <v>208</v>
      </c>
      <c r="BM233" s="187" t="s">
        <v>628</v>
      </c>
    </row>
    <row r="234" spans="1:65" s="2" customFormat="1" ht="24.2" customHeight="1">
      <c r="A234" s="32"/>
      <c r="B234" s="33"/>
      <c r="C234" s="176" t="s">
        <v>629</v>
      </c>
      <c r="D234" s="176" t="s">
        <v>144</v>
      </c>
      <c r="E234" s="177" t="s">
        <v>630</v>
      </c>
      <c r="F234" s="178" t="s">
        <v>631</v>
      </c>
      <c r="G234" s="179" t="s">
        <v>147</v>
      </c>
      <c r="H234" s="180">
        <v>256.20600000000002</v>
      </c>
      <c r="I234" s="181"/>
      <c r="J234" s="182">
        <f t="shared" si="50"/>
        <v>0</v>
      </c>
      <c r="K234" s="178" t="s">
        <v>148</v>
      </c>
      <c r="L234" s="37"/>
      <c r="M234" s="183" t="s">
        <v>19</v>
      </c>
      <c r="N234" s="184" t="s">
        <v>39</v>
      </c>
      <c r="O234" s="62"/>
      <c r="P234" s="185">
        <f t="shared" si="51"/>
        <v>0</v>
      </c>
      <c r="Q234" s="185">
        <v>1.1E-4</v>
      </c>
      <c r="R234" s="185">
        <f t="shared" si="52"/>
        <v>2.8182660000000002E-2</v>
      </c>
      <c r="S234" s="185">
        <v>0</v>
      </c>
      <c r="T234" s="186">
        <f t="shared" si="5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7" t="s">
        <v>208</v>
      </c>
      <c r="AT234" s="187" t="s">
        <v>144</v>
      </c>
      <c r="AU234" s="187" t="s">
        <v>78</v>
      </c>
      <c r="AY234" s="15" t="s">
        <v>142</v>
      </c>
      <c r="BE234" s="188">
        <f t="shared" si="54"/>
        <v>0</v>
      </c>
      <c r="BF234" s="188">
        <f t="shared" si="55"/>
        <v>0</v>
      </c>
      <c r="BG234" s="188">
        <f t="shared" si="56"/>
        <v>0</v>
      </c>
      <c r="BH234" s="188">
        <f t="shared" si="57"/>
        <v>0</v>
      </c>
      <c r="BI234" s="188">
        <f t="shared" si="58"/>
        <v>0</v>
      </c>
      <c r="BJ234" s="15" t="s">
        <v>76</v>
      </c>
      <c r="BK234" s="188">
        <f t="shared" si="59"/>
        <v>0</v>
      </c>
      <c r="BL234" s="15" t="s">
        <v>208</v>
      </c>
      <c r="BM234" s="187" t="s">
        <v>632</v>
      </c>
    </row>
    <row r="235" spans="1:65" s="2" customFormat="1" ht="37.9" customHeight="1">
      <c r="A235" s="32"/>
      <c r="B235" s="33"/>
      <c r="C235" s="176" t="s">
        <v>633</v>
      </c>
      <c r="D235" s="176" t="s">
        <v>144</v>
      </c>
      <c r="E235" s="177" t="s">
        <v>634</v>
      </c>
      <c r="F235" s="178" t="s">
        <v>635</v>
      </c>
      <c r="G235" s="179" t="s">
        <v>147</v>
      </c>
      <c r="H235" s="180">
        <v>8</v>
      </c>
      <c r="I235" s="181"/>
      <c r="J235" s="182">
        <f t="shared" si="50"/>
        <v>0</v>
      </c>
      <c r="K235" s="178" t="s">
        <v>148</v>
      </c>
      <c r="L235" s="37"/>
      <c r="M235" s="183" t="s">
        <v>19</v>
      </c>
      <c r="N235" s="184" t="s">
        <v>39</v>
      </c>
      <c r="O235" s="62"/>
      <c r="P235" s="185">
        <f t="shared" si="51"/>
        <v>0</v>
      </c>
      <c r="Q235" s="185">
        <v>6.9999999999999994E-5</v>
      </c>
      <c r="R235" s="185">
        <f t="shared" si="52"/>
        <v>5.5999999999999995E-4</v>
      </c>
      <c r="S235" s="185">
        <v>0</v>
      </c>
      <c r="T235" s="186">
        <f t="shared" si="5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7" t="s">
        <v>208</v>
      </c>
      <c r="AT235" s="187" t="s">
        <v>144</v>
      </c>
      <c r="AU235" s="187" t="s">
        <v>78</v>
      </c>
      <c r="AY235" s="15" t="s">
        <v>142</v>
      </c>
      <c r="BE235" s="188">
        <f t="shared" si="54"/>
        <v>0</v>
      </c>
      <c r="BF235" s="188">
        <f t="shared" si="55"/>
        <v>0</v>
      </c>
      <c r="BG235" s="188">
        <f t="shared" si="56"/>
        <v>0</v>
      </c>
      <c r="BH235" s="188">
        <f t="shared" si="57"/>
        <v>0</v>
      </c>
      <c r="BI235" s="188">
        <f t="shared" si="58"/>
        <v>0</v>
      </c>
      <c r="BJ235" s="15" t="s">
        <v>76</v>
      </c>
      <c r="BK235" s="188">
        <f t="shared" si="59"/>
        <v>0</v>
      </c>
      <c r="BL235" s="15" t="s">
        <v>208</v>
      </c>
      <c r="BM235" s="187" t="s">
        <v>636</v>
      </c>
    </row>
    <row r="236" spans="1:65" s="2" customFormat="1" ht="24.2" customHeight="1">
      <c r="A236" s="32"/>
      <c r="B236" s="33"/>
      <c r="C236" s="176" t="s">
        <v>637</v>
      </c>
      <c r="D236" s="176" t="s">
        <v>144</v>
      </c>
      <c r="E236" s="177" t="s">
        <v>638</v>
      </c>
      <c r="F236" s="178" t="s">
        <v>639</v>
      </c>
      <c r="G236" s="179" t="s">
        <v>147</v>
      </c>
      <c r="H236" s="180">
        <v>8</v>
      </c>
      <c r="I236" s="181"/>
      <c r="J236" s="182">
        <f t="shared" si="50"/>
        <v>0</v>
      </c>
      <c r="K236" s="178" t="s">
        <v>148</v>
      </c>
      <c r="L236" s="37"/>
      <c r="M236" s="183" t="s">
        <v>19</v>
      </c>
      <c r="N236" s="184" t="s">
        <v>39</v>
      </c>
      <c r="O236" s="62"/>
      <c r="P236" s="185">
        <f t="shared" si="51"/>
        <v>0</v>
      </c>
      <c r="Q236" s="185">
        <v>6.0000000000000002E-5</v>
      </c>
      <c r="R236" s="185">
        <f t="shared" si="52"/>
        <v>4.8000000000000001E-4</v>
      </c>
      <c r="S236" s="185">
        <v>0</v>
      </c>
      <c r="T236" s="186">
        <f t="shared" si="5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7" t="s">
        <v>208</v>
      </c>
      <c r="AT236" s="187" t="s">
        <v>144</v>
      </c>
      <c r="AU236" s="187" t="s">
        <v>78</v>
      </c>
      <c r="AY236" s="15" t="s">
        <v>142</v>
      </c>
      <c r="BE236" s="188">
        <f t="shared" si="54"/>
        <v>0</v>
      </c>
      <c r="BF236" s="188">
        <f t="shared" si="55"/>
        <v>0</v>
      </c>
      <c r="BG236" s="188">
        <f t="shared" si="56"/>
        <v>0</v>
      </c>
      <c r="BH236" s="188">
        <f t="shared" si="57"/>
        <v>0</v>
      </c>
      <c r="BI236" s="188">
        <f t="shared" si="58"/>
        <v>0</v>
      </c>
      <c r="BJ236" s="15" t="s">
        <v>76</v>
      </c>
      <c r="BK236" s="188">
        <f t="shared" si="59"/>
        <v>0</v>
      </c>
      <c r="BL236" s="15" t="s">
        <v>208</v>
      </c>
      <c r="BM236" s="187" t="s">
        <v>640</v>
      </c>
    </row>
    <row r="237" spans="1:65" s="2" customFormat="1" ht="24.2" customHeight="1">
      <c r="A237" s="32"/>
      <c r="B237" s="33"/>
      <c r="C237" s="176" t="s">
        <v>641</v>
      </c>
      <c r="D237" s="176" t="s">
        <v>144</v>
      </c>
      <c r="E237" s="177" t="s">
        <v>642</v>
      </c>
      <c r="F237" s="178" t="s">
        <v>643</v>
      </c>
      <c r="G237" s="179" t="s">
        <v>147</v>
      </c>
      <c r="H237" s="180">
        <v>8</v>
      </c>
      <c r="I237" s="181"/>
      <c r="J237" s="182">
        <f t="shared" si="50"/>
        <v>0</v>
      </c>
      <c r="K237" s="178" t="s">
        <v>148</v>
      </c>
      <c r="L237" s="37"/>
      <c r="M237" s="183" t="s">
        <v>19</v>
      </c>
      <c r="N237" s="184" t="s">
        <v>39</v>
      </c>
      <c r="O237" s="62"/>
      <c r="P237" s="185">
        <f t="shared" si="51"/>
        <v>0</v>
      </c>
      <c r="Q237" s="185">
        <v>1.3999999999999999E-4</v>
      </c>
      <c r="R237" s="185">
        <f t="shared" si="52"/>
        <v>1.1199999999999999E-3</v>
      </c>
      <c r="S237" s="185">
        <v>0</v>
      </c>
      <c r="T237" s="186">
        <f t="shared" si="5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7" t="s">
        <v>208</v>
      </c>
      <c r="AT237" s="187" t="s">
        <v>144</v>
      </c>
      <c r="AU237" s="187" t="s">
        <v>78</v>
      </c>
      <c r="AY237" s="15" t="s">
        <v>142</v>
      </c>
      <c r="BE237" s="188">
        <f t="shared" si="54"/>
        <v>0</v>
      </c>
      <c r="BF237" s="188">
        <f t="shared" si="55"/>
        <v>0</v>
      </c>
      <c r="BG237" s="188">
        <f t="shared" si="56"/>
        <v>0</v>
      </c>
      <c r="BH237" s="188">
        <f t="shared" si="57"/>
        <v>0</v>
      </c>
      <c r="BI237" s="188">
        <f t="shared" si="58"/>
        <v>0</v>
      </c>
      <c r="BJ237" s="15" t="s">
        <v>76</v>
      </c>
      <c r="BK237" s="188">
        <f t="shared" si="59"/>
        <v>0</v>
      </c>
      <c r="BL237" s="15" t="s">
        <v>208</v>
      </c>
      <c r="BM237" s="187" t="s">
        <v>644</v>
      </c>
    </row>
    <row r="238" spans="1:65" s="2" customFormat="1" ht="24.2" customHeight="1">
      <c r="A238" s="32"/>
      <c r="B238" s="33"/>
      <c r="C238" s="176" t="s">
        <v>645</v>
      </c>
      <c r="D238" s="176" t="s">
        <v>144</v>
      </c>
      <c r="E238" s="177" t="s">
        <v>646</v>
      </c>
      <c r="F238" s="178" t="s">
        <v>647</v>
      </c>
      <c r="G238" s="179" t="s">
        <v>147</v>
      </c>
      <c r="H238" s="180">
        <v>8</v>
      </c>
      <c r="I238" s="181"/>
      <c r="J238" s="182">
        <f t="shared" si="50"/>
        <v>0</v>
      </c>
      <c r="K238" s="178" t="s">
        <v>148</v>
      </c>
      <c r="L238" s="37"/>
      <c r="M238" s="183" t="s">
        <v>19</v>
      </c>
      <c r="N238" s="184" t="s">
        <v>39</v>
      </c>
      <c r="O238" s="62"/>
      <c r="P238" s="185">
        <f t="shared" si="51"/>
        <v>0</v>
      </c>
      <c r="Q238" s="185">
        <v>1.2E-4</v>
      </c>
      <c r="R238" s="185">
        <f t="shared" si="52"/>
        <v>9.6000000000000002E-4</v>
      </c>
      <c r="S238" s="185">
        <v>0</v>
      </c>
      <c r="T238" s="186">
        <f t="shared" si="5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7" t="s">
        <v>208</v>
      </c>
      <c r="AT238" s="187" t="s">
        <v>144</v>
      </c>
      <c r="AU238" s="187" t="s">
        <v>78</v>
      </c>
      <c r="AY238" s="15" t="s">
        <v>142</v>
      </c>
      <c r="BE238" s="188">
        <f t="shared" si="54"/>
        <v>0</v>
      </c>
      <c r="BF238" s="188">
        <f t="shared" si="55"/>
        <v>0</v>
      </c>
      <c r="BG238" s="188">
        <f t="shared" si="56"/>
        <v>0</v>
      </c>
      <c r="BH238" s="188">
        <f t="shared" si="57"/>
        <v>0</v>
      </c>
      <c r="BI238" s="188">
        <f t="shared" si="58"/>
        <v>0</v>
      </c>
      <c r="BJ238" s="15" t="s">
        <v>76</v>
      </c>
      <c r="BK238" s="188">
        <f t="shared" si="59"/>
        <v>0</v>
      </c>
      <c r="BL238" s="15" t="s">
        <v>208</v>
      </c>
      <c r="BM238" s="187" t="s">
        <v>648</v>
      </c>
    </row>
    <row r="239" spans="1:65" s="2" customFormat="1" ht="24.2" customHeight="1">
      <c r="A239" s="32"/>
      <c r="B239" s="33"/>
      <c r="C239" s="176" t="s">
        <v>649</v>
      </c>
      <c r="D239" s="176" t="s">
        <v>144</v>
      </c>
      <c r="E239" s="177" t="s">
        <v>650</v>
      </c>
      <c r="F239" s="178" t="s">
        <v>651</v>
      </c>
      <c r="G239" s="179" t="s">
        <v>147</v>
      </c>
      <c r="H239" s="180">
        <v>8</v>
      </c>
      <c r="I239" s="181"/>
      <c r="J239" s="182">
        <f t="shared" si="50"/>
        <v>0</v>
      </c>
      <c r="K239" s="178" t="s">
        <v>148</v>
      </c>
      <c r="L239" s="37"/>
      <c r="M239" s="183" t="s">
        <v>19</v>
      </c>
      <c r="N239" s="184" t="s">
        <v>39</v>
      </c>
      <c r="O239" s="62"/>
      <c r="P239" s="185">
        <f t="shared" si="51"/>
        <v>0</v>
      </c>
      <c r="Q239" s="185">
        <v>1.2E-4</v>
      </c>
      <c r="R239" s="185">
        <f t="shared" si="52"/>
        <v>9.6000000000000002E-4</v>
      </c>
      <c r="S239" s="185">
        <v>0</v>
      </c>
      <c r="T239" s="186">
        <f t="shared" si="5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7" t="s">
        <v>208</v>
      </c>
      <c r="AT239" s="187" t="s">
        <v>144</v>
      </c>
      <c r="AU239" s="187" t="s">
        <v>78</v>
      </c>
      <c r="AY239" s="15" t="s">
        <v>142</v>
      </c>
      <c r="BE239" s="188">
        <f t="shared" si="54"/>
        <v>0</v>
      </c>
      <c r="BF239" s="188">
        <f t="shared" si="55"/>
        <v>0</v>
      </c>
      <c r="BG239" s="188">
        <f t="shared" si="56"/>
        <v>0</v>
      </c>
      <c r="BH239" s="188">
        <f t="shared" si="57"/>
        <v>0</v>
      </c>
      <c r="BI239" s="188">
        <f t="shared" si="58"/>
        <v>0</v>
      </c>
      <c r="BJ239" s="15" t="s">
        <v>76</v>
      </c>
      <c r="BK239" s="188">
        <f t="shared" si="59"/>
        <v>0</v>
      </c>
      <c r="BL239" s="15" t="s">
        <v>208</v>
      </c>
      <c r="BM239" s="187" t="s">
        <v>652</v>
      </c>
    </row>
    <row r="240" spans="1:65" s="2" customFormat="1" ht="24.2" customHeight="1">
      <c r="A240" s="32"/>
      <c r="B240" s="33"/>
      <c r="C240" s="176" t="s">
        <v>653</v>
      </c>
      <c r="D240" s="176" t="s">
        <v>144</v>
      </c>
      <c r="E240" s="177" t="s">
        <v>654</v>
      </c>
      <c r="F240" s="178" t="s">
        <v>655</v>
      </c>
      <c r="G240" s="179" t="s">
        <v>147</v>
      </c>
      <c r="H240" s="180">
        <v>437.40600000000001</v>
      </c>
      <c r="I240" s="181"/>
      <c r="J240" s="182">
        <f t="shared" si="50"/>
        <v>0</v>
      </c>
      <c r="K240" s="178" t="s">
        <v>148</v>
      </c>
      <c r="L240" s="37"/>
      <c r="M240" s="183" t="s">
        <v>19</v>
      </c>
      <c r="N240" s="184" t="s">
        <v>39</v>
      </c>
      <c r="O240" s="62"/>
      <c r="P240" s="185">
        <f t="shared" si="51"/>
        <v>0</v>
      </c>
      <c r="Q240" s="185">
        <v>6.0000000000000002E-5</v>
      </c>
      <c r="R240" s="185">
        <f t="shared" si="52"/>
        <v>2.6244360000000001E-2</v>
      </c>
      <c r="S240" s="185">
        <v>0</v>
      </c>
      <c r="T240" s="186">
        <f t="shared" si="5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7" t="s">
        <v>208</v>
      </c>
      <c r="AT240" s="187" t="s">
        <v>144</v>
      </c>
      <c r="AU240" s="187" t="s">
        <v>78</v>
      </c>
      <c r="AY240" s="15" t="s">
        <v>142</v>
      </c>
      <c r="BE240" s="188">
        <f t="shared" si="54"/>
        <v>0</v>
      </c>
      <c r="BF240" s="188">
        <f t="shared" si="55"/>
        <v>0</v>
      </c>
      <c r="BG240" s="188">
        <f t="shared" si="56"/>
        <v>0</v>
      </c>
      <c r="BH240" s="188">
        <f t="shared" si="57"/>
        <v>0</v>
      </c>
      <c r="BI240" s="188">
        <f t="shared" si="58"/>
        <v>0</v>
      </c>
      <c r="BJ240" s="15" t="s">
        <v>76</v>
      </c>
      <c r="BK240" s="188">
        <f t="shared" si="59"/>
        <v>0</v>
      </c>
      <c r="BL240" s="15" t="s">
        <v>208</v>
      </c>
      <c r="BM240" s="187" t="s">
        <v>656</v>
      </c>
    </row>
    <row r="241" spans="1:65" s="2" customFormat="1" ht="24.2" customHeight="1">
      <c r="A241" s="32"/>
      <c r="B241" s="33"/>
      <c r="C241" s="176" t="s">
        <v>657</v>
      </c>
      <c r="D241" s="176" t="s">
        <v>144</v>
      </c>
      <c r="E241" s="177" t="s">
        <v>658</v>
      </c>
      <c r="F241" s="178" t="s">
        <v>659</v>
      </c>
      <c r="G241" s="179" t="s">
        <v>147</v>
      </c>
      <c r="H241" s="180">
        <v>437.40600000000001</v>
      </c>
      <c r="I241" s="181"/>
      <c r="J241" s="182">
        <f t="shared" si="50"/>
        <v>0</v>
      </c>
      <c r="K241" s="178" t="s">
        <v>148</v>
      </c>
      <c r="L241" s="37"/>
      <c r="M241" s="183" t="s">
        <v>19</v>
      </c>
      <c r="N241" s="184" t="s">
        <v>39</v>
      </c>
      <c r="O241" s="62"/>
      <c r="P241" s="185">
        <f t="shared" si="51"/>
        <v>0</v>
      </c>
      <c r="Q241" s="185">
        <v>1.3999999999999999E-4</v>
      </c>
      <c r="R241" s="185">
        <f t="shared" si="52"/>
        <v>6.1236839999999994E-2</v>
      </c>
      <c r="S241" s="185">
        <v>0</v>
      </c>
      <c r="T241" s="186">
        <f t="shared" si="5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7" t="s">
        <v>208</v>
      </c>
      <c r="AT241" s="187" t="s">
        <v>144</v>
      </c>
      <c r="AU241" s="187" t="s">
        <v>78</v>
      </c>
      <c r="AY241" s="15" t="s">
        <v>142</v>
      </c>
      <c r="BE241" s="188">
        <f t="shared" si="54"/>
        <v>0</v>
      </c>
      <c r="BF241" s="188">
        <f t="shared" si="55"/>
        <v>0</v>
      </c>
      <c r="BG241" s="188">
        <f t="shared" si="56"/>
        <v>0</v>
      </c>
      <c r="BH241" s="188">
        <f t="shared" si="57"/>
        <v>0</v>
      </c>
      <c r="BI241" s="188">
        <f t="shared" si="58"/>
        <v>0</v>
      </c>
      <c r="BJ241" s="15" t="s">
        <v>76</v>
      </c>
      <c r="BK241" s="188">
        <f t="shared" si="59"/>
        <v>0</v>
      </c>
      <c r="BL241" s="15" t="s">
        <v>208</v>
      </c>
      <c r="BM241" s="187" t="s">
        <v>660</v>
      </c>
    </row>
    <row r="242" spans="1:65" s="2" customFormat="1" ht="24.2" customHeight="1">
      <c r="A242" s="32"/>
      <c r="B242" s="33"/>
      <c r="C242" s="176" t="s">
        <v>661</v>
      </c>
      <c r="D242" s="176" t="s">
        <v>144</v>
      </c>
      <c r="E242" s="177" t="s">
        <v>662</v>
      </c>
      <c r="F242" s="178" t="s">
        <v>663</v>
      </c>
      <c r="G242" s="179" t="s">
        <v>147</v>
      </c>
      <c r="H242" s="180">
        <v>437.40600000000001</v>
      </c>
      <c r="I242" s="181"/>
      <c r="J242" s="182">
        <f t="shared" si="50"/>
        <v>0</v>
      </c>
      <c r="K242" s="178" t="s">
        <v>148</v>
      </c>
      <c r="L242" s="37"/>
      <c r="M242" s="183" t="s">
        <v>19</v>
      </c>
      <c r="N242" s="184" t="s">
        <v>39</v>
      </c>
      <c r="O242" s="62"/>
      <c r="P242" s="185">
        <f t="shared" si="51"/>
        <v>0</v>
      </c>
      <c r="Q242" s="185">
        <v>1.2999999999999999E-4</v>
      </c>
      <c r="R242" s="185">
        <f t="shared" si="52"/>
        <v>5.6862779999999995E-2</v>
      </c>
      <c r="S242" s="185">
        <v>0</v>
      </c>
      <c r="T242" s="186">
        <f t="shared" si="5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7" t="s">
        <v>208</v>
      </c>
      <c r="AT242" s="187" t="s">
        <v>144</v>
      </c>
      <c r="AU242" s="187" t="s">
        <v>78</v>
      </c>
      <c r="AY242" s="15" t="s">
        <v>142</v>
      </c>
      <c r="BE242" s="188">
        <f t="shared" si="54"/>
        <v>0</v>
      </c>
      <c r="BF242" s="188">
        <f t="shared" si="55"/>
        <v>0</v>
      </c>
      <c r="BG242" s="188">
        <f t="shared" si="56"/>
        <v>0</v>
      </c>
      <c r="BH242" s="188">
        <f t="shared" si="57"/>
        <v>0</v>
      </c>
      <c r="BI242" s="188">
        <f t="shared" si="58"/>
        <v>0</v>
      </c>
      <c r="BJ242" s="15" t="s">
        <v>76</v>
      </c>
      <c r="BK242" s="188">
        <f t="shared" si="59"/>
        <v>0</v>
      </c>
      <c r="BL242" s="15" t="s">
        <v>208</v>
      </c>
      <c r="BM242" s="187" t="s">
        <v>664</v>
      </c>
    </row>
    <row r="243" spans="1:65" s="2" customFormat="1" ht="24.2" customHeight="1">
      <c r="A243" s="32"/>
      <c r="B243" s="33"/>
      <c r="C243" s="176" t="s">
        <v>665</v>
      </c>
      <c r="D243" s="176" t="s">
        <v>144</v>
      </c>
      <c r="E243" s="177" t="s">
        <v>666</v>
      </c>
      <c r="F243" s="178" t="s">
        <v>667</v>
      </c>
      <c r="G243" s="179" t="s">
        <v>147</v>
      </c>
      <c r="H243" s="180">
        <v>615.27200000000005</v>
      </c>
      <c r="I243" s="181"/>
      <c r="J243" s="182">
        <f t="shared" si="50"/>
        <v>0</v>
      </c>
      <c r="K243" s="178" t="s">
        <v>148</v>
      </c>
      <c r="L243" s="37"/>
      <c r="M243" s="183" t="s">
        <v>19</v>
      </c>
      <c r="N243" s="184" t="s">
        <v>39</v>
      </c>
      <c r="O243" s="62"/>
      <c r="P243" s="185">
        <f t="shared" si="51"/>
        <v>0</v>
      </c>
      <c r="Q243" s="185">
        <v>0</v>
      </c>
      <c r="R243" s="185">
        <f t="shared" si="52"/>
        <v>0</v>
      </c>
      <c r="S243" s="185">
        <v>0</v>
      </c>
      <c r="T243" s="186">
        <f t="shared" si="5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7" t="s">
        <v>208</v>
      </c>
      <c r="AT243" s="187" t="s">
        <v>144</v>
      </c>
      <c r="AU243" s="187" t="s">
        <v>78</v>
      </c>
      <c r="AY243" s="15" t="s">
        <v>142</v>
      </c>
      <c r="BE243" s="188">
        <f t="shared" si="54"/>
        <v>0</v>
      </c>
      <c r="BF243" s="188">
        <f t="shared" si="55"/>
        <v>0</v>
      </c>
      <c r="BG243" s="188">
        <f t="shared" si="56"/>
        <v>0</v>
      </c>
      <c r="BH243" s="188">
        <f t="shared" si="57"/>
        <v>0</v>
      </c>
      <c r="BI243" s="188">
        <f t="shared" si="58"/>
        <v>0</v>
      </c>
      <c r="BJ243" s="15" t="s">
        <v>76</v>
      </c>
      <c r="BK243" s="188">
        <f t="shared" si="59"/>
        <v>0</v>
      </c>
      <c r="BL243" s="15" t="s">
        <v>208</v>
      </c>
      <c r="BM243" s="187" t="s">
        <v>668</v>
      </c>
    </row>
    <row r="244" spans="1:65" s="2" customFormat="1" ht="49.15" customHeight="1">
      <c r="A244" s="32"/>
      <c r="B244" s="33"/>
      <c r="C244" s="176" t="s">
        <v>669</v>
      </c>
      <c r="D244" s="176" t="s">
        <v>144</v>
      </c>
      <c r="E244" s="177" t="s">
        <v>670</v>
      </c>
      <c r="F244" s="178" t="s">
        <v>671</v>
      </c>
      <c r="G244" s="179" t="s">
        <v>147</v>
      </c>
      <c r="H244" s="180">
        <v>12</v>
      </c>
      <c r="I244" s="181"/>
      <c r="J244" s="182">
        <f t="shared" si="50"/>
        <v>0</v>
      </c>
      <c r="K244" s="178" t="s">
        <v>148</v>
      </c>
      <c r="L244" s="37"/>
      <c r="M244" s="183" t="s">
        <v>19</v>
      </c>
      <c r="N244" s="184" t="s">
        <v>39</v>
      </c>
      <c r="O244" s="62"/>
      <c r="P244" s="185">
        <f t="shared" si="51"/>
        <v>0</v>
      </c>
      <c r="Q244" s="185">
        <v>2.6040000000000001E-2</v>
      </c>
      <c r="R244" s="185">
        <f t="shared" si="52"/>
        <v>0.31247999999999998</v>
      </c>
      <c r="S244" s="185">
        <v>0</v>
      </c>
      <c r="T244" s="186">
        <f t="shared" si="5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7" t="s">
        <v>208</v>
      </c>
      <c r="AT244" s="187" t="s">
        <v>144</v>
      </c>
      <c r="AU244" s="187" t="s">
        <v>78</v>
      </c>
      <c r="AY244" s="15" t="s">
        <v>142</v>
      </c>
      <c r="BE244" s="188">
        <f t="shared" si="54"/>
        <v>0</v>
      </c>
      <c r="BF244" s="188">
        <f t="shared" si="55"/>
        <v>0</v>
      </c>
      <c r="BG244" s="188">
        <f t="shared" si="56"/>
        <v>0</v>
      </c>
      <c r="BH244" s="188">
        <f t="shared" si="57"/>
        <v>0</v>
      </c>
      <c r="BI244" s="188">
        <f t="shared" si="58"/>
        <v>0</v>
      </c>
      <c r="BJ244" s="15" t="s">
        <v>76</v>
      </c>
      <c r="BK244" s="188">
        <f t="shared" si="59"/>
        <v>0</v>
      </c>
      <c r="BL244" s="15" t="s">
        <v>208</v>
      </c>
      <c r="BM244" s="187" t="s">
        <v>672</v>
      </c>
    </row>
    <row r="245" spans="1:65" s="2" customFormat="1" ht="37.9" customHeight="1">
      <c r="A245" s="32"/>
      <c r="B245" s="33"/>
      <c r="C245" s="176" t="s">
        <v>673</v>
      </c>
      <c r="D245" s="176" t="s">
        <v>144</v>
      </c>
      <c r="E245" s="177" t="s">
        <v>674</v>
      </c>
      <c r="F245" s="178" t="s">
        <v>675</v>
      </c>
      <c r="G245" s="179" t="s">
        <v>147</v>
      </c>
      <c r="H245" s="180">
        <v>615.27200000000005</v>
      </c>
      <c r="I245" s="181"/>
      <c r="J245" s="182">
        <f t="shared" si="50"/>
        <v>0</v>
      </c>
      <c r="K245" s="178" t="s">
        <v>148</v>
      </c>
      <c r="L245" s="37"/>
      <c r="M245" s="183" t="s">
        <v>19</v>
      </c>
      <c r="N245" s="184" t="s">
        <v>39</v>
      </c>
      <c r="O245" s="62"/>
      <c r="P245" s="185">
        <f t="shared" si="51"/>
        <v>0</v>
      </c>
      <c r="Q245" s="185">
        <v>1.3999999999999999E-4</v>
      </c>
      <c r="R245" s="185">
        <f t="shared" si="52"/>
        <v>8.6138080000000006E-2</v>
      </c>
      <c r="S245" s="185">
        <v>0</v>
      </c>
      <c r="T245" s="186">
        <f t="shared" si="5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7" t="s">
        <v>208</v>
      </c>
      <c r="AT245" s="187" t="s">
        <v>144</v>
      </c>
      <c r="AU245" s="187" t="s">
        <v>78</v>
      </c>
      <c r="AY245" s="15" t="s">
        <v>142</v>
      </c>
      <c r="BE245" s="188">
        <f t="shared" si="54"/>
        <v>0</v>
      </c>
      <c r="BF245" s="188">
        <f t="shared" si="55"/>
        <v>0</v>
      </c>
      <c r="BG245" s="188">
        <f t="shared" si="56"/>
        <v>0</v>
      </c>
      <c r="BH245" s="188">
        <f t="shared" si="57"/>
        <v>0</v>
      </c>
      <c r="BI245" s="188">
        <f t="shared" si="58"/>
        <v>0</v>
      </c>
      <c r="BJ245" s="15" t="s">
        <v>76</v>
      </c>
      <c r="BK245" s="188">
        <f t="shared" si="59"/>
        <v>0</v>
      </c>
      <c r="BL245" s="15" t="s">
        <v>208</v>
      </c>
      <c r="BM245" s="187" t="s">
        <v>676</v>
      </c>
    </row>
    <row r="246" spans="1:65" s="2" customFormat="1" ht="24.2" customHeight="1">
      <c r="A246" s="32"/>
      <c r="B246" s="33"/>
      <c r="C246" s="176" t="s">
        <v>677</v>
      </c>
      <c r="D246" s="176" t="s">
        <v>144</v>
      </c>
      <c r="E246" s="177" t="s">
        <v>678</v>
      </c>
      <c r="F246" s="178" t="s">
        <v>679</v>
      </c>
      <c r="G246" s="179" t="s">
        <v>147</v>
      </c>
      <c r="H246" s="180">
        <v>615.27200000000005</v>
      </c>
      <c r="I246" s="181"/>
      <c r="J246" s="182">
        <f t="shared" si="50"/>
        <v>0</v>
      </c>
      <c r="K246" s="178" t="s">
        <v>148</v>
      </c>
      <c r="L246" s="37"/>
      <c r="M246" s="183" t="s">
        <v>19</v>
      </c>
      <c r="N246" s="184" t="s">
        <v>39</v>
      </c>
      <c r="O246" s="62"/>
      <c r="P246" s="185">
        <f t="shared" si="51"/>
        <v>0</v>
      </c>
      <c r="Q246" s="185">
        <v>9.7999999999999997E-4</v>
      </c>
      <c r="R246" s="185">
        <f t="shared" si="52"/>
        <v>0.60296656000000004</v>
      </c>
      <c r="S246" s="185">
        <v>0</v>
      </c>
      <c r="T246" s="186">
        <f t="shared" si="5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7" t="s">
        <v>208</v>
      </c>
      <c r="AT246" s="187" t="s">
        <v>144</v>
      </c>
      <c r="AU246" s="187" t="s">
        <v>78</v>
      </c>
      <c r="AY246" s="15" t="s">
        <v>142</v>
      </c>
      <c r="BE246" s="188">
        <f t="shared" si="54"/>
        <v>0</v>
      </c>
      <c r="BF246" s="188">
        <f t="shared" si="55"/>
        <v>0</v>
      </c>
      <c r="BG246" s="188">
        <f t="shared" si="56"/>
        <v>0</v>
      </c>
      <c r="BH246" s="188">
        <f t="shared" si="57"/>
        <v>0</v>
      </c>
      <c r="BI246" s="188">
        <f t="shared" si="58"/>
        <v>0</v>
      </c>
      <c r="BJ246" s="15" t="s">
        <v>76</v>
      </c>
      <c r="BK246" s="188">
        <f t="shared" si="59"/>
        <v>0</v>
      </c>
      <c r="BL246" s="15" t="s">
        <v>208</v>
      </c>
      <c r="BM246" s="187" t="s">
        <v>680</v>
      </c>
    </row>
    <row r="247" spans="1:65" s="2" customFormat="1" ht="37.9" customHeight="1">
      <c r="A247" s="32"/>
      <c r="B247" s="33"/>
      <c r="C247" s="176" t="s">
        <v>681</v>
      </c>
      <c r="D247" s="176" t="s">
        <v>144</v>
      </c>
      <c r="E247" s="177" t="s">
        <v>682</v>
      </c>
      <c r="F247" s="178" t="s">
        <v>683</v>
      </c>
      <c r="G247" s="179" t="s">
        <v>147</v>
      </c>
      <c r="H247" s="180">
        <v>615.27200000000005</v>
      </c>
      <c r="I247" s="181"/>
      <c r="J247" s="182">
        <f t="shared" si="50"/>
        <v>0</v>
      </c>
      <c r="K247" s="178" t="s">
        <v>148</v>
      </c>
      <c r="L247" s="37"/>
      <c r="M247" s="183" t="s">
        <v>19</v>
      </c>
      <c r="N247" s="184" t="s">
        <v>39</v>
      </c>
      <c r="O247" s="62"/>
      <c r="P247" s="185">
        <f t="shared" si="51"/>
        <v>0</v>
      </c>
      <c r="Q247" s="185">
        <v>3.6000000000000002E-4</v>
      </c>
      <c r="R247" s="185">
        <f t="shared" si="52"/>
        <v>0.22149792000000004</v>
      </c>
      <c r="S247" s="185">
        <v>0</v>
      </c>
      <c r="T247" s="186">
        <f t="shared" si="5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7" t="s">
        <v>208</v>
      </c>
      <c r="AT247" s="187" t="s">
        <v>144</v>
      </c>
      <c r="AU247" s="187" t="s">
        <v>78</v>
      </c>
      <c r="AY247" s="15" t="s">
        <v>142</v>
      </c>
      <c r="BE247" s="188">
        <f t="shared" si="54"/>
        <v>0</v>
      </c>
      <c r="BF247" s="188">
        <f t="shared" si="55"/>
        <v>0</v>
      </c>
      <c r="BG247" s="188">
        <f t="shared" si="56"/>
        <v>0</v>
      </c>
      <c r="BH247" s="188">
        <f t="shared" si="57"/>
        <v>0</v>
      </c>
      <c r="BI247" s="188">
        <f t="shared" si="58"/>
        <v>0</v>
      </c>
      <c r="BJ247" s="15" t="s">
        <v>76</v>
      </c>
      <c r="BK247" s="188">
        <f t="shared" si="59"/>
        <v>0</v>
      </c>
      <c r="BL247" s="15" t="s">
        <v>208</v>
      </c>
      <c r="BM247" s="187" t="s">
        <v>684</v>
      </c>
    </row>
    <row r="248" spans="1:65" s="2" customFormat="1" ht="49.15" customHeight="1">
      <c r="A248" s="32"/>
      <c r="B248" s="33"/>
      <c r="C248" s="176" t="s">
        <v>685</v>
      </c>
      <c r="D248" s="176" t="s">
        <v>144</v>
      </c>
      <c r="E248" s="177" t="s">
        <v>686</v>
      </c>
      <c r="F248" s="178" t="s">
        <v>687</v>
      </c>
      <c r="G248" s="179" t="s">
        <v>147</v>
      </c>
      <c r="H248" s="180">
        <v>201.38</v>
      </c>
      <c r="I248" s="181"/>
      <c r="J248" s="182">
        <f t="shared" si="50"/>
        <v>0</v>
      </c>
      <c r="K248" s="178" t="s">
        <v>148</v>
      </c>
      <c r="L248" s="37"/>
      <c r="M248" s="183" t="s">
        <v>19</v>
      </c>
      <c r="N248" s="184" t="s">
        <v>39</v>
      </c>
      <c r="O248" s="62"/>
      <c r="P248" s="185">
        <f t="shared" si="51"/>
        <v>0</v>
      </c>
      <c r="Q248" s="185">
        <v>3.3E-4</v>
      </c>
      <c r="R248" s="185">
        <f t="shared" si="52"/>
        <v>6.6455399999999998E-2</v>
      </c>
      <c r="S248" s="185">
        <v>0</v>
      </c>
      <c r="T248" s="186">
        <f t="shared" si="5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7" t="s">
        <v>208</v>
      </c>
      <c r="AT248" s="187" t="s">
        <v>144</v>
      </c>
      <c r="AU248" s="187" t="s">
        <v>78</v>
      </c>
      <c r="AY248" s="15" t="s">
        <v>142</v>
      </c>
      <c r="BE248" s="188">
        <f t="shared" si="54"/>
        <v>0</v>
      </c>
      <c r="BF248" s="188">
        <f t="shared" si="55"/>
        <v>0</v>
      </c>
      <c r="BG248" s="188">
        <f t="shared" si="56"/>
        <v>0</v>
      </c>
      <c r="BH248" s="188">
        <f t="shared" si="57"/>
        <v>0</v>
      </c>
      <c r="BI248" s="188">
        <f t="shared" si="58"/>
        <v>0</v>
      </c>
      <c r="BJ248" s="15" t="s">
        <v>76</v>
      </c>
      <c r="BK248" s="188">
        <f t="shared" si="59"/>
        <v>0</v>
      </c>
      <c r="BL248" s="15" t="s">
        <v>208</v>
      </c>
      <c r="BM248" s="187" t="s">
        <v>688</v>
      </c>
    </row>
    <row r="249" spans="1:65" s="12" customFormat="1" ht="22.9" customHeight="1">
      <c r="B249" s="160"/>
      <c r="C249" s="161"/>
      <c r="D249" s="162" t="s">
        <v>67</v>
      </c>
      <c r="E249" s="174" t="s">
        <v>689</v>
      </c>
      <c r="F249" s="174" t="s">
        <v>690</v>
      </c>
      <c r="G249" s="161"/>
      <c r="H249" s="161"/>
      <c r="I249" s="164"/>
      <c r="J249" s="175">
        <f>BK249</f>
        <v>0</v>
      </c>
      <c r="K249" s="161"/>
      <c r="L249" s="166"/>
      <c r="M249" s="167"/>
      <c r="N249" s="168"/>
      <c r="O249" s="168"/>
      <c r="P249" s="169">
        <f>SUM(P250:P252)</f>
        <v>0</v>
      </c>
      <c r="Q249" s="168"/>
      <c r="R249" s="169">
        <f>SUM(R250:R252)</f>
        <v>0.67083659999999989</v>
      </c>
      <c r="S249" s="168"/>
      <c r="T249" s="170">
        <f>SUM(T250:T252)</f>
        <v>0.1650471</v>
      </c>
      <c r="AR249" s="171" t="s">
        <v>78</v>
      </c>
      <c r="AT249" s="172" t="s">
        <v>67</v>
      </c>
      <c r="AU249" s="172" t="s">
        <v>76</v>
      </c>
      <c r="AY249" s="171" t="s">
        <v>142</v>
      </c>
      <c r="BK249" s="173">
        <f>SUM(BK250:BK252)</f>
        <v>0</v>
      </c>
    </row>
    <row r="250" spans="1:65" s="2" customFormat="1" ht="24.2" customHeight="1">
      <c r="A250" s="32"/>
      <c r="B250" s="33"/>
      <c r="C250" s="176" t="s">
        <v>691</v>
      </c>
      <c r="D250" s="176" t="s">
        <v>144</v>
      </c>
      <c r="E250" s="177" t="s">
        <v>692</v>
      </c>
      <c r="F250" s="178" t="s">
        <v>693</v>
      </c>
      <c r="G250" s="179" t="s">
        <v>147</v>
      </c>
      <c r="H250" s="180">
        <v>532.41</v>
      </c>
      <c r="I250" s="181"/>
      <c r="J250" s="182">
        <f>ROUND(I250*H250,2)</f>
        <v>0</v>
      </c>
      <c r="K250" s="178" t="s">
        <v>148</v>
      </c>
      <c r="L250" s="37"/>
      <c r="M250" s="183" t="s">
        <v>19</v>
      </c>
      <c r="N250" s="184" t="s">
        <v>39</v>
      </c>
      <c r="O250" s="62"/>
      <c r="P250" s="185">
        <f>O250*H250</f>
        <v>0</v>
      </c>
      <c r="Q250" s="185">
        <v>0</v>
      </c>
      <c r="R250" s="185">
        <f>Q250*H250</f>
        <v>0</v>
      </c>
      <c r="S250" s="185">
        <v>0</v>
      </c>
      <c r="T250" s="18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7" t="s">
        <v>208</v>
      </c>
      <c r="AT250" s="187" t="s">
        <v>144</v>
      </c>
      <c r="AU250" s="187" t="s">
        <v>78</v>
      </c>
      <c r="AY250" s="15" t="s">
        <v>142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5" t="s">
        <v>76</v>
      </c>
      <c r="BK250" s="188">
        <f>ROUND(I250*H250,2)</f>
        <v>0</v>
      </c>
      <c r="BL250" s="15" t="s">
        <v>208</v>
      </c>
      <c r="BM250" s="187" t="s">
        <v>694</v>
      </c>
    </row>
    <row r="251" spans="1:65" s="2" customFormat="1" ht="14.45" customHeight="1">
      <c r="A251" s="32"/>
      <c r="B251" s="33"/>
      <c r="C251" s="176" t="s">
        <v>695</v>
      </c>
      <c r="D251" s="176" t="s">
        <v>144</v>
      </c>
      <c r="E251" s="177" t="s">
        <v>696</v>
      </c>
      <c r="F251" s="178" t="s">
        <v>697</v>
      </c>
      <c r="G251" s="179" t="s">
        <v>147</v>
      </c>
      <c r="H251" s="180">
        <v>532.41</v>
      </c>
      <c r="I251" s="181"/>
      <c r="J251" s="182">
        <f>ROUND(I251*H251,2)</f>
        <v>0</v>
      </c>
      <c r="K251" s="178" t="s">
        <v>148</v>
      </c>
      <c r="L251" s="37"/>
      <c r="M251" s="183" t="s">
        <v>19</v>
      </c>
      <c r="N251" s="184" t="s">
        <v>39</v>
      </c>
      <c r="O251" s="62"/>
      <c r="P251" s="185">
        <f>O251*H251</f>
        <v>0</v>
      </c>
      <c r="Q251" s="185">
        <v>1E-3</v>
      </c>
      <c r="R251" s="185">
        <f>Q251*H251</f>
        <v>0.53240999999999994</v>
      </c>
      <c r="S251" s="185">
        <v>3.1E-4</v>
      </c>
      <c r="T251" s="186">
        <f>S251*H251</f>
        <v>0.1650471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7" t="s">
        <v>208</v>
      </c>
      <c r="AT251" s="187" t="s">
        <v>144</v>
      </c>
      <c r="AU251" s="187" t="s">
        <v>78</v>
      </c>
      <c r="AY251" s="15" t="s">
        <v>142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5" t="s">
        <v>76</v>
      </c>
      <c r="BK251" s="188">
        <f>ROUND(I251*H251,2)</f>
        <v>0</v>
      </c>
      <c r="BL251" s="15" t="s">
        <v>208</v>
      </c>
      <c r="BM251" s="187" t="s">
        <v>698</v>
      </c>
    </row>
    <row r="252" spans="1:65" s="2" customFormat="1" ht="37.9" customHeight="1">
      <c r="A252" s="32"/>
      <c r="B252" s="33"/>
      <c r="C252" s="176" t="s">
        <v>699</v>
      </c>
      <c r="D252" s="176" t="s">
        <v>144</v>
      </c>
      <c r="E252" s="177" t="s">
        <v>700</v>
      </c>
      <c r="F252" s="178" t="s">
        <v>701</v>
      </c>
      <c r="G252" s="179" t="s">
        <v>147</v>
      </c>
      <c r="H252" s="180">
        <v>532.41</v>
      </c>
      <c r="I252" s="181"/>
      <c r="J252" s="182">
        <f>ROUND(I252*H252,2)</f>
        <v>0</v>
      </c>
      <c r="K252" s="178" t="s">
        <v>148</v>
      </c>
      <c r="L252" s="37"/>
      <c r="M252" s="183" t="s">
        <v>19</v>
      </c>
      <c r="N252" s="184" t="s">
        <v>39</v>
      </c>
      <c r="O252" s="62"/>
      <c r="P252" s="185">
        <f>O252*H252</f>
        <v>0</v>
      </c>
      <c r="Q252" s="185">
        <v>2.5999999999999998E-4</v>
      </c>
      <c r="R252" s="185">
        <f>Q252*H252</f>
        <v>0.13842659999999998</v>
      </c>
      <c r="S252" s="185">
        <v>0</v>
      </c>
      <c r="T252" s="18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7" t="s">
        <v>208</v>
      </c>
      <c r="AT252" s="187" t="s">
        <v>144</v>
      </c>
      <c r="AU252" s="187" t="s">
        <v>78</v>
      </c>
      <c r="AY252" s="15" t="s">
        <v>142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5" t="s">
        <v>76</v>
      </c>
      <c r="BK252" s="188">
        <f>ROUND(I252*H252,2)</f>
        <v>0</v>
      </c>
      <c r="BL252" s="15" t="s">
        <v>208</v>
      </c>
      <c r="BM252" s="187" t="s">
        <v>702</v>
      </c>
    </row>
    <row r="253" spans="1:65" s="12" customFormat="1" ht="22.9" customHeight="1">
      <c r="B253" s="160"/>
      <c r="C253" s="161"/>
      <c r="D253" s="162" t="s">
        <v>67</v>
      </c>
      <c r="E253" s="174" t="s">
        <v>703</v>
      </c>
      <c r="F253" s="174" t="s">
        <v>704</v>
      </c>
      <c r="G253" s="161"/>
      <c r="H253" s="161"/>
      <c r="I253" s="164"/>
      <c r="J253" s="175">
        <f>BK253</f>
        <v>0</v>
      </c>
      <c r="K253" s="161"/>
      <c r="L253" s="166"/>
      <c r="M253" s="167"/>
      <c r="N253" s="168"/>
      <c r="O253" s="168"/>
      <c r="P253" s="169">
        <f>SUM(P254:P255)</f>
        <v>0</v>
      </c>
      <c r="Q253" s="168"/>
      <c r="R253" s="169">
        <f>SUM(R254:R255)</f>
        <v>7.28E-3</v>
      </c>
      <c r="S253" s="168"/>
      <c r="T253" s="170">
        <f>SUM(T254:T255)</f>
        <v>0</v>
      </c>
      <c r="AR253" s="171" t="s">
        <v>78</v>
      </c>
      <c r="AT253" s="172" t="s">
        <v>67</v>
      </c>
      <c r="AU253" s="172" t="s">
        <v>76</v>
      </c>
      <c r="AY253" s="171" t="s">
        <v>142</v>
      </c>
      <c r="BK253" s="173">
        <f>SUM(BK254:BK255)</f>
        <v>0</v>
      </c>
    </row>
    <row r="254" spans="1:65" s="2" customFormat="1" ht="37.9" customHeight="1">
      <c r="A254" s="32"/>
      <c r="B254" s="33"/>
      <c r="C254" s="176" t="s">
        <v>705</v>
      </c>
      <c r="D254" s="176" t="s">
        <v>144</v>
      </c>
      <c r="E254" s="177" t="s">
        <v>706</v>
      </c>
      <c r="F254" s="178" t="s">
        <v>707</v>
      </c>
      <c r="G254" s="179" t="s">
        <v>147</v>
      </c>
      <c r="H254" s="180">
        <v>12.784000000000001</v>
      </c>
      <c r="I254" s="181"/>
      <c r="J254" s="182">
        <f>ROUND(I254*H254,2)</f>
        <v>0</v>
      </c>
      <c r="K254" s="178" t="s">
        <v>19</v>
      </c>
      <c r="L254" s="37"/>
      <c r="M254" s="183" t="s">
        <v>19</v>
      </c>
      <c r="N254" s="184" t="s">
        <v>39</v>
      </c>
      <c r="O254" s="62"/>
      <c r="P254" s="185">
        <f>O254*H254</f>
        <v>0</v>
      </c>
      <c r="Q254" s="185">
        <v>0</v>
      </c>
      <c r="R254" s="185">
        <f>Q254*H254</f>
        <v>0</v>
      </c>
      <c r="S254" s="185">
        <v>0</v>
      </c>
      <c r="T254" s="18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7" t="s">
        <v>208</v>
      </c>
      <c r="AT254" s="187" t="s">
        <v>144</v>
      </c>
      <c r="AU254" s="187" t="s">
        <v>78</v>
      </c>
      <c r="AY254" s="15" t="s">
        <v>142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5" t="s">
        <v>76</v>
      </c>
      <c r="BK254" s="188">
        <f>ROUND(I254*H254,2)</f>
        <v>0</v>
      </c>
      <c r="BL254" s="15" t="s">
        <v>208</v>
      </c>
      <c r="BM254" s="187" t="s">
        <v>708</v>
      </c>
    </row>
    <row r="255" spans="1:65" s="2" customFormat="1" ht="14.45" customHeight="1">
      <c r="A255" s="32"/>
      <c r="B255" s="33"/>
      <c r="C255" s="189" t="s">
        <v>709</v>
      </c>
      <c r="D255" s="189" t="s">
        <v>230</v>
      </c>
      <c r="E255" s="190" t="s">
        <v>710</v>
      </c>
      <c r="F255" s="191" t="s">
        <v>711</v>
      </c>
      <c r="G255" s="192" t="s">
        <v>228</v>
      </c>
      <c r="H255" s="193">
        <v>8</v>
      </c>
      <c r="I255" s="194"/>
      <c r="J255" s="195">
        <f>ROUND(I255*H255,2)</f>
        <v>0</v>
      </c>
      <c r="K255" s="191" t="s">
        <v>19</v>
      </c>
      <c r="L255" s="196"/>
      <c r="M255" s="204" t="s">
        <v>19</v>
      </c>
      <c r="N255" s="205" t="s">
        <v>39</v>
      </c>
      <c r="O255" s="206"/>
      <c r="P255" s="207">
        <f>O255*H255</f>
        <v>0</v>
      </c>
      <c r="Q255" s="207">
        <v>9.1E-4</v>
      </c>
      <c r="R255" s="207">
        <f>Q255*H255</f>
        <v>7.28E-3</v>
      </c>
      <c r="S255" s="207">
        <v>0</v>
      </c>
      <c r="T255" s="208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7" t="s">
        <v>278</v>
      </c>
      <c r="AT255" s="187" t="s">
        <v>230</v>
      </c>
      <c r="AU255" s="187" t="s">
        <v>78</v>
      </c>
      <c r="AY255" s="15" t="s">
        <v>142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5" t="s">
        <v>76</v>
      </c>
      <c r="BK255" s="188">
        <f>ROUND(I255*H255,2)</f>
        <v>0</v>
      </c>
      <c r="BL255" s="15" t="s">
        <v>208</v>
      </c>
      <c r="BM255" s="187" t="s">
        <v>712</v>
      </c>
    </row>
    <row r="256" spans="1:65" s="2" customFormat="1" ht="6.95" customHeight="1">
      <c r="A256" s="32"/>
      <c r="B256" s="45"/>
      <c r="C256" s="46"/>
      <c r="D256" s="46"/>
      <c r="E256" s="46"/>
      <c r="F256" s="46"/>
      <c r="G256" s="46"/>
      <c r="H256" s="46"/>
      <c r="I256" s="46"/>
      <c r="J256" s="46"/>
      <c r="K256" s="46"/>
      <c r="L256" s="37"/>
      <c r="M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</row>
  </sheetData>
  <sheetProtection algorithmName="SHA-512" hashValue="OIFJmrEGsIZi3CvPoyij/mREi72Q4Ov6bd64B0IFAJJYb+btYfoS6tHw+7VbVCugZHzhMxyVJ4XXAfmHcajUDA==" saltValue="pfbvSbA2tIxYJtbihJKCDcYf5iShqbM/V3xFWy/0DyQ/QVHohjligky1MYjkKOmdgFNzd2sVs1hr+Dg5Mt4B2w==" spinCount="100000" sheet="1" objects="1" scenarios="1" formatColumns="0" formatRows="0" autoFilter="0"/>
  <autoFilter ref="C100:K255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81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zakázky'!K6</f>
        <v>Kostelec na Hané ON - oprava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99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713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22</v>
      </c>
      <c r="G12" s="32"/>
      <c r="H12" s="32"/>
      <c r="I12" s="110" t="s">
        <v>23</v>
      </c>
      <c r="J12" s="112">
        <f>'Rekapitulace zakázky'!AN8</f>
        <v>0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01" t="str">
        <f>IF('Rekapitulace zakázky'!AN10="","",'Rekapitulace zakázky'!AN10)</f>
        <v/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zakázky'!E11="","",'Rekapitulace zakázky'!E11)</f>
        <v xml:space="preserve"> </v>
      </c>
      <c r="F15" s="32"/>
      <c r="G15" s="32"/>
      <c r="H15" s="32"/>
      <c r="I15" s="110" t="s">
        <v>26</v>
      </c>
      <c r="J15" s="101" t="str">
        <f>IF('Rekapitulace zakázky'!AN11="","",'Rekapitulace zakázky'!AN11)</f>
        <v/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zakázky'!AN13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zakázky'!E14</f>
        <v>Vyplň údaj</v>
      </c>
      <c r="F18" s="342"/>
      <c r="G18" s="342"/>
      <c r="H18" s="342"/>
      <c r="I18" s="110" t="s">
        <v>26</v>
      </c>
      <c r="J18" s="28" t="str">
        <f>'Rekapitulace zakázky'!AN14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01" t="str">
        <f>IF('Rekapitulace zakázky'!AN16="","",'Rekapitulace zakázky'!AN16)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zakázky'!E17="","",'Rekapitulace zakázky'!E17)</f>
        <v xml:space="preserve"> </v>
      </c>
      <c r="F21" s="32"/>
      <c r="G21" s="32"/>
      <c r="H21" s="32"/>
      <c r="I21" s="110" t="s">
        <v>26</v>
      </c>
      <c r="J21" s="101" t="str">
        <f>IF('Rekapitulace zakázky'!AN17="","",'Rekapitulace zakázky'!AN17)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01" t="str">
        <f>IF('Rekapitulace zakázky'!AN19="","",'Rekapitulace zakázky'!AN19)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tr">
        <f>IF('Rekapitulace zakázky'!E20="","",'Rekapitulace zakázky'!E20)</f>
        <v xml:space="preserve"> </v>
      </c>
      <c r="F24" s="32"/>
      <c r="G24" s="32"/>
      <c r="H24" s="32"/>
      <c r="I24" s="110" t="s">
        <v>26</v>
      </c>
      <c r="J24" s="101" t="str">
        <f>IF('Rekapitulace zakázky'!AN20="","",'Rekapitulace zakázky'!AN20)</f>
        <v/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34</v>
      </c>
      <c r="E30" s="32"/>
      <c r="F30" s="32"/>
      <c r="G30" s="32"/>
      <c r="H30" s="32"/>
      <c r="I30" s="32"/>
      <c r="J30" s="118">
        <f>ROUND(J93,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36</v>
      </c>
      <c r="G32" s="32"/>
      <c r="H32" s="32"/>
      <c r="I32" s="119" t="s">
        <v>35</v>
      </c>
      <c r="J32" s="119" t="s">
        <v>37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38</v>
      </c>
      <c r="E33" s="110" t="s">
        <v>39</v>
      </c>
      <c r="F33" s="121">
        <f>ROUND((SUM(BE93:BE169)),  2)</f>
        <v>0</v>
      </c>
      <c r="G33" s="32"/>
      <c r="H33" s="32"/>
      <c r="I33" s="122">
        <v>0.21</v>
      </c>
      <c r="J33" s="121">
        <f>ROUND(((SUM(BE93:BE169))*I33),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40</v>
      </c>
      <c r="F34" s="121">
        <f>ROUND((SUM(BF93:BF169)),  2)</f>
        <v>0</v>
      </c>
      <c r="G34" s="32"/>
      <c r="H34" s="32"/>
      <c r="I34" s="122">
        <v>0.15</v>
      </c>
      <c r="J34" s="121">
        <f>ROUND(((SUM(BF93:BF169))*I34),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41</v>
      </c>
      <c r="F35" s="121">
        <f>ROUND((SUM(BG93:BG169)),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42</v>
      </c>
      <c r="F36" s="121">
        <f>ROUND((SUM(BH93:BH169)),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43</v>
      </c>
      <c r="F37" s="121">
        <f>ROUND((SUM(BI93:BI169)),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44</v>
      </c>
      <c r="E39" s="125"/>
      <c r="F39" s="125"/>
      <c r="G39" s="126" t="s">
        <v>45</v>
      </c>
      <c r="H39" s="127" t="s">
        <v>46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101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Kostelec na Hané ON - oprava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99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02 - technická zařízení budov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>
        <f>IF(J12="","",J12)</f>
        <v>0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24</v>
      </c>
      <c r="D54" s="34"/>
      <c r="E54" s="34"/>
      <c r="F54" s="25" t="str">
        <f>E15</f>
        <v xml:space="preserve"> </v>
      </c>
      <c r="G54" s="34"/>
      <c r="H54" s="34"/>
      <c r="I54" s="27" t="s">
        <v>29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27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102</v>
      </c>
      <c r="D57" s="135"/>
      <c r="E57" s="135"/>
      <c r="F57" s="135"/>
      <c r="G57" s="135"/>
      <c r="H57" s="135"/>
      <c r="I57" s="135"/>
      <c r="J57" s="136" t="s">
        <v>103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66</v>
      </c>
      <c r="D59" s="34"/>
      <c r="E59" s="34"/>
      <c r="F59" s="34"/>
      <c r="G59" s="34"/>
      <c r="H59" s="34"/>
      <c r="I59" s="34"/>
      <c r="J59" s="75">
        <f>J93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104</v>
      </c>
    </row>
    <row r="60" spans="1:47" s="9" customFormat="1" ht="24.95" customHeight="1">
      <c r="B60" s="138"/>
      <c r="C60" s="139"/>
      <c r="D60" s="140" t="s">
        <v>105</v>
      </c>
      <c r="E60" s="141"/>
      <c r="F60" s="141"/>
      <c r="G60" s="141"/>
      <c r="H60" s="141"/>
      <c r="I60" s="141"/>
      <c r="J60" s="142">
        <f>J94</f>
        <v>0</v>
      </c>
      <c r="K60" s="139"/>
      <c r="L60" s="143"/>
    </row>
    <row r="61" spans="1:47" s="10" customFormat="1" ht="19.899999999999999" customHeight="1">
      <c r="B61" s="144"/>
      <c r="C61" s="95"/>
      <c r="D61" s="145" t="s">
        <v>106</v>
      </c>
      <c r="E61" s="146"/>
      <c r="F61" s="146"/>
      <c r="G61" s="146"/>
      <c r="H61" s="146"/>
      <c r="I61" s="146"/>
      <c r="J61" s="147">
        <f>J95</f>
        <v>0</v>
      </c>
      <c r="K61" s="95"/>
      <c r="L61" s="148"/>
    </row>
    <row r="62" spans="1:47" s="10" customFormat="1" ht="19.899999999999999" customHeight="1">
      <c r="B62" s="144"/>
      <c r="C62" s="95"/>
      <c r="D62" s="145" t="s">
        <v>108</v>
      </c>
      <c r="E62" s="146"/>
      <c r="F62" s="146"/>
      <c r="G62" s="146"/>
      <c r="H62" s="146"/>
      <c r="I62" s="146"/>
      <c r="J62" s="147">
        <f>J101</f>
        <v>0</v>
      </c>
      <c r="K62" s="95"/>
      <c r="L62" s="148"/>
    </row>
    <row r="63" spans="1:47" s="10" customFormat="1" ht="19.899999999999999" customHeight="1">
      <c r="B63" s="144"/>
      <c r="C63" s="95"/>
      <c r="D63" s="145" t="s">
        <v>714</v>
      </c>
      <c r="E63" s="146"/>
      <c r="F63" s="146"/>
      <c r="G63" s="146"/>
      <c r="H63" s="146"/>
      <c r="I63" s="146"/>
      <c r="J63" s="147">
        <f>J103</f>
        <v>0</v>
      </c>
      <c r="K63" s="95"/>
      <c r="L63" s="148"/>
    </row>
    <row r="64" spans="1:47" s="9" customFormat="1" ht="24.95" customHeight="1">
      <c r="B64" s="138"/>
      <c r="C64" s="139"/>
      <c r="D64" s="140" t="s">
        <v>113</v>
      </c>
      <c r="E64" s="141"/>
      <c r="F64" s="141"/>
      <c r="G64" s="141"/>
      <c r="H64" s="141"/>
      <c r="I64" s="141"/>
      <c r="J64" s="142">
        <f>J106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715</v>
      </c>
      <c r="E65" s="146"/>
      <c r="F65" s="146"/>
      <c r="G65" s="146"/>
      <c r="H65" s="146"/>
      <c r="I65" s="146"/>
      <c r="J65" s="147">
        <f>J107</f>
        <v>0</v>
      </c>
      <c r="K65" s="95"/>
      <c r="L65" s="148"/>
    </row>
    <row r="66" spans="1:31" s="10" customFormat="1" ht="19.899999999999999" customHeight="1">
      <c r="B66" s="144"/>
      <c r="C66" s="95"/>
      <c r="D66" s="145" t="s">
        <v>716</v>
      </c>
      <c r="E66" s="146"/>
      <c r="F66" s="146"/>
      <c r="G66" s="146"/>
      <c r="H66" s="146"/>
      <c r="I66" s="146"/>
      <c r="J66" s="147">
        <f>J117</f>
        <v>0</v>
      </c>
      <c r="K66" s="95"/>
      <c r="L66" s="148"/>
    </row>
    <row r="67" spans="1:31" s="10" customFormat="1" ht="19.899999999999999" customHeight="1">
      <c r="B67" s="144"/>
      <c r="C67" s="95"/>
      <c r="D67" s="145" t="s">
        <v>717</v>
      </c>
      <c r="E67" s="146"/>
      <c r="F67" s="146"/>
      <c r="G67" s="146"/>
      <c r="H67" s="146"/>
      <c r="I67" s="146"/>
      <c r="J67" s="147">
        <f>J123</f>
        <v>0</v>
      </c>
      <c r="K67" s="95"/>
      <c r="L67" s="148"/>
    </row>
    <row r="68" spans="1:31" s="10" customFormat="1" ht="19.899999999999999" customHeight="1">
      <c r="B68" s="144"/>
      <c r="C68" s="95"/>
      <c r="D68" s="145" t="s">
        <v>718</v>
      </c>
      <c r="E68" s="146"/>
      <c r="F68" s="146"/>
      <c r="G68" s="146"/>
      <c r="H68" s="146"/>
      <c r="I68" s="146"/>
      <c r="J68" s="147">
        <f>J139</f>
        <v>0</v>
      </c>
      <c r="K68" s="95"/>
      <c r="L68" s="148"/>
    </row>
    <row r="69" spans="1:31" s="10" customFormat="1" ht="19.899999999999999" customHeight="1">
      <c r="B69" s="144"/>
      <c r="C69" s="95"/>
      <c r="D69" s="145" t="s">
        <v>719</v>
      </c>
      <c r="E69" s="146"/>
      <c r="F69" s="146"/>
      <c r="G69" s="146"/>
      <c r="H69" s="146"/>
      <c r="I69" s="146"/>
      <c r="J69" s="147">
        <f>J142</f>
        <v>0</v>
      </c>
      <c r="K69" s="95"/>
      <c r="L69" s="148"/>
    </row>
    <row r="70" spans="1:31" s="10" customFormat="1" ht="19.899999999999999" customHeight="1">
      <c r="B70" s="144"/>
      <c r="C70" s="95"/>
      <c r="D70" s="145" t="s">
        <v>720</v>
      </c>
      <c r="E70" s="146"/>
      <c r="F70" s="146"/>
      <c r="G70" s="146"/>
      <c r="H70" s="146"/>
      <c r="I70" s="146"/>
      <c r="J70" s="147">
        <f>J148</f>
        <v>0</v>
      </c>
      <c r="K70" s="95"/>
      <c r="L70" s="148"/>
    </row>
    <row r="71" spans="1:31" s="10" customFormat="1" ht="19.899999999999999" customHeight="1">
      <c r="B71" s="144"/>
      <c r="C71" s="95"/>
      <c r="D71" s="145" t="s">
        <v>721</v>
      </c>
      <c r="E71" s="146"/>
      <c r="F71" s="146"/>
      <c r="G71" s="146"/>
      <c r="H71" s="146"/>
      <c r="I71" s="146"/>
      <c r="J71" s="147">
        <f>J151</f>
        <v>0</v>
      </c>
      <c r="K71" s="95"/>
      <c r="L71" s="148"/>
    </row>
    <row r="72" spans="1:31" s="10" customFormat="1" ht="19.899999999999999" customHeight="1">
      <c r="B72" s="144"/>
      <c r="C72" s="95"/>
      <c r="D72" s="145" t="s">
        <v>722</v>
      </c>
      <c r="E72" s="146"/>
      <c r="F72" s="146"/>
      <c r="G72" s="146"/>
      <c r="H72" s="146"/>
      <c r="I72" s="146"/>
      <c r="J72" s="147">
        <f>J155</f>
        <v>0</v>
      </c>
      <c r="K72" s="95"/>
      <c r="L72" s="148"/>
    </row>
    <row r="73" spans="1:31" s="10" customFormat="1" ht="19.899999999999999" customHeight="1">
      <c r="B73" s="144"/>
      <c r="C73" s="95"/>
      <c r="D73" s="145" t="s">
        <v>723</v>
      </c>
      <c r="E73" s="146"/>
      <c r="F73" s="146"/>
      <c r="G73" s="146"/>
      <c r="H73" s="146"/>
      <c r="I73" s="146"/>
      <c r="J73" s="147">
        <f>J165</f>
        <v>0</v>
      </c>
      <c r="K73" s="95"/>
      <c r="L73" s="148"/>
    </row>
    <row r="74" spans="1:31" s="2" customFormat="1" ht="21.7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9" spans="1:31" s="2" customFormat="1" ht="6.95" customHeight="1">
      <c r="A79" s="32"/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4.95" customHeight="1">
      <c r="A80" s="32"/>
      <c r="B80" s="33"/>
      <c r="C80" s="21" t="s">
        <v>127</v>
      </c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16</v>
      </c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344" t="str">
        <f>E7</f>
        <v>Kostelec na Hané ON - oprava</v>
      </c>
      <c r="F83" s="345"/>
      <c r="G83" s="345"/>
      <c r="H83" s="345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99</v>
      </c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6.5" customHeight="1">
      <c r="A85" s="32"/>
      <c r="B85" s="33"/>
      <c r="C85" s="34"/>
      <c r="D85" s="34"/>
      <c r="E85" s="293" t="str">
        <f>E9</f>
        <v>02 - technická zařízení budov</v>
      </c>
      <c r="F85" s="346"/>
      <c r="G85" s="346"/>
      <c r="H85" s="346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2" customHeight="1">
      <c r="A87" s="32"/>
      <c r="B87" s="33"/>
      <c r="C87" s="27" t="s">
        <v>21</v>
      </c>
      <c r="D87" s="34"/>
      <c r="E87" s="34"/>
      <c r="F87" s="25" t="str">
        <f>F12</f>
        <v xml:space="preserve"> </v>
      </c>
      <c r="G87" s="34"/>
      <c r="H87" s="34"/>
      <c r="I87" s="27" t="s">
        <v>23</v>
      </c>
      <c r="J87" s="57">
        <f>IF(J12="","",J12)</f>
        <v>0</v>
      </c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5.2" customHeight="1">
      <c r="A89" s="32"/>
      <c r="B89" s="33"/>
      <c r="C89" s="27" t="s">
        <v>24</v>
      </c>
      <c r="D89" s="34"/>
      <c r="E89" s="34"/>
      <c r="F89" s="25" t="str">
        <f>E15</f>
        <v xml:space="preserve"> </v>
      </c>
      <c r="G89" s="34"/>
      <c r="H89" s="34"/>
      <c r="I89" s="27" t="s">
        <v>29</v>
      </c>
      <c r="J89" s="30" t="str">
        <f>E21</f>
        <v xml:space="preserve"> </v>
      </c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5.2" customHeight="1">
      <c r="A90" s="32"/>
      <c r="B90" s="33"/>
      <c r="C90" s="27" t="s">
        <v>27</v>
      </c>
      <c r="D90" s="34"/>
      <c r="E90" s="34"/>
      <c r="F90" s="25" t="str">
        <f>IF(E18="","",E18)</f>
        <v>Vyplň údaj</v>
      </c>
      <c r="G90" s="34"/>
      <c r="H90" s="34"/>
      <c r="I90" s="27" t="s">
        <v>31</v>
      </c>
      <c r="J90" s="30" t="str">
        <f>E24</f>
        <v xml:space="preserve"> </v>
      </c>
      <c r="K90" s="34"/>
      <c r="L90" s="111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2" customFormat="1" ht="10.3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111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5" s="11" customFormat="1" ht="29.25" customHeight="1">
      <c r="A92" s="149"/>
      <c r="B92" s="150"/>
      <c r="C92" s="151" t="s">
        <v>128</v>
      </c>
      <c r="D92" s="152" t="s">
        <v>53</v>
      </c>
      <c r="E92" s="152" t="s">
        <v>49</v>
      </c>
      <c r="F92" s="152" t="s">
        <v>50</v>
      </c>
      <c r="G92" s="152" t="s">
        <v>129</v>
      </c>
      <c r="H92" s="152" t="s">
        <v>130</v>
      </c>
      <c r="I92" s="152" t="s">
        <v>131</v>
      </c>
      <c r="J92" s="152" t="s">
        <v>103</v>
      </c>
      <c r="K92" s="153" t="s">
        <v>132</v>
      </c>
      <c r="L92" s="154"/>
      <c r="M92" s="66" t="s">
        <v>19</v>
      </c>
      <c r="N92" s="67" t="s">
        <v>38</v>
      </c>
      <c r="O92" s="67" t="s">
        <v>133</v>
      </c>
      <c r="P92" s="67" t="s">
        <v>134</v>
      </c>
      <c r="Q92" s="67" t="s">
        <v>135</v>
      </c>
      <c r="R92" s="67" t="s">
        <v>136</v>
      </c>
      <c r="S92" s="67" t="s">
        <v>137</v>
      </c>
      <c r="T92" s="68" t="s">
        <v>138</v>
      </c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</row>
    <row r="93" spans="1:65" s="2" customFormat="1" ht="22.9" customHeight="1">
      <c r="A93" s="32"/>
      <c r="B93" s="33"/>
      <c r="C93" s="73" t="s">
        <v>139</v>
      </c>
      <c r="D93" s="34"/>
      <c r="E93" s="34"/>
      <c r="F93" s="34"/>
      <c r="G93" s="34"/>
      <c r="H93" s="34"/>
      <c r="I93" s="34"/>
      <c r="J93" s="155">
        <f>BK93</f>
        <v>0</v>
      </c>
      <c r="K93" s="34"/>
      <c r="L93" s="37"/>
      <c r="M93" s="69"/>
      <c r="N93" s="156"/>
      <c r="O93" s="70"/>
      <c r="P93" s="157">
        <f>P94+P106</f>
        <v>0</v>
      </c>
      <c r="Q93" s="70"/>
      <c r="R93" s="157">
        <f>R94+R106</f>
        <v>14.2091075</v>
      </c>
      <c r="S93" s="70"/>
      <c r="T93" s="158">
        <f>T94+T106</f>
        <v>0.64540600000000004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67</v>
      </c>
      <c r="AU93" s="15" t="s">
        <v>104</v>
      </c>
      <c r="BK93" s="159">
        <f>BK94+BK106</f>
        <v>0</v>
      </c>
    </row>
    <row r="94" spans="1:65" s="12" customFormat="1" ht="25.9" customHeight="1">
      <c r="B94" s="160"/>
      <c r="C94" s="161"/>
      <c r="D94" s="162" t="s">
        <v>67</v>
      </c>
      <c r="E94" s="163" t="s">
        <v>140</v>
      </c>
      <c r="F94" s="163" t="s">
        <v>141</v>
      </c>
      <c r="G94" s="161"/>
      <c r="H94" s="161"/>
      <c r="I94" s="164"/>
      <c r="J94" s="165">
        <f>BK94</f>
        <v>0</v>
      </c>
      <c r="K94" s="161"/>
      <c r="L94" s="166"/>
      <c r="M94" s="167"/>
      <c r="N94" s="168"/>
      <c r="O94" s="168"/>
      <c r="P94" s="169">
        <f>P95+P101+P103</f>
        <v>0</v>
      </c>
      <c r="Q94" s="168"/>
      <c r="R94" s="169">
        <f>R95+R101+R103</f>
        <v>12.5277975</v>
      </c>
      <c r="S94" s="168"/>
      <c r="T94" s="170">
        <f>T95+T101+T103</f>
        <v>0</v>
      </c>
      <c r="AR94" s="171" t="s">
        <v>76</v>
      </c>
      <c r="AT94" s="172" t="s">
        <v>67</v>
      </c>
      <c r="AU94" s="172" t="s">
        <v>68</v>
      </c>
      <c r="AY94" s="171" t="s">
        <v>142</v>
      </c>
      <c r="BK94" s="173">
        <f>BK95+BK101+BK103</f>
        <v>0</v>
      </c>
    </row>
    <row r="95" spans="1:65" s="12" customFormat="1" ht="22.9" customHeight="1">
      <c r="B95" s="160"/>
      <c r="C95" s="161"/>
      <c r="D95" s="162" t="s">
        <v>67</v>
      </c>
      <c r="E95" s="174" t="s">
        <v>76</v>
      </c>
      <c r="F95" s="174" t="s">
        <v>143</v>
      </c>
      <c r="G95" s="161"/>
      <c r="H95" s="161"/>
      <c r="I95" s="164"/>
      <c r="J95" s="175">
        <f>BK95</f>
        <v>0</v>
      </c>
      <c r="K95" s="161"/>
      <c r="L95" s="166"/>
      <c r="M95" s="167"/>
      <c r="N95" s="168"/>
      <c r="O95" s="168"/>
      <c r="P95" s="169">
        <f>SUM(P96:P100)</f>
        <v>0</v>
      </c>
      <c r="Q95" s="168"/>
      <c r="R95" s="169">
        <f>SUM(R96:R100)</f>
        <v>9</v>
      </c>
      <c r="S95" s="168"/>
      <c r="T95" s="170">
        <f>SUM(T96:T100)</f>
        <v>0</v>
      </c>
      <c r="AR95" s="171" t="s">
        <v>76</v>
      </c>
      <c r="AT95" s="172" t="s">
        <v>67</v>
      </c>
      <c r="AU95" s="172" t="s">
        <v>76</v>
      </c>
      <c r="AY95" s="171" t="s">
        <v>142</v>
      </c>
      <c r="BK95" s="173">
        <f>SUM(BK96:BK100)</f>
        <v>0</v>
      </c>
    </row>
    <row r="96" spans="1:65" s="2" customFormat="1" ht="49.15" customHeight="1">
      <c r="A96" s="32"/>
      <c r="B96" s="33"/>
      <c r="C96" s="176" t="s">
        <v>76</v>
      </c>
      <c r="D96" s="176" t="s">
        <v>144</v>
      </c>
      <c r="E96" s="177" t="s">
        <v>724</v>
      </c>
      <c r="F96" s="178" t="s">
        <v>725</v>
      </c>
      <c r="G96" s="179" t="s">
        <v>153</v>
      </c>
      <c r="H96" s="180">
        <v>12</v>
      </c>
      <c r="I96" s="181"/>
      <c r="J96" s="182">
        <f>ROUND(I96*H96,2)</f>
        <v>0</v>
      </c>
      <c r="K96" s="178" t="s">
        <v>148</v>
      </c>
      <c r="L96" s="37"/>
      <c r="M96" s="183" t="s">
        <v>19</v>
      </c>
      <c r="N96" s="184" t="s">
        <v>39</v>
      </c>
      <c r="O96" s="62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7" t="s">
        <v>149</v>
      </c>
      <c r="AT96" s="187" t="s">
        <v>144</v>
      </c>
      <c r="AU96" s="187" t="s">
        <v>78</v>
      </c>
      <c r="AY96" s="15" t="s">
        <v>142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5" t="s">
        <v>76</v>
      </c>
      <c r="BK96" s="188">
        <f>ROUND(I96*H96,2)</f>
        <v>0</v>
      </c>
      <c r="BL96" s="15" t="s">
        <v>149</v>
      </c>
      <c r="BM96" s="187" t="s">
        <v>726</v>
      </c>
    </row>
    <row r="97" spans="1:65" s="2" customFormat="1" ht="24.2" customHeight="1">
      <c r="A97" s="32"/>
      <c r="B97" s="33"/>
      <c r="C97" s="176" t="s">
        <v>78</v>
      </c>
      <c r="D97" s="176" t="s">
        <v>144</v>
      </c>
      <c r="E97" s="177" t="s">
        <v>727</v>
      </c>
      <c r="F97" s="178" t="s">
        <v>728</v>
      </c>
      <c r="G97" s="179" t="s">
        <v>153</v>
      </c>
      <c r="H97" s="180">
        <v>1.8</v>
      </c>
      <c r="I97" s="181"/>
      <c r="J97" s="182">
        <f>ROUND(I97*H97,2)</f>
        <v>0</v>
      </c>
      <c r="K97" s="178" t="s">
        <v>148</v>
      </c>
      <c r="L97" s="37"/>
      <c r="M97" s="183" t="s">
        <v>19</v>
      </c>
      <c r="N97" s="184" t="s">
        <v>39</v>
      </c>
      <c r="O97" s="62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7" t="s">
        <v>149</v>
      </c>
      <c r="AT97" s="187" t="s">
        <v>144</v>
      </c>
      <c r="AU97" s="187" t="s">
        <v>78</v>
      </c>
      <c r="AY97" s="15" t="s">
        <v>142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5" t="s">
        <v>76</v>
      </c>
      <c r="BK97" s="188">
        <f>ROUND(I97*H97,2)</f>
        <v>0</v>
      </c>
      <c r="BL97" s="15" t="s">
        <v>149</v>
      </c>
      <c r="BM97" s="187" t="s">
        <v>729</v>
      </c>
    </row>
    <row r="98" spans="1:65" s="2" customFormat="1" ht="37.9" customHeight="1">
      <c r="A98" s="32"/>
      <c r="B98" s="33"/>
      <c r="C98" s="176" t="s">
        <v>155</v>
      </c>
      <c r="D98" s="176" t="s">
        <v>144</v>
      </c>
      <c r="E98" s="177" t="s">
        <v>730</v>
      </c>
      <c r="F98" s="178" t="s">
        <v>731</v>
      </c>
      <c r="G98" s="179" t="s">
        <v>153</v>
      </c>
      <c r="H98" s="180">
        <v>9.6</v>
      </c>
      <c r="I98" s="181"/>
      <c r="J98" s="182">
        <f>ROUND(I98*H98,2)</f>
        <v>0</v>
      </c>
      <c r="K98" s="178" t="s">
        <v>148</v>
      </c>
      <c r="L98" s="37"/>
      <c r="M98" s="183" t="s">
        <v>19</v>
      </c>
      <c r="N98" s="184" t="s">
        <v>39</v>
      </c>
      <c r="O98" s="62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7" t="s">
        <v>149</v>
      </c>
      <c r="AT98" s="187" t="s">
        <v>144</v>
      </c>
      <c r="AU98" s="187" t="s">
        <v>78</v>
      </c>
      <c r="AY98" s="15" t="s">
        <v>142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5" t="s">
        <v>76</v>
      </c>
      <c r="BK98" s="188">
        <f>ROUND(I98*H98,2)</f>
        <v>0</v>
      </c>
      <c r="BL98" s="15" t="s">
        <v>149</v>
      </c>
      <c r="BM98" s="187" t="s">
        <v>732</v>
      </c>
    </row>
    <row r="99" spans="1:65" s="2" customFormat="1" ht="62.65" customHeight="1">
      <c r="A99" s="32"/>
      <c r="B99" s="33"/>
      <c r="C99" s="176" t="s">
        <v>149</v>
      </c>
      <c r="D99" s="176" t="s">
        <v>144</v>
      </c>
      <c r="E99" s="177" t="s">
        <v>733</v>
      </c>
      <c r="F99" s="178" t="s">
        <v>734</v>
      </c>
      <c r="G99" s="179" t="s">
        <v>153</v>
      </c>
      <c r="H99" s="180">
        <v>4.5</v>
      </c>
      <c r="I99" s="181"/>
      <c r="J99" s="182">
        <f>ROUND(I99*H99,2)</f>
        <v>0</v>
      </c>
      <c r="K99" s="178" t="s">
        <v>148</v>
      </c>
      <c r="L99" s="37"/>
      <c r="M99" s="183" t="s">
        <v>19</v>
      </c>
      <c r="N99" s="184" t="s">
        <v>39</v>
      </c>
      <c r="O99" s="62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7" t="s">
        <v>149</v>
      </c>
      <c r="AT99" s="187" t="s">
        <v>144</v>
      </c>
      <c r="AU99" s="187" t="s">
        <v>78</v>
      </c>
      <c r="AY99" s="15" t="s">
        <v>142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5" t="s">
        <v>76</v>
      </c>
      <c r="BK99" s="188">
        <f>ROUND(I99*H99,2)</f>
        <v>0</v>
      </c>
      <c r="BL99" s="15" t="s">
        <v>149</v>
      </c>
      <c r="BM99" s="187" t="s">
        <v>735</v>
      </c>
    </row>
    <row r="100" spans="1:65" s="2" customFormat="1" ht="14.45" customHeight="1">
      <c r="A100" s="32"/>
      <c r="B100" s="33"/>
      <c r="C100" s="189" t="s">
        <v>163</v>
      </c>
      <c r="D100" s="189" t="s">
        <v>230</v>
      </c>
      <c r="E100" s="190" t="s">
        <v>736</v>
      </c>
      <c r="F100" s="191" t="s">
        <v>737</v>
      </c>
      <c r="G100" s="192" t="s">
        <v>215</v>
      </c>
      <c r="H100" s="193">
        <v>9</v>
      </c>
      <c r="I100" s="194"/>
      <c r="J100" s="195">
        <f>ROUND(I100*H100,2)</f>
        <v>0</v>
      </c>
      <c r="K100" s="191" t="s">
        <v>148</v>
      </c>
      <c r="L100" s="196"/>
      <c r="M100" s="197" t="s">
        <v>19</v>
      </c>
      <c r="N100" s="198" t="s">
        <v>39</v>
      </c>
      <c r="O100" s="62"/>
      <c r="P100" s="185">
        <f>O100*H100</f>
        <v>0</v>
      </c>
      <c r="Q100" s="185">
        <v>1</v>
      </c>
      <c r="R100" s="185">
        <f>Q100*H100</f>
        <v>9</v>
      </c>
      <c r="S100" s="185">
        <v>0</v>
      </c>
      <c r="T100" s="186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7" t="s">
        <v>176</v>
      </c>
      <c r="AT100" s="187" t="s">
        <v>230</v>
      </c>
      <c r="AU100" s="187" t="s">
        <v>78</v>
      </c>
      <c r="AY100" s="15" t="s">
        <v>142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5" t="s">
        <v>76</v>
      </c>
      <c r="BK100" s="188">
        <f>ROUND(I100*H100,2)</f>
        <v>0</v>
      </c>
      <c r="BL100" s="15" t="s">
        <v>149</v>
      </c>
      <c r="BM100" s="187" t="s">
        <v>738</v>
      </c>
    </row>
    <row r="101" spans="1:65" s="12" customFormat="1" ht="22.9" customHeight="1">
      <c r="B101" s="160"/>
      <c r="C101" s="161"/>
      <c r="D101" s="162" t="s">
        <v>67</v>
      </c>
      <c r="E101" s="174" t="s">
        <v>163</v>
      </c>
      <c r="F101" s="174" t="s">
        <v>175</v>
      </c>
      <c r="G101" s="161"/>
      <c r="H101" s="161"/>
      <c r="I101" s="164"/>
      <c r="J101" s="175">
        <f>BK101</f>
        <v>0</v>
      </c>
      <c r="K101" s="161"/>
      <c r="L101" s="166"/>
      <c r="M101" s="167"/>
      <c r="N101" s="168"/>
      <c r="O101" s="168"/>
      <c r="P101" s="169">
        <f>P102</f>
        <v>0</v>
      </c>
      <c r="Q101" s="168"/>
      <c r="R101" s="169">
        <f>R102</f>
        <v>3.4499999999999997</v>
      </c>
      <c r="S101" s="168"/>
      <c r="T101" s="170">
        <f>T102</f>
        <v>0</v>
      </c>
      <c r="AR101" s="171" t="s">
        <v>76</v>
      </c>
      <c r="AT101" s="172" t="s">
        <v>67</v>
      </c>
      <c r="AU101" s="172" t="s">
        <v>76</v>
      </c>
      <c r="AY101" s="171" t="s">
        <v>142</v>
      </c>
      <c r="BK101" s="173">
        <f>BK102</f>
        <v>0</v>
      </c>
    </row>
    <row r="102" spans="1:65" s="2" customFormat="1" ht="37.9" customHeight="1">
      <c r="A102" s="32"/>
      <c r="B102" s="33"/>
      <c r="C102" s="176" t="s">
        <v>167</v>
      </c>
      <c r="D102" s="176" t="s">
        <v>144</v>
      </c>
      <c r="E102" s="177" t="s">
        <v>739</v>
      </c>
      <c r="F102" s="178" t="s">
        <v>740</v>
      </c>
      <c r="G102" s="179" t="s">
        <v>147</v>
      </c>
      <c r="H102" s="180">
        <v>10</v>
      </c>
      <c r="I102" s="181"/>
      <c r="J102" s="182">
        <f>ROUND(I102*H102,2)</f>
        <v>0</v>
      </c>
      <c r="K102" s="178" t="s">
        <v>148</v>
      </c>
      <c r="L102" s="37"/>
      <c r="M102" s="183" t="s">
        <v>19</v>
      </c>
      <c r="N102" s="184" t="s">
        <v>39</v>
      </c>
      <c r="O102" s="62"/>
      <c r="P102" s="185">
        <f>O102*H102</f>
        <v>0</v>
      </c>
      <c r="Q102" s="185">
        <v>0.34499999999999997</v>
      </c>
      <c r="R102" s="185">
        <f>Q102*H102</f>
        <v>3.4499999999999997</v>
      </c>
      <c r="S102" s="185">
        <v>0</v>
      </c>
      <c r="T102" s="186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7" t="s">
        <v>149</v>
      </c>
      <c r="AT102" s="187" t="s">
        <v>144</v>
      </c>
      <c r="AU102" s="187" t="s">
        <v>78</v>
      </c>
      <c r="AY102" s="15" t="s">
        <v>142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5" t="s">
        <v>76</v>
      </c>
      <c r="BK102" s="188">
        <f>ROUND(I102*H102,2)</f>
        <v>0</v>
      </c>
      <c r="BL102" s="15" t="s">
        <v>149</v>
      </c>
      <c r="BM102" s="187" t="s">
        <v>741</v>
      </c>
    </row>
    <row r="103" spans="1:65" s="12" customFormat="1" ht="22.9" customHeight="1">
      <c r="B103" s="160"/>
      <c r="C103" s="161"/>
      <c r="D103" s="162" t="s">
        <v>67</v>
      </c>
      <c r="E103" s="174" t="s">
        <v>176</v>
      </c>
      <c r="F103" s="174" t="s">
        <v>742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SUM(P104:P105)</f>
        <v>0</v>
      </c>
      <c r="Q103" s="168"/>
      <c r="R103" s="169">
        <f>SUM(R104:R105)</f>
        <v>7.7797500000000006E-2</v>
      </c>
      <c r="S103" s="168"/>
      <c r="T103" s="170">
        <f>SUM(T104:T105)</f>
        <v>0</v>
      </c>
      <c r="AR103" s="171" t="s">
        <v>76</v>
      </c>
      <c r="AT103" s="172" t="s">
        <v>67</v>
      </c>
      <c r="AU103" s="172" t="s">
        <v>76</v>
      </c>
      <c r="AY103" s="171" t="s">
        <v>142</v>
      </c>
      <c r="BK103" s="173">
        <f>SUM(BK104:BK105)</f>
        <v>0</v>
      </c>
    </row>
    <row r="104" spans="1:65" s="2" customFormat="1" ht="24.2" customHeight="1">
      <c r="A104" s="32"/>
      <c r="B104" s="33"/>
      <c r="C104" s="176" t="s">
        <v>171</v>
      </c>
      <c r="D104" s="176" t="s">
        <v>144</v>
      </c>
      <c r="E104" s="177" t="s">
        <v>743</v>
      </c>
      <c r="F104" s="178" t="s">
        <v>744</v>
      </c>
      <c r="G104" s="179" t="s">
        <v>333</v>
      </c>
      <c r="H104" s="180">
        <v>15</v>
      </c>
      <c r="I104" s="181"/>
      <c r="J104" s="182">
        <f>ROUND(I104*H104,2)</f>
        <v>0</v>
      </c>
      <c r="K104" s="178" t="s">
        <v>148</v>
      </c>
      <c r="L104" s="37"/>
      <c r="M104" s="183" t="s">
        <v>19</v>
      </c>
      <c r="N104" s="184" t="s">
        <v>39</v>
      </c>
      <c r="O104" s="62"/>
      <c r="P104" s="185">
        <f>O104*H104</f>
        <v>0</v>
      </c>
      <c r="Q104" s="185">
        <v>1.0000000000000001E-5</v>
      </c>
      <c r="R104" s="185">
        <f>Q104*H104</f>
        <v>1.5000000000000001E-4</v>
      </c>
      <c r="S104" s="185">
        <v>0</v>
      </c>
      <c r="T104" s="186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7" t="s">
        <v>149</v>
      </c>
      <c r="AT104" s="187" t="s">
        <v>144</v>
      </c>
      <c r="AU104" s="187" t="s">
        <v>78</v>
      </c>
      <c r="AY104" s="15" t="s">
        <v>142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5" t="s">
        <v>76</v>
      </c>
      <c r="BK104" s="188">
        <f>ROUND(I104*H104,2)</f>
        <v>0</v>
      </c>
      <c r="BL104" s="15" t="s">
        <v>149</v>
      </c>
      <c r="BM104" s="187" t="s">
        <v>745</v>
      </c>
    </row>
    <row r="105" spans="1:65" s="2" customFormat="1" ht="24.2" customHeight="1">
      <c r="A105" s="32"/>
      <c r="B105" s="33"/>
      <c r="C105" s="189" t="s">
        <v>176</v>
      </c>
      <c r="D105" s="189" t="s">
        <v>230</v>
      </c>
      <c r="E105" s="190" t="s">
        <v>746</v>
      </c>
      <c r="F105" s="191" t="s">
        <v>747</v>
      </c>
      <c r="G105" s="192" t="s">
        <v>333</v>
      </c>
      <c r="H105" s="193">
        <v>15.225</v>
      </c>
      <c r="I105" s="194"/>
      <c r="J105" s="195">
        <f>ROUND(I105*H105,2)</f>
        <v>0</v>
      </c>
      <c r="K105" s="191" t="s">
        <v>148</v>
      </c>
      <c r="L105" s="196"/>
      <c r="M105" s="197" t="s">
        <v>19</v>
      </c>
      <c r="N105" s="198" t="s">
        <v>39</v>
      </c>
      <c r="O105" s="62"/>
      <c r="P105" s="185">
        <f>O105*H105</f>
        <v>0</v>
      </c>
      <c r="Q105" s="185">
        <v>5.1000000000000004E-3</v>
      </c>
      <c r="R105" s="185">
        <f>Q105*H105</f>
        <v>7.7647500000000008E-2</v>
      </c>
      <c r="S105" s="185">
        <v>0</v>
      </c>
      <c r="T105" s="186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7" t="s">
        <v>176</v>
      </c>
      <c r="AT105" s="187" t="s">
        <v>230</v>
      </c>
      <c r="AU105" s="187" t="s">
        <v>78</v>
      </c>
      <c r="AY105" s="15" t="s">
        <v>142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5" t="s">
        <v>76</v>
      </c>
      <c r="BK105" s="188">
        <f>ROUND(I105*H105,2)</f>
        <v>0</v>
      </c>
      <c r="BL105" s="15" t="s">
        <v>149</v>
      </c>
      <c r="BM105" s="187" t="s">
        <v>748</v>
      </c>
    </row>
    <row r="106" spans="1:65" s="12" customFormat="1" ht="25.9" customHeight="1">
      <c r="B106" s="160"/>
      <c r="C106" s="161"/>
      <c r="D106" s="162" t="s">
        <v>67</v>
      </c>
      <c r="E106" s="163" t="s">
        <v>371</v>
      </c>
      <c r="F106" s="163" t="s">
        <v>372</v>
      </c>
      <c r="G106" s="161"/>
      <c r="H106" s="161"/>
      <c r="I106" s="164"/>
      <c r="J106" s="165">
        <f>BK106</f>
        <v>0</v>
      </c>
      <c r="K106" s="161"/>
      <c r="L106" s="166"/>
      <c r="M106" s="167"/>
      <c r="N106" s="168"/>
      <c r="O106" s="168"/>
      <c r="P106" s="169">
        <f>P107+P117+P123+P139+P142+P148+P151+P155+P165</f>
        <v>0</v>
      </c>
      <c r="Q106" s="168"/>
      <c r="R106" s="169">
        <f>R107+R117+R123+R139+R142+R148+R151+R155+R165</f>
        <v>1.6813100000000001</v>
      </c>
      <c r="S106" s="168"/>
      <c r="T106" s="170">
        <f>T107+T117+T123+T139+T142+T148+T151+T155+T165</f>
        <v>0.64540600000000004</v>
      </c>
      <c r="AR106" s="171" t="s">
        <v>78</v>
      </c>
      <c r="AT106" s="172" t="s">
        <v>67</v>
      </c>
      <c r="AU106" s="172" t="s">
        <v>68</v>
      </c>
      <c r="AY106" s="171" t="s">
        <v>142</v>
      </c>
      <c r="BK106" s="173">
        <f>BK107+BK117+BK123+BK139+BK142+BK148+BK151+BK155+BK165</f>
        <v>0</v>
      </c>
    </row>
    <row r="107" spans="1:65" s="12" customFormat="1" ht="22.9" customHeight="1">
      <c r="B107" s="160"/>
      <c r="C107" s="161"/>
      <c r="D107" s="162" t="s">
        <v>67</v>
      </c>
      <c r="E107" s="174" t="s">
        <v>749</v>
      </c>
      <c r="F107" s="174" t="s">
        <v>750</v>
      </c>
      <c r="G107" s="161"/>
      <c r="H107" s="161"/>
      <c r="I107" s="164"/>
      <c r="J107" s="175">
        <f>BK107</f>
        <v>0</v>
      </c>
      <c r="K107" s="161"/>
      <c r="L107" s="166"/>
      <c r="M107" s="167"/>
      <c r="N107" s="168"/>
      <c r="O107" s="168"/>
      <c r="P107" s="169">
        <f>SUM(P108:P116)</f>
        <v>0</v>
      </c>
      <c r="Q107" s="168"/>
      <c r="R107" s="169">
        <f>SUM(R108:R116)</f>
        <v>0.32023000000000001</v>
      </c>
      <c r="S107" s="168"/>
      <c r="T107" s="170">
        <f>SUM(T108:T116)</f>
        <v>0</v>
      </c>
      <c r="AR107" s="171" t="s">
        <v>78</v>
      </c>
      <c r="AT107" s="172" t="s">
        <v>67</v>
      </c>
      <c r="AU107" s="172" t="s">
        <v>76</v>
      </c>
      <c r="AY107" s="171" t="s">
        <v>142</v>
      </c>
      <c r="BK107" s="173">
        <f>SUM(BK108:BK116)</f>
        <v>0</v>
      </c>
    </row>
    <row r="108" spans="1:65" s="2" customFormat="1" ht="14.45" customHeight="1">
      <c r="A108" s="32"/>
      <c r="B108" s="33"/>
      <c r="C108" s="176" t="s">
        <v>180</v>
      </c>
      <c r="D108" s="176" t="s">
        <v>144</v>
      </c>
      <c r="E108" s="177" t="s">
        <v>751</v>
      </c>
      <c r="F108" s="178" t="s">
        <v>752</v>
      </c>
      <c r="G108" s="179" t="s">
        <v>333</v>
      </c>
      <c r="H108" s="180">
        <v>15</v>
      </c>
      <c r="I108" s="181"/>
      <c r="J108" s="182">
        <f t="shared" ref="J108:J116" si="0">ROUND(I108*H108,2)</f>
        <v>0</v>
      </c>
      <c r="K108" s="178" t="s">
        <v>148</v>
      </c>
      <c r="L108" s="37"/>
      <c r="M108" s="183" t="s">
        <v>19</v>
      </c>
      <c r="N108" s="184" t="s">
        <v>39</v>
      </c>
      <c r="O108" s="62"/>
      <c r="P108" s="185">
        <f t="shared" ref="P108:P116" si="1">O108*H108</f>
        <v>0</v>
      </c>
      <c r="Q108" s="185">
        <v>1.42E-3</v>
      </c>
      <c r="R108" s="185">
        <f t="shared" ref="R108:R116" si="2">Q108*H108</f>
        <v>2.1299999999999999E-2</v>
      </c>
      <c r="S108" s="185">
        <v>0</v>
      </c>
      <c r="T108" s="186">
        <f t="shared" ref="T108:T116" si="3"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7" t="s">
        <v>208</v>
      </c>
      <c r="AT108" s="187" t="s">
        <v>144</v>
      </c>
      <c r="AU108" s="187" t="s">
        <v>78</v>
      </c>
      <c r="AY108" s="15" t="s">
        <v>142</v>
      </c>
      <c r="BE108" s="188">
        <f t="shared" ref="BE108:BE116" si="4">IF(N108="základní",J108,0)</f>
        <v>0</v>
      </c>
      <c r="BF108" s="188">
        <f t="shared" ref="BF108:BF116" si="5">IF(N108="snížená",J108,0)</f>
        <v>0</v>
      </c>
      <c r="BG108" s="188">
        <f t="shared" ref="BG108:BG116" si="6">IF(N108="zákl. přenesená",J108,0)</f>
        <v>0</v>
      </c>
      <c r="BH108" s="188">
        <f t="shared" ref="BH108:BH116" si="7">IF(N108="sníž. přenesená",J108,0)</f>
        <v>0</v>
      </c>
      <c r="BI108" s="188">
        <f t="shared" ref="BI108:BI116" si="8">IF(N108="nulová",J108,0)</f>
        <v>0</v>
      </c>
      <c r="BJ108" s="15" t="s">
        <v>76</v>
      </c>
      <c r="BK108" s="188">
        <f t="shared" ref="BK108:BK116" si="9">ROUND(I108*H108,2)</f>
        <v>0</v>
      </c>
      <c r="BL108" s="15" t="s">
        <v>208</v>
      </c>
      <c r="BM108" s="187" t="s">
        <v>753</v>
      </c>
    </row>
    <row r="109" spans="1:65" s="2" customFormat="1" ht="14.45" customHeight="1">
      <c r="A109" s="32"/>
      <c r="B109" s="33"/>
      <c r="C109" s="176" t="s">
        <v>185</v>
      </c>
      <c r="D109" s="176" t="s">
        <v>144</v>
      </c>
      <c r="E109" s="177" t="s">
        <v>754</v>
      </c>
      <c r="F109" s="178" t="s">
        <v>755</v>
      </c>
      <c r="G109" s="179" t="s">
        <v>333</v>
      </c>
      <c r="H109" s="180">
        <v>10</v>
      </c>
      <c r="I109" s="181"/>
      <c r="J109" s="182">
        <f t="shared" si="0"/>
        <v>0</v>
      </c>
      <c r="K109" s="178" t="s">
        <v>148</v>
      </c>
      <c r="L109" s="37"/>
      <c r="M109" s="183" t="s">
        <v>19</v>
      </c>
      <c r="N109" s="184" t="s">
        <v>39</v>
      </c>
      <c r="O109" s="62"/>
      <c r="P109" s="185">
        <f t="shared" si="1"/>
        <v>0</v>
      </c>
      <c r="Q109" s="185">
        <v>1.975E-2</v>
      </c>
      <c r="R109" s="185">
        <f t="shared" si="2"/>
        <v>0.19750000000000001</v>
      </c>
      <c r="S109" s="185">
        <v>0</v>
      </c>
      <c r="T109" s="186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7" t="s">
        <v>208</v>
      </c>
      <c r="AT109" s="187" t="s">
        <v>144</v>
      </c>
      <c r="AU109" s="187" t="s">
        <v>78</v>
      </c>
      <c r="AY109" s="15" t="s">
        <v>142</v>
      </c>
      <c r="BE109" s="188">
        <f t="shared" si="4"/>
        <v>0</v>
      </c>
      <c r="BF109" s="188">
        <f t="shared" si="5"/>
        <v>0</v>
      </c>
      <c r="BG109" s="188">
        <f t="shared" si="6"/>
        <v>0</v>
      </c>
      <c r="BH109" s="188">
        <f t="shared" si="7"/>
        <v>0</v>
      </c>
      <c r="BI109" s="188">
        <f t="shared" si="8"/>
        <v>0</v>
      </c>
      <c r="BJ109" s="15" t="s">
        <v>76</v>
      </c>
      <c r="BK109" s="188">
        <f t="shared" si="9"/>
        <v>0</v>
      </c>
      <c r="BL109" s="15" t="s">
        <v>208</v>
      </c>
      <c r="BM109" s="187" t="s">
        <v>756</v>
      </c>
    </row>
    <row r="110" spans="1:65" s="2" customFormat="1" ht="14.45" customHeight="1">
      <c r="A110" s="32"/>
      <c r="B110" s="33"/>
      <c r="C110" s="176" t="s">
        <v>189</v>
      </c>
      <c r="D110" s="176" t="s">
        <v>144</v>
      </c>
      <c r="E110" s="177" t="s">
        <v>757</v>
      </c>
      <c r="F110" s="178" t="s">
        <v>758</v>
      </c>
      <c r="G110" s="179" t="s">
        <v>333</v>
      </c>
      <c r="H110" s="180">
        <v>35</v>
      </c>
      <c r="I110" s="181"/>
      <c r="J110" s="182">
        <f t="shared" si="0"/>
        <v>0</v>
      </c>
      <c r="K110" s="178" t="s">
        <v>148</v>
      </c>
      <c r="L110" s="37"/>
      <c r="M110" s="183" t="s">
        <v>19</v>
      </c>
      <c r="N110" s="184" t="s">
        <v>39</v>
      </c>
      <c r="O110" s="62"/>
      <c r="P110" s="185">
        <f t="shared" si="1"/>
        <v>0</v>
      </c>
      <c r="Q110" s="185">
        <v>7.1000000000000002E-4</v>
      </c>
      <c r="R110" s="185">
        <f t="shared" si="2"/>
        <v>2.4850000000000001E-2</v>
      </c>
      <c r="S110" s="185">
        <v>0</v>
      </c>
      <c r="T110" s="186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7" t="s">
        <v>208</v>
      </c>
      <c r="AT110" s="187" t="s">
        <v>144</v>
      </c>
      <c r="AU110" s="187" t="s">
        <v>78</v>
      </c>
      <c r="AY110" s="15" t="s">
        <v>142</v>
      </c>
      <c r="BE110" s="188">
        <f t="shared" si="4"/>
        <v>0</v>
      </c>
      <c r="BF110" s="188">
        <f t="shared" si="5"/>
        <v>0</v>
      </c>
      <c r="BG110" s="188">
        <f t="shared" si="6"/>
        <v>0</v>
      </c>
      <c r="BH110" s="188">
        <f t="shared" si="7"/>
        <v>0</v>
      </c>
      <c r="BI110" s="188">
        <f t="shared" si="8"/>
        <v>0</v>
      </c>
      <c r="BJ110" s="15" t="s">
        <v>76</v>
      </c>
      <c r="BK110" s="188">
        <f t="shared" si="9"/>
        <v>0</v>
      </c>
      <c r="BL110" s="15" t="s">
        <v>208</v>
      </c>
      <c r="BM110" s="187" t="s">
        <v>759</v>
      </c>
    </row>
    <row r="111" spans="1:65" s="2" customFormat="1" ht="24.2" customHeight="1">
      <c r="A111" s="32"/>
      <c r="B111" s="33"/>
      <c r="C111" s="176" t="s">
        <v>193</v>
      </c>
      <c r="D111" s="176" t="s">
        <v>144</v>
      </c>
      <c r="E111" s="177" t="s">
        <v>760</v>
      </c>
      <c r="F111" s="178" t="s">
        <v>761</v>
      </c>
      <c r="G111" s="179" t="s">
        <v>333</v>
      </c>
      <c r="H111" s="180">
        <v>10</v>
      </c>
      <c r="I111" s="181"/>
      <c r="J111" s="182">
        <f t="shared" si="0"/>
        <v>0</v>
      </c>
      <c r="K111" s="178" t="s">
        <v>148</v>
      </c>
      <c r="L111" s="37"/>
      <c r="M111" s="183" t="s">
        <v>19</v>
      </c>
      <c r="N111" s="184" t="s">
        <v>39</v>
      </c>
      <c r="O111" s="62"/>
      <c r="P111" s="185">
        <f t="shared" si="1"/>
        <v>0</v>
      </c>
      <c r="Q111" s="185">
        <v>2.0600000000000002E-3</v>
      </c>
      <c r="R111" s="185">
        <f t="shared" si="2"/>
        <v>2.06E-2</v>
      </c>
      <c r="S111" s="185">
        <v>0</v>
      </c>
      <c r="T111" s="186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7" t="s">
        <v>208</v>
      </c>
      <c r="AT111" s="187" t="s">
        <v>144</v>
      </c>
      <c r="AU111" s="187" t="s">
        <v>78</v>
      </c>
      <c r="AY111" s="15" t="s">
        <v>142</v>
      </c>
      <c r="BE111" s="188">
        <f t="shared" si="4"/>
        <v>0</v>
      </c>
      <c r="BF111" s="188">
        <f t="shared" si="5"/>
        <v>0</v>
      </c>
      <c r="BG111" s="188">
        <f t="shared" si="6"/>
        <v>0</v>
      </c>
      <c r="BH111" s="188">
        <f t="shared" si="7"/>
        <v>0</v>
      </c>
      <c r="BI111" s="188">
        <f t="shared" si="8"/>
        <v>0</v>
      </c>
      <c r="BJ111" s="15" t="s">
        <v>76</v>
      </c>
      <c r="BK111" s="188">
        <f t="shared" si="9"/>
        <v>0</v>
      </c>
      <c r="BL111" s="15" t="s">
        <v>208</v>
      </c>
      <c r="BM111" s="187" t="s">
        <v>762</v>
      </c>
    </row>
    <row r="112" spans="1:65" s="2" customFormat="1" ht="24.2" customHeight="1">
      <c r="A112" s="32"/>
      <c r="B112" s="33"/>
      <c r="C112" s="176" t="s">
        <v>197</v>
      </c>
      <c r="D112" s="176" t="s">
        <v>144</v>
      </c>
      <c r="E112" s="177" t="s">
        <v>763</v>
      </c>
      <c r="F112" s="178" t="s">
        <v>764</v>
      </c>
      <c r="G112" s="179" t="s">
        <v>333</v>
      </c>
      <c r="H112" s="180">
        <v>15</v>
      </c>
      <c r="I112" s="181"/>
      <c r="J112" s="182">
        <f t="shared" si="0"/>
        <v>0</v>
      </c>
      <c r="K112" s="178" t="s">
        <v>148</v>
      </c>
      <c r="L112" s="37"/>
      <c r="M112" s="183" t="s">
        <v>19</v>
      </c>
      <c r="N112" s="184" t="s">
        <v>39</v>
      </c>
      <c r="O112" s="62"/>
      <c r="P112" s="185">
        <f t="shared" si="1"/>
        <v>0</v>
      </c>
      <c r="Q112" s="185">
        <v>5.9000000000000003E-4</v>
      </c>
      <c r="R112" s="185">
        <f t="shared" si="2"/>
        <v>8.8500000000000002E-3</v>
      </c>
      <c r="S112" s="185">
        <v>0</v>
      </c>
      <c r="T112" s="186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7" t="s">
        <v>208</v>
      </c>
      <c r="AT112" s="187" t="s">
        <v>144</v>
      </c>
      <c r="AU112" s="187" t="s">
        <v>78</v>
      </c>
      <c r="AY112" s="15" t="s">
        <v>142</v>
      </c>
      <c r="BE112" s="188">
        <f t="shared" si="4"/>
        <v>0</v>
      </c>
      <c r="BF112" s="188">
        <f t="shared" si="5"/>
        <v>0</v>
      </c>
      <c r="BG112" s="188">
        <f t="shared" si="6"/>
        <v>0</v>
      </c>
      <c r="BH112" s="188">
        <f t="shared" si="7"/>
        <v>0</v>
      </c>
      <c r="BI112" s="188">
        <f t="shared" si="8"/>
        <v>0</v>
      </c>
      <c r="BJ112" s="15" t="s">
        <v>76</v>
      </c>
      <c r="BK112" s="188">
        <f t="shared" si="9"/>
        <v>0</v>
      </c>
      <c r="BL112" s="15" t="s">
        <v>208</v>
      </c>
      <c r="BM112" s="187" t="s">
        <v>765</v>
      </c>
    </row>
    <row r="113" spans="1:65" s="2" customFormat="1" ht="24.2" customHeight="1">
      <c r="A113" s="32"/>
      <c r="B113" s="33"/>
      <c r="C113" s="176" t="s">
        <v>201</v>
      </c>
      <c r="D113" s="176" t="s">
        <v>144</v>
      </c>
      <c r="E113" s="177" t="s">
        <v>766</v>
      </c>
      <c r="F113" s="178" t="s">
        <v>767</v>
      </c>
      <c r="G113" s="179" t="s">
        <v>333</v>
      </c>
      <c r="H113" s="180">
        <v>10</v>
      </c>
      <c r="I113" s="181"/>
      <c r="J113" s="182">
        <f t="shared" si="0"/>
        <v>0</v>
      </c>
      <c r="K113" s="178" t="s">
        <v>148</v>
      </c>
      <c r="L113" s="37"/>
      <c r="M113" s="183" t="s">
        <v>19</v>
      </c>
      <c r="N113" s="184" t="s">
        <v>39</v>
      </c>
      <c r="O113" s="62"/>
      <c r="P113" s="185">
        <f t="shared" si="1"/>
        <v>0</v>
      </c>
      <c r="Q113" s="185">
        <v>2.0100000000000001E-3</v>
      </c>
      <c r="R113" s="185">
        <f t="shared" si="2"/>
        <v>2.01E-2</v>
      </c>
      <c r="S113" s="185">
        <v>0</v>
      </c>
      <c r="T113" s="186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7" t="s">
        <v>208</v>
      </c>
      <c r="AT113" s="187" t="s">
        <v>144</v>
      </c>
      <c r="AU113" s="187" t="s">
        <v>78</v>
      </c>
      <c r="AY113" s="15" t="s">
        <v>142</v>
      </c>
      <c r="BE113" s="188">
        <f t="shared" si="4"/>
        <v>0</v>
      </c>
      <c r="BF113" s="188">
        <f t="shared" si="5"/>
        <v>0</v>
      </c>
      <c r="BG113" s="188">
        <f t="shared" si="6"/>
        <v>0</v>
      </c>
      <c r="BH113" s="188">
        <f t="shared" si="7"/>
        <v>0</v>
      </c>
      <c r="BI113" s="188">
        <f t="shared" si="8"/>
        <v>0</v>
      </c>
      <c r="BJ113" s="15" t="s">
        <v>76</v>
      </c>
      <c r="BK113" s="188">
        <f t="shared" si="9"/>
        <v>0</v>
      </c>
      <c r="BL113" s="15" t="s">
        <v>208</v>
      </c>
      <c r="BM113" s="187" t="s">
        <v>768</v>
      </c>
    </row>
    <row r="114" spans="1:65" s="2" customFormat="1" ht="24.2" customHeight="1">
      <c r="A114" s="32"/>
      <c r="B114" s="33"/>
      <c r="C114" s="176" t="s">
        <v>8</v>
      </c>
      <c r="D114" s="176" t="s">
        <v>144</v>
      </c>
      <c r="E114" s="177" t="s">
        <v>769</v>
      </c>
      <c r="F114" s="178" t="s">
        <v>770</v>
      </c>
      <c r="G114" s="179" t="s">
        <v>333</v>
      </c>
      <c r="H114" s="180">
        <v>12</v>
      </c>
      <c r="I114" s="181"/>
      <c r="J114" s="182">
        <f t="shared" si="0"/>
        <v>0</v>
      </c>
      <c r="K114" s="178" t="s">
        <v>148</v>
      </c>
      <c r="L114" s="37"/>
      <c r="M114" s="183" t="s">
        <v>19</v>
      </c>
      <c r="N114" s="184" t="s">
        <v>39</v>
      </c>
      <c r="O114" s="62"/>
      <c r="P114" s="185">
        <f t="shared" si="1"/>
        <v>0</v>
      </c>
      <c r="Q114" s="185">
        <v>1.8400000000000001E-3</v>
      </c>
      <c r="R114" s="185">
        <f t="shared" si="2"/>
        <v>2.2080000000000002E-2</v>
      </c>
      <c r="S114" s="185">
        <v>0</v>
      </c>
      <c r="T114" s="186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7" t="s">
        <v>208</v>
      </c>
      <c r="AT114" s="187" t="s">
        <v>144</v>
      </c>
      <c r="AU114" s="187" t="s">
        <v>78</v>
      </c>
      <c r="AY114" s="15" t="s">
        <v>142</v>
      </c>
      <c r="BE114" s="188">
        <f t="shared" si="4"/>
        <v>0</v>
      </c>
      <c r="BF114" s="188">
        <f t="shared" si="5"/>
        <v>0</v>
      </c>
      <c r="BG114" s="188">
        <f t="shared" si="6"/>
        <v>0</v>
      </c>
      <c r="BH114" s="188">
        <f t="shared" si="7"/>
        <v>0</v>
      </c>
      <c r="BI114" s="188">
        <f t="shared" si="8"/>
        <v>0</v>
      </c>
      <c r="BJ114" s="15" t="s">
        <v>76</v>
      </c>
      <c r="BK114" s="188">
        <f t="shared" si="9"/>
        <v>0</v>
      </c>
      <c r="BL114" s="15" t="s">
        <v>208</v>
      </c>
      <c r="BM114" s="187" t="s">
        <v>771</v>
      </c>
    </row>
    <row r="115" spans="1:65" s="2" customFormat="1" ht="24.2" customHeight="1">
      <c r="A115" s="32"/>
      <c r="B115" s="33"/>
      <c r="C115" s="176" t="s">
        <v>208</v>
      </c>
      <c r="D115" s="176" t="s">
        <v>144</v>
      </c>
      <c r="E115" s="177" t="s">
        <v>772</v>
      </c>
      <c r="F115" s="178" t="s">
        <v>773</v>
      </c>
      <c r="G115" s="179" t="s">
        <v>228</v>
      </c>
      <c r="H115" s="180">
        <v>1</v>
      </c>
      <c r="I115" s="181"/>
      <c r="J115" s="182">
        <f t="shared" si="0"/>
        <v>0</v>
      </c>
      <c r="K115" s="178" t="s">
        <v>148</v>
      </c>
      <c r="L115" s="37"/>
      <c r="M115" s="183" t="s">
        <v>19</v>
      </c>
      <c r="N115" s="184" t="s">
        <v>39</v>
      </c>
      <c r="O115" s="62"/>
      <c r="P115" s="185">
        <f t="shared" si="1"/>
        <v>0</v>
      </c>
      <c r="Q115" s="185">
        <v>4.9500000000000004E-3</v>
      </c>
      <c r="R115" s="185">
        <f t="shared" si="2"/>
        <v>4.9500000000000004E-3</v>
      </c>
      <c r="S115" s="185">
        <v>0</v>
      </c>
      <c r="T115" s="186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7" t="s">
        <v>208</v>
      </c>
      <c r="AT115" s="187" t="s">
        <v>144</v>
      </c>
      <c r="AU115" s="187" t="s">
        <v>78</v>
      </c>
      <c r="AY115" s="15" t="s">
        <v>142</v>
      </c>
      <c r="BE115" s="188">
        <f t="shared" si="4"/>
        <v>0</v>
      </c>
      <c r="BF115" s="188">
        <f t="shared" si="5"/>
        <v>0</v>
      </c>
      <c r="BG115" s="188">
        <f t="shared" si="6"/>
        <v>0</v>
      </c>
      <c r="BH115" s="188">
        <f t="shared" si="7"/>
        <v>0</v>
      </c>
      <c r="BI115" s="188">
        <f t="shared" si="8"/>
        <v>0</v>
      </c>
      <c r="BJ115" s="15" t="s">
        <v>76</v>
      </c>
      <c r="BK115" s="188">
        <f t="shared" si="9"/>
        <v>0</v>
      </c>
      <c r="BL115" s="15" t="s">
        <v>208</v>
      </c>
      <c r="BM115" s="187" t="s">
        <v>774</v>
      </c>
    </row>
    <row r="116" spans="1:65" s="2" customFormat="1" ht="49.15" customHeight="1">
      <c r="A116" s="32"/>
      <c r="B116" s="33"/>
      <c r="C116" s="176" t="s">
        <v>212</v>
      </c>
      <c r="D116" s="176" t="s">
        <v>144</v>
      </c>
      <c r="E116" s="177" t="s">
        <v>775</v>
      </c>
      <c r="F116" s="178" t="s">
        <v>776</v>
      </c>
      <c r="G116" s="179" t="s">
        <v>215</v>
      </c>
      <c r="H116" s="180">
        <v>0.32</v>
      </c>
      <c r="I116" s="181"/>
      <c r="J116" s="182">
        <f t="shared" si="0"/>
        <v>0</v>
      </c>
      <c r="K116" s="178" t="s">
        <v>148</v>
      </c>
      <c r="L116" s="37"/>
      <c r="M116" s="183" t="s">
        <v>19</v>
      </c>
      <c r="N116" s="184" t="s">
        <v>39</v>
      </c>
      <c r="O116" s="62"/>
      <c r="P116" s="185">
        <f t="shared" si="1"/>
        <v>0</v>
      </c>
      <c r="Q116" s="185">
        <v>0</v>
      </c>
      <c r="R116" s="185">
        <f t="shared" si="2"/>
        <v>0</v>
      </c>
      <c r="S116" s="185">
        <v>0</v>
      </c>
      <c r="T116" s="186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7" t="s">
        <v>208</v>
      </c>
      <c r="AT116" s="187" t="s">
        <v>144</v>
      </c>
      <c r="AU116" s="187" t="s">
        <v>78</v>
      </c>
      <c r="AY116" s="15" t="s">
        <v>142</v>
      </c>
      <c r="BE116" s="188">
        <f t="shared" si="4"/>
        <v>0</v>
      </c>
      <c r="BF116" s="188">
        <f t="shared" si="5"/>
        <v>0</v>
      </c>
      <c r="BG116" s="188">
        <f t="shared" si="6"/>
        <v>0</v>
      </c>
      <c r="BH116" s="188">
        <f t="shared" si="7"/>
        <v>0</v>
      </c>
      <c r="BI116" s="188">
        <f t="shared" si="8"/>
        <v>0</v>
      </c>
      <c r="BJ116" s="15" t="s">
        <v>76</v>
      </c>
      <c r="BK116" s="188">
        <f t="shared" si="9"/>
        <v>0</v>
      </c>
      <c r="BL116" s="15" t="s">
        <v>208</v>
      </c>
      <c r="BM116" s="187" t="s">
        <v>777</v>
      </c>
    </row>
    <row r="117" spans="1:65" s="12" customFormat="1" ht="22.9" customHeight="1">
      <c r="B117" s="160"/>
      <c r="C117" s="161"/>
      <c r="D117" s="162" t="s">
        <v>67</v>
      </c>
      <c r="E117" s="174" t="s">
        <v>778</v>
      </c>
      <c r="F117" s="174" t="s">
        <v>779</v>
      </c>
      <c r="G117" s="161"/>
      <c r="H117" s="161"/>
      <c r="I117" s="164"/>
      <c r="J117" s="175">
        <f>BK117</f>
        <v>0</v>
      </c>
      <c r="K117" s="161"/>
      <c r="L117" s="166"/>
      <c r="M117" s="167"/>
      <c r="N117" s="168"/>
      <c r="O117" s="168"/>
      <c r="P117" s="169">
        <f>SUM(P118:P122)</f>
        <v>0</v>
      </c>
      <c r="Q117" s="168"/>
      <c r="R117" s="169">
        <f>SUM(R118:R122)</f>
        <v>7.7539999999999984E-2</v>
      </c>
      <c r="S117" s="168"/>
      <c r="T117" s="170">
        <f>SUM(T118:T122)</f>
        <v>0</v>
      </c>
      <c r="AR117" s="171" t="s">
        <v>78</v>
      </c>
      <c r="AT117" s="172" t="s">
        <v>67</v>
      </c>
      <c r="AU117" s="172" t="s">
        <v>76</v>
      </c>
      <c r="AY117" s="171" t="s">
        <v>142</v>
      </c>
      <c r="BK117" s="173">
        <f>SUM(BK118:BK122)</f>
        <v>0</v>
      </c>
    </row>
    <row r="118" spans="1:65" s="2" customFormat="1" ht="24.2" customHeight="1">
      <c r="A118" s="32"/>
      <c r="B118" s="33"/>
      <c r="C118" s="176" t="s">
        <v>217</v>
      </c>
      <c r="D118" s="176" t="s">
        <v>144</v>
      </c>
      <c r="E118" s="177" t="s">
        <v>780</v>
      </c>
      <c r="F118" s="178" t="s">
        <v>781</v>
      </c>
      <c r="G118" s="179" t="s">
        <v>333</v>
      </c>
      <c r="H118" s="180">
        <v>84</v>
      </c>
      <c r="I118" s="181"/>
      <c r="J118" s="182">
        <f>ROUND(I118*H118,2)</f>
        <v>0</v>
      </c>
      <c r="K118" s="178" t="s">
        <v>148</v>
      </c>
      <c r="L118" s="37"/>
      <c r="M118" s="183" t="s">
        <v>19</v>
      </c>
      <c r="N118" s="184" t="s">
        <v>39</v>
      </c>
      <c r="O118" s="62"/>
      <c r="P118" s="185">
        <f>O118*H118</f>
        <v>0</v>
      </c>
      <c r="Q118" s="185">
        <v>8.4999999999999995E-4</v>
      </c>
      <c r="R118" s="185">
        <f>Q118*H118</f>
        <v>7.1399999999999991E-2</v>
      </c>
      <c r="S118" s="185">
        <v>0</v>
      </c>
      <c r="T118" s="186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7" t="s">
        <v>208</v>
      </c>
      <c r="AT118" s="187" t="s">
        <v>144</v>
      </c>
      <c r="AU118" s="187" t="s">
        <v>78</v>
      </c>
      <c r="AY118" s="15" t="s">
        <v>142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5" t="s">
        <v>76</v>
      </c>
      <c r="BK118" s="188">
        <f>ROUND(I118*H118,2)</f>
        <v>0</v>
      </c>
      <c r="BL118" s="15" t="s">
        <v>208</v>
      </c>
      <c r="BM118" s="187" t="s">
        <v>782</v>
      </c>
    </row>
    <row r="119" spans="1:65" s="2" customFormat="1" ht="14.45" customHeight="1">
      <c r="A119" s="32"/>
      <c r="B119" s="33"/>
      <c r="C119" s="176" t="s">
        <v>221</v>
      </c>
      <c r="D119" s="176" t="s">
        <v>144</v>
      </c>
      <c r="E119" s="177" t="s">
        <v>783</v>
      </c>
      <c r="F119" s="178" t="s">
        <v>784</v>
      </c>
      <c r="G119" s="179" t="s">
        <v>785</v>
      </c>
      <c r="H119" s="180">
        <v>6</v>
      </c>
      <c r="I119" s="181"/>
      <c r="J119" s="182">
        <f>ROUND(I119*H119,2)</f>
        <v>0</v>
      </c>
      <c r="K119" s="178" t="s">
        <v>148</v>
      </c>
      <c r="L119" s="37"/>
      <c r="M119" s="183" t="s">
        <v>19</v>
      </c>
      <c r="N119" s="184" t="s">
        <v>39</v>
      </c>
      <c r="O119" s="62"/>
      <c r="P119" s="185">
        <f>O119*H119</f>
        <v>0</v>
      </c>
      <c r="Q119" s="185">
        <v>4.2999999999999999E-4</v>
      </c>
      <c r="R119" s="185">
        <f>Q119*H119</f>
        <v>2.5799999999999998E-3</v>
      </c>
      <c r="S119" s="185">
        <v>0</v>
      </c>
      <c r="T119" s="18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7" t="s">
        <v>208</v>
      </c>
      <c r="AT119" s="187" t="s">
        <v>144</v>
      </c>
      <c r="AU119" s="187" t="s">
        <v>78</v>
      </c>
      <c r="AY119" s="15" t="s">
        <v>142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5" t="s">
        <v>76</v>
      </c>
      <c r="BK119" s="188">
        <f>ROUND(I119*H119,2)</f>
        <v>0</v>
      </c>
      <c r="BL119" s="15" t="s">
        <v>208</v>
      </c>
      <c r="BM119" s="187" t="s">
        <v>786</v>
      </c>
    </row>
    <row r="120" spans="1:65" s="2" customFormat="1" ht="24.2" customHeight="1">
      <c r="A120" s="32"/>
      <c r="B120" s="33"/>
      <c r="C120" s="176" t="s">
        <v>225</v>
      </c>
      <c r="D120" s="176" t="s">
        <v>144</v>
      </c>
      <c r="E120" s="177" t="s">
        <v>787</v>
      </c>
      <c r="F120" s="178" t="s">
        <v>788</v>
      </c>
      <c r="G120" s="179" t="s">
        <v>228</v>
      </c>
      <c r="H120" s="180">
        <v>3</v>
      </c>
      <c r="I120" s="181"/>
      <c r="J120" s="182">
        <f>ROUND(I120*H120,2)</f>
        <v>0</v>
      </c>
      <c r="K120" s="178" t="s">
        <v>148</v>
      </c>
      <c r="L120" s="37"/>
      <c r="M120" s="183" t="s">
        <v>19</v>
      </c>
      <c r="N120" s="184" t="s">
        <v>39</v>
      </c>
      <c r="O120" s="62"/>
      <c r="P120" s="185">
        <f>O120*H120</f>
        <v>0</v>
      </c>
      <c r="Q120" s="185">
        <v>2.2000000000000001E-4</v>
      </c>
      <c r="R120" s="185">
        <f>Q120*H120</f>
        <v>6.6E-4</v>
      </c>
      <c r="S120" s="185">
        <v>0</v>
      </c>
      <c r="T120" s="18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7" t="s">
        <v>208</v>
      </c>
      <c r="AT120" s="187" t="s">
        <v>144</v>
      </c>
      <c r="AU120" s="187" t="s">
        <v>78</v>
      </c>
      <c r="AY120" s="15" t="s">
        <v>142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5" t="s">
        <v>76</v>
      </c>
      <c r="BK120" s="188">
        <f>ROUND(I120*H120,2)</f>
        <v>0</v>
      </c>
      <c r="BL120" s="15" t="s">
        <v>208</v>
      </c>
      <c r="BM120" s="187" t="s">
        <v>789</v>
      </c>
    </row>
    <row r="121" spans="1:65" s="2" customFormat="1" ht="14.45" customHeight="1">
      <c r="A121" s="32"/>
      <c r="B121" s="33"/>
      <c r="C121" s="176" t="s">
        <v>7</v>
      </c>
      <c r="D121" s="176" t="s">
        <v>144</v>
      </c>
      <c r="E121" s="177" t="s">
        <v>790</v>
      </c>
      <c r="F121" s="178" t="s">
        <v>791</v>
      </c>
      <c r="G121" s="179" t="s">
        <v>228</v>
      </c>
      <c r="H121" s="180">
        <v>10</v>
      </c>
      <c r="I121" s="181"/>
      <c r="J121" s="182">
        <f>ROUND(I121*H121,2)</f>
        <v>0</v>
      </c>
      <c r="K121" s="178" t="s">
        <v>148</v>
      </c>
      <c r="L121" s="37"/>
      <c r="M121" s="183" t="s">
        <v>19</v>
      </c>
      <c r="N121" s="184" t="s">
        <v>39</v>
      </c>
      <c r="O121" s="62"/>
      <c r="P121" s="185">
        <f>O121*H121</f>
        <v>0</v>
      </c>
      <c r="Q121" s="185">
        <v>2.9E-4</v>
      </c>
      <c r="R121" s="185">
        <f>Q121*H121</f>
        <v>2.8999999999999998E-3</v>
      </c>
      <c r="S121" s="185">
        <v>0</v>
      </c>
      <c r="T121" s="18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7" t="s">
        <v>208</v>
      </c>
      <c r="AT121" s="187" t="s">
        <v>144</v>
      </c>
      <c r="AU121" s="187" t="s">
        <v>78</v>
      </c>
      <c r="AY121" s="15" t="s">
        <v>142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5" t="s">
        <v>76</v>
      </c>
      <c r="BK121" s="188">
        <f>ROUND(I121*H121,2)</f>
        <v>0</v>
      </c>
      <c r="BL121" s="15" t="s">
        <v>208</v>
      </c>
      <c r="BM121" s="187" t="s">
        <v>792</v>
      </c>
    </row>
    <row r="122" spans="1:65" s="2" customFormat="1" ht="37.9" customHeight="1">
      <c r="A122" s="32"/>
      <c r="B122" s="33"/>
      <c r="C122" s="176" t="s">
        <v>234</v>
      </c>
      <c r="D122" s="176" t="s">
        <v>144</v>
      </c>
      <c r="E122" s="177" t="s">
        <v>793</v>
      </c>
      <c r="F122" s="178" t="s">
        <v>794</v>
      </c>
      <c r="G122" s="179" t="s">
        <v>215</v>
      </c>
      <c r="H122" s="180">
        <v>7.8E-2</v>
      </c>
      <c r="I122" s="181"/>
      <c r="J122" s="182">
        <f>ROUND(I122*H122,2)</f>
        <v>0</v>
      </c>
      <c r="K122" s="178" t="s">
        <v>148</v>
      </c>
      <c r="L122" s="37"/>
      <c r="M122" s="183" t="s">
        <v>19</v>
      </c>
      <c r="N122" s="184" t="s">
        <v>39</v>
      </c>
      <c r="O122" s="62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7" t="s">
        <v>208</v>
      </c>
      <c r="AT122" s="187" t="s">
        <v>144</v>
      </c>
      <c r="AU122" s="187" t="s">
        <v>78</v>
      </c>
      <c r="AY122" s="15" t="s">
        <v>142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5" t="s">
        <v>76</v>
      </c>
      <c r="BK122" s="188">
        <f>ROUND(I122*H122,2)</f>
        <v>0</v>
      </c>
      <c r="BL122" s="15" t="s">
        <v>208</v>
      </c>
      <c r="BM122" s="187" t="s">
        <v>795</v>
      </c>
    </row>
    <row r="123" spans="1:65" s="12" customFormat="1" ht="22.9" customHeight="1">
      <c r="B123" s="160"/>
      <c r="C123" s="161"/>
      <c r="D123" s="162" t="s">
        <v>67</v>
      </c>
      <c r="E123" s="174" t="s">
        <v>796</v>
      </c>
      <c r="F123" s="174" t="s">
        <v>797</v>
      </c>
      <c r="G123" s="161"/>
      <c r="H123" s="161"/>
      <c r="I123" s="164"/>
      <c r="J123" s="175">
        <f>BK123</f>
        <v>0</v>
      </c>
      <c r="K123" s="161"/>
      <c r="L123" s="166"/>
      <c r="M123" s="167"/>
      <c r="N123" s="168"/>
      <c r="O123" s="168"/>
      <c r="P123" s="169">
        <f>SUM(P124:P138)</f>
        <v>0</v>
      </c>
      <c r="Q123" s="168"/>
      <c r="R123" s="169">
        <f>SUM(R124:R138)</f>
        <v>0.30641000000000002</v>
      </c>
      <c r="S123" s="168"/>
      <c r="T123" s="170">
        <f>SUM(T124:T138)</f>
        <v>9.1200000000000003E-2</v>
      </c>
      <c r="AR123" s="171" t="s">
        <v>78</v>
      </c>
      <c r="AT123" s="172" t="s">
        <v>67</v>
      </c>
      <c r="AU123" s="172" t="s">
        <v>76</v>
      </c>
      <c r="AY123" s="171" t="s">
        <v>142</v>
      </c>
      <c r="BK123" s="173">
        <f>SUM(BK124:BK138)</f>
        <v>0</v>
      </c>
    </row>
    <row r="124" spans="1:65" s="2" customFormat="1" ht="24.2" customHeight="1">
      <c r="A124" s="32"/>
      <c r="B124" s="33"/>
      <c r="C124" s="176" t="s">
        <v>238</v>
      </c>
      <c r="D124" s="176" t="s">
        <v>144</v>
      </c>
      <c r="E124" s="177" t="s">
        <v>798</v>
      </c>
      <c r="F124" s="178" t="s">
        <v>799</v>
      </c>
      <c r="G124" s="179" t="s">
        <v>800</v>
      </c>
      <c r="H124" s="180">
        <v>3</v>
      </c>
      <c r="I124" s="181"/>
      <c r="J124" s="182">
        <f t="shared" ref="J124:J138" si="10">ROUND(I124*H124,2)</f>
        <v>0</v>
      </c>
      <c r="K124" s="178" t="s">
        <v>148</v>
      </c>
      <c r="L124" s="37"/>
      <c r="M124" s="183" t="s">
        <v>19</v>
      </c>
      <c r="N124" s="184" t="s">
        <v>39</v>
      </c>
      <c r="O124" s="62"/>
      <c r="P124" s="185">
        <f t="shared" ref="P124:P138" si="11">O124*H124</f>
        <v>0</v>
      </c>
      <c r="Q124" s="185">
        <v>0</v>
      </c>
      <c r="R124" s="185">
        <f t="shared" ref="R124:R138" si="12">Q124*H124</f>
        <v>0</v>
      </c>
      <c r="S124" s="185">
        <v>1.933E-2</v>
      </c>
      <c r="T124" s="186">
        <f t="shared" ref="T124:T138" si="13">S124*H124</f>
        <v>5.799E-2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7" t="s">
        <v>208</v>
      </c>
      <c r="AT124" s="187" t="s">
        <v>144</v>
      </c>
      <c r="AU124" s="187" t="s">
        <v>78</v>
      </c>
      <c r="AY124" s="15" t="s">
        <v>142</v>
      </c>
      <c r="BE124" s="188">
        <f t="shared" ref="BE124:BE138" si="14">IF(N124="základní",J124,0)</f>
        <v>0</v>
      </c>
      <c r="BF124" s="188">
        <f t="shared" ref="BF124:BF138" si="15">IF(N124="snížená",J124,0)</f>
        <v>0</v>
      </c>
      <c r="BG124" s="188">
        <f t="shared" ref="BG124:BG138" si="16">IF(N124="zákl. přenesená",J124,0)</f>
        <v>0</v>
      </c>
      <c r="BH124" s="188">
        <f t="shared" ref="BH124:BH138" si="17">IF(N124="sníž. přenesená",J124,0)</f>
        <v>0</v>
      </c>
      <c r="BI124" s="188">
        <f t="shared" ref="BI124:BI138" si="18">IF(N124="nulová",J124,0)</f>
        <v>0</v>
      </c>
      <c r="BJ124" s="15" t="s">
        <v>76</v>
      </c>
      <c r="BK124" s="188">
        <f t="shared" ref="BK124:BK138" si="19">ROUND(I124*H124,2)</f>
        <v>0</v>
      </c>
      <c r="BL124" s="15" t="s">
        <v>208</v>
      </c>
      <c r="BM124" s="187" t="s">
        <v>801</v>
      </c>
    </row>
    <row r="125" spans="1:65" s="2" customFormat="1" ht="24.2" customHeight="1">
      <c r="A125" s="32"/>
      <c r="B125" s="33"/>
      <c r="C125" s="176" t="s">
        <v>242</v>
      </c>
      <c r="D125" s="176" t="s">
        <v>144</v>
      </c>
      <c r="E125" s="177" t="s">
        <v>802</v>
      </c>
      <c r="F125" s="178" t="s">
        <v>803</v>
      </c>
      <c r="G125" s="179" t="s">
        <v>800</v>
      </c>
      <c r="H125" s="180">
        <v>3</v>
      </c>
      <c r="I125" s="181"/>
      <c r="J125" s="182">
        <f t="shared" si="10"/>
        <v>0</v>
      </c>
      <c r="K125" s="178" t="s">
        <v>148</v>
      </c>
      <c r="L125" s="37"/>
      <c r="M125" s="183" t="s">
        <v>19</v>
      </c>
      <c r="N125" s="184" t="s">
        <v>39</v>
      </c>
      <c r="O125" s="62"/>
      <c r="P125" s="185">
        <f t="shared" si="11"/>
        <v>0</v>
      </c>
      <c r="Q125" s="185">
        <v>1.6969999999999999E-2</v>
      </c>
      <c r="R125" s="185">
        <f t="shared" si="12"/>
        <v>5.0909999999999997E-2</v>
      </c>
      <c r="S125" s="185">
        <v>0</v>
      </c>
      <c r="T125" s="186">
        <f t="shared" si="1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7" t="s">
        <v>208</v>
      </c>
      <c r="AT125" s="187" t="s">
        <v>144</v>
      </c>
      <c r="AU125" s="187" t="s">
        <v>78</v>
      </c>
      <c r="AY125" s="15" t="s">
        <v>142</v>
      </c>
      <c r="BE125" s="188">
        <f t="shared" si="14"/>
        <v>0</v>
      </c>
      <c r="BF125" s="188">
        <f t="shared" si="15"/>
        <v>0</v>
      </c>
      <c r="BG125" s="188">
        <f t="shared" si="16"/>
        <v>0</v>
      </c>
      <c r="BH125" s="188">
        <f t="shared" si="17"/>
        <v>0</v>
      </c>
      <c r="BI125" s="188">
        <f t="shared" si="18"/>
        <v>0</v>
      </c>
      <c r="BJ125" s="15" t="s">
        <v>76</v>
      </c>
      <c r="BK125" s="188">
        <f t="shared" si="19"/>
        <v>0</v>
      </c>
      <c r="BL125" s="15" t="s">
        <v>208</v>
      </c>
      <c r="BM125" s="187" t="s">
        <v>804</v>
      </c>
    </row>
    <row r="126" spans="1:65" s="2" customFormat="1" ht="14.45" customHeight="1">
      <c r="A126" s="32"/>
      <c r="B126" s="33"/>
      <c r="C126" s="176" t="s">
        <v>246</v>
      </c>
      <c r="D126" s="176" t="s">
        <v>144</v>
      </c>
      <c r="E126" s="177" t="s">
        <v>805</v>
      </c>
      <c r="F126" s="178" t="s">
        <v>806</v>
      </c>
      <c r="G126" s="179" t="s">
        <v>228</v>
      </c>
      <c r="H126" s="180">
        <v>1</v>
      </c>
      <c r="I126" s="181"/>
      <c r="J126" s="182">
        <f t="shared" si="10"/>
        <v>0</v>
      </c>
      <c r="K126" s="178" t="s">
        <v>148</v>
      </c>
      <c r="L126" s="37"/>
      <c r="M126" s="183" t="s">
        <v>19</v>
      </c>
      <c r="N126" s="184" t="s">
        <v>39</v>
      </c>
      <c r="O126" s="62"/>
      <c r="P126" s="185">
        <f t="shared" si="11"/>
        <v>0</v>
      </c>
      <c r="Q126" s="185">
        <v>1.83E-3</v>
      </c>
      <c r="R126" s="185">
        <f t="shared" si="12"/>
        <v>1.83E-3</v>
      </c>
      <c r="S126" s="185">
        <v>0</v>
      </c>
      <c r="T126" s="186">
        <f t="shared" si="1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7" t="s">
        <v>208</v>
      </c>
      <c r="AT126" s="187" t="s">
        <v>144</v>
      </c>
      <c r="AU126" s="187" t="s">
        <v>78</v>
      </c>
      <c r="AY126" s="15" t="s">
        <v>142</v>
      </c>
      <c r="BE126" s="188">
        <f t="shared" si="14"/>
        <v>0</v>
      </c>
      <c r="BF126" s="188">
        <f t="shared" si="15"/>
        <v>0</v>
      </c>
      <c r="BG126" s="188">
        <f t="shared" si="16"/>
        <v>0</v>
      </c>
      <c r="BH126" s="188">
        <f t="shared" si="17"/>
        <v>0</v>
      </c>
      <c r="BI126" s="188">
        <f t="shared" si="18"/>
        <v>0</v>
      </c>
      <c r="BJ126" s="15" t="s">
        <v>76</v>
      </c>
      <c r="BK126" s="188">
        <f t="shared" si="19"/>
        <v>0</v>
      </c>
      <c r="BL126" s="15" t="s">
        <v>208</v>
      </c>
      <c r="BM126" s="187" t="s">
        <v>807</v>
      </c>
    </row>
    <row r="127" spans="1:65" s="2" customFormat="1" ht="24.2" customHeight="1">
      <c r="A127" s="32"/>
      <c r="B127" s="33"/>
      <c r="C127" s="189" t="s">
        <v>250</v>
      </c>
      <c r="D127" s="189" t="s">
        <v>230</v>
      </c>
      <c r="E127" s="190" t="s">
        <v>808</v>
      </c>
      <c r="F127" s="191" t="s">
        <v>809</v>
      </c>
      <c r="G127" s="192" t="s">
        <v>228</v>
      </c>
      <c r="H127" s="193">
        <v>1</v>
      </c>
      <c r="I127" s="194"/>
      <c r="J127" s="195">
        <f t="shared" si="10"/>
        <v>0</v>
      </c>
      <c r="K127" s="191" t="s">
        <v>19</v>
      </c>
      <c r="L127" s="196"/>
      <c r="M127" s="197" t="s">
        <v>19</v>
      </c>
      <c r="N127" s="198" t="s">
        <v>39</v>
      </c>
      <c r="O127" s="62"/>
      <c r="P127" s="185">
        <f t="shared" si="11"/>
        <v>0</v>
      </c>
      <c r="Q127" s="185">
        <v>1.2E-2</v>
      </c>
      <c r="R127" s="185">
        <f t="shared" si="12"/>
        <v>1.2E-2</v>
      </c>
      <c r="S127" s="185">
        <v>0</v>
      </c>
      <c r="T127" s="186">
        <f t="shared" si="1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7" t="s">
        <v>278</v>
      </c>
      <c r="AT127" s="187" t="s">
        <v>230</v>
      </c>
      <c r="AU127" s="187" t="s">
        <v>78</v>
      </c>
      <c r="AY127" s="15" t="s">
        <v>142</v>
      </c>
      <c r="BE127" s="188">
        <f t="shared" si="14"/>
        <v>0</v>
      </c>
      <c r="BF127" s="188">
        <f t="shared" si="15"/>
        <v>0</v>
      </c>
      <c r="BG127" s="188">
        <f t="shared" si="16"/>
        <v>0</v>
      </c>
      <c r="BH127" s="188">
        <f t="shared" si="17"/>
        <v>0</v>
      </c>
      <c r="BI127" s="188">
        <f t="shared" si="18"/>
        <v>0</v>
      </c>
      <c r="BJ127" s="15" t="s">
        <v>76</v>
      </c>
      <c r="BK127" s="188">
        <f t="shared" si="19"/>
        <v>0</v>
      </c>
      <c r="BL127" s="15" t="s">
        <v>208</v>
      </c>
      <c r="BM127" s="187" t="s">
        <v>810</v>
      </c>
    </row>
    <row r="128" spans="1:65" s="2" customFormat="1" ht="24.2" customHeight="1">
      <c r="A128" s="32"/>
      <c r="B128" s="33"/>
      <c r="C128" s="176" t="s">
        <v>254</v>
      </c>
      <c r="D128" s="176" t="s">
        <v>144</v>
      </c>
      <c r="E128" s="177" t="s">
        <v>811</v>
      </c>
      <c r="F128" s="178" t="s">
        <v>812</v>
      </c>
      <c r="G128" s="179" t="s">
        <v>800</v>
      </c>
      <c r="H128" s="180">
        <v>4</v>
      </c>
      <c r="I128" s="181"/>
      <c r="J128" s="182">
        <f t="shared" si="10"/>
        <v>0</v>
      </c>
      <c r="K128" s="178" t="s">
        <v>148</v>
      </c>
      <c r="L128" s="37"/>
      <c r="M128" s="183" t="s">
        <v>19</v>
      </c>
      <c r="N128" s="184" t="s">
        <v>39</v>
      </c>
      <c r="O128" s="62"/>
      <c r="P128" s="185">
        <f t="shared" si="11"/>
        <v>0</v>
      </c>
      <c r="Q128" s="185">
        <v>1.8079999999999999E-2</v>
      </c>
      <c r="R128" s="185">
        <f t="shared" si="12"/>
        <v>7.2319999999999995E-2</v>
      </c>
      <c r="S128" s="185">
        <v>0</v>
      </c>
      <c r="T128" s="186">
        <f t="shared" si="1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7" t="s">
        <v>208</v>
      </c>
      <c r="AT128" s="187" t="s">
        <v>144</v>
      </c>
      <c r="AU128" s="187" t="s">
        <v>78</v>
      </c>
      <c r="AY128" s="15" t="s">
        <v>142</v>
      </c>
      <c r="BE128" s="188">
        <f t="shared" si="14"/>
        <v>0</v>
      </c>
      <c r="BF128" s="188">
        <f t="shared" si="15"/>
        <v>0</v>
      </c>
      <c r="BG128" s="188">
        <f t="shared" si="16"/>
        <v>0</v>
      </c>
      <c r="BH128" s="188">
        <f t="shared" si="17"/>
        <v>0</v>
      </c>
      <c r="BI128" s="188">
        <f t="shared" si="18"/>
        <v>0</v>
      </c>
      <c r="BJ128" s="15" t="s">
        <v>76</v>
      </c>
      <c r="BK128" s="188">
        <f t="shared" si="19"/>
        <v>0</v>
      </c>
      <c r="BL128" s="15" t="s">
        <v>208</v>
      </c>
      <c r="BM128" s="187" t="s">
        <v>813</v>
      </c>
    </row>
    <row r="129" spans="1:65" s="2" customFormat="1" ht="24.2" customHeight="1">
      <c r="A129" s="32"/>
      <c r="B129" s="33"/>
      <c r="C129" s="176" t="s">
        <v>259</v>
      </c>
      <c r="D129" s="176" t="s">
        <v>144</v>
      </c>
      <c r="E129" s="177" t="s">
        <v>814</v>
      </c>
      <c r="F129" s="178" t="s">
        <v>815</v>
      </c>
      <c r="G129" s="179" t="s">
        <v>800</v>
      </c>
      <c r="H129" s="180">
        <v>3</v>
      </c>
      <c r="I129" s="181"/>
      <c r="J129" s="182">
        <f t="shared" si="10"/>
        <v>0</v>
      </c>
      <c r="K129" s="178" t="s">
        <v>148</v>
      </c>
      <c r="L129" s="37"/>
      <c r="M129" s="183" t="s">
        <v>19</v>
      </c>
      <c r="N129" s="184" t="s">
        <v>39</v>
      </c>
      <c r="O129" s="62"/>
      <c r="P129" s="185">
        <f t="shared" si="11"/>
        <v>0</v>
      </c>
      <c r="Q129" s="185">
        <v>0</v>
      </c>
      <c r="R129" s="185">
        <f t="shared" si="12"/>
        <v>0</v>
      </c>
      <c r="S129" s="185">
        <v>1.107E-2</v>
      </c>
      <c r="T129" s="186">
        <f t="shared" si="13"/>
        <v>3.3210000000000003E-2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7" t="s">
        <v>208</v>
      </c>
      <c r="AT129" s="187" t="s">
        <v>144</v>
      </c>
      <c r="AU129" s="187" t="s">
        <v>78</v>
      </c>
      <c r="AY129" s="15" t="s">
        <v>142</v>
      </c>
      <c r="BE129" s="188">
        <f t="shared" si="14"/>
        <v>0</v>
      </c>
      <c r="BF129" s="188">
        <f t="shared" si="15"/>
        <v>0</v>
      </c>
      <c r="BG129" s="188">
        <f t="shared" si="16"/>
        <v>0</v>
      </c>
      <c r="BH129" s="188">
        <f t="shared" si="17"/>
        <v>0</v>
      </c>
      <c r="BI129" s="188">
        <f t="shared" si="18"/>
        <v>0</v>
      </c>
      <c r="BJ129" s="15" t="s">
        <v>76</v>
      </c>
      <c r="BK129" s="188">
        <f t="shared" si="19"/>
        <v>0</v>
      </c>
      <c r="BL129" s="15" t="s">
        <v>208</v>
      </c>
      <c r="BM129" s="187" t="s">
        <v>816</v>
      </c>
    </row>
    <row r="130" spans="1:65" s="2" customFormat="1" ht="37.9" customHeight="1">
      <c r="A130" s="32"/>
      <c r="B130" s="33"/>
      <c r="C130" s="176" t="s">
        <v>264</v>
      </c>
      <c r="D130" s="176" t="s">
        <v>144</v>
      </c>
      <c r="E130" s="177" t="s">
        <v>817</v>
      </c>
      <c r="F130" s="178" t="s">
        <v>818</v>
      </c>
      <c r="G130" s="179" t="s">
        <v>800</v>
      </c>
      <c r="H130" s="180">
        <v>5</v>
      </c>
      <c r="I130" s="181"/>
      <c r="J130" s="182">
        <f t="shared" si="10"/>
        <v>0</v>
      </c>
      <c r="K130" s="178" t="s">
        <v>148</v>
      </c>
      <c r="L130" s="37"/>
      <c r="M130" s="183" t="s">
        <v>19</v>
      </c>
      <c r="N130" s="184" t="s">
        <v>39</v>
      </c>
      <c r="O130" s="62"/>
      <c r="P130" s="185">
        <f t="shared" si="11"/>
        <v>0</v>
      </c>
      <c r="Q130" s="185">
        <v>1.6469999999999999E-2</v>
      </c>
      <c r="R130" s="185">
        <f t="shared" si="12"/>
        <v>8.2349999999999993E-2</v>
      </c>
      <c r="S130" s="185">
        <v>0</v>
      </c>
      <c r="T130" s="186">
        <f t="shared" si="1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7" t="s">
        <v>208</v>
      </c>
      <c r="AT130" s="187" t="s">
        <v>144</v>
      </c>
      <c r="AU130" s="187" t="s">
        <v>78</v>
      </c>
      <c r="AY130" s="15" t="s">
        <v>142</v>
      </c>
      <c r="BE130" s="188">
        <f t="shared" si="14"/>
        <v>0</v>
      </c>
      <c r="BF130" s="188">
        <f t="shared" si="15"/>
        <v>0</v>
      </c>
      <c r="BG130" s="188">
        <f t="shared" si="16"/>
        <v>0</v>
      </c>
      <c r="BH130" s="188">
        <f t="shared" si="17"/>
        <v>0</v>
      </c>
      <c r="BI130" s="188">
        <f t="shared" si="18"/>
        <v>0</v>
      </c>
      <c r="BJ130" s="15" t="s">
        <v>76</v>
      </c>
      <c r="BK130" s="188">
        <f t="shared" si="19"/>
        <v>0</v>
      </c>
      <c r="BL130" s="15" t="s">
        <v>208</v>
      </c>
      <c r="BM130" s="187" t="s">
        <v>819</v>
      </c>
    </row>
    <row r="131" spans="1:65" s="2" customFormat="1" ht="37.9" customHeight="1">
      <c r="A131" s="32"/>
      <c r="B131" s="33"/>
      <c r="C131" s="176" t="s">
        <v>269</v>
      </c>
      <c r="D131" s="176" t="s">
        <v>144</v>
      </c>
      <c r="E131" s="177" t="s">
        <v>820</v>
      </c>
      <c r="F131" s="178" t="s">
        <v>821</v>
      </c>
      <c r="G131" s="179" t="s">
        <v>800</v>
      </c>
      <c r="H131" s="180">
        <v>1</v>
      </c>
      <c r="I131" s="181"/>
      <c r="J131" s="182">
        <f t="shared" si="10"/>
        <v>0</v>
      </c>
      <c r="K131" s="178" t="s">
        <v>148</v>
      </c>
      <c r="L131" s="37"/>
      <c r="M131" s="183" t="s">
        <v>19</v>
      </c>
      <c r="N131" s="184" t="s">
        <v>39</v>
      </c>
      <c r="O131" s="62"/>
      <c r="P131" s="185">
        <f t="shared" si="11"/>
        <v>0</v>
      </c>
      <c r="Q131" s="185">
        <v>9.4599999999999997E-3</v>
      </c>
      <c r="R131" s="185">
        <f t="shared" si="12"/>
        <v>9.4599999999999997E-3</v>
      </c>
      <c r="S131" s="185">
        <v>0</v>
      </c>
      <c r="T131" s="186">
        <f t="shared" si="1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7" t="s">
        <v>208</v>
      </c>
      <c r="AT131" s="187" t="s">
        <v>144</v>
      </c>
      <c r="AU131" s="187" t="s">
        <v>78</v>
      </c>
      <c r="AY131" s="15" t="s">
        <v>142</v>
      </c>
      <c r="BE131" s="188">
        <f t="shared" si="14"/>
        <v>0</v>
      </c>
      <c r="BF131" s="188">
        <f t="shared" si="15"/>
        <v>0</v>
      </c>
      <c r="BG131" s="188">
        <f t="shared" si="16"/>
        <v>0</v>
      </c>
      <c r="BH131" s="188">
        <f t="shared" si="17"/>
        <v>0</v>
      </c>
      <c r="BI131" s="188">
        <f t="shared" si="18"/>
        <v>0</v>
      </c>
      <c r="BJ131" s="15" t="s">
        <v>76</v>
      </c>
      <c r="BK131" s="188">
        <f t="shared" si="19"/>
        <v>0</v>
      </c>
      <c r="BL131" s="15" t="s">
        <v>208</v>
      </c>
      <c r="BM131" s="187" t="s">
        <v>822</v>
      </c>
    </row>
    <row r="132" spans="1:65" s="2" customFormat="1" ht="37.9" customHeight="1">
      <c r="A132" s="32"/>
      <c r="B132" s="33"/>
      <c r="C132" s="176" t="s">
        <v>273</v>
      </c>
      <c r="D132" s="176" t="s">
        <v>144</v>
      </c>
      <c r="E132" s="177" t="s">
        <v>823</v>
      </c>
      <c r="F132" s="178" t="s">
        <v>824</v>
      </c>
      <c r="G132" s="179" t="s">
        <v>800</v>
      </c>
      <c r="H132" s="180">
        <v>1</v>
      </c>
      <c r="I132" s="181"/>
      <c r="J132" s="182">
        <f t="shared" si="10"/>
        <v>0</v>
      </c>
      <c r="K132" s="178" t="s">
        <v>148</v>
      </c>
      <c r="L132" s="37"/>
      <c r="M132" s="183" t="s">
        <v>19</v>
      </c>
      <c r="N132" s="184" t="s">
        <v>39</v>
      </c>
      <c r="O132" s="62"/>
      <c r="P132" s="185">
        <f t="shared" si="11"/>
        <v>0</v>
      </c>
      <c r="Q132" s="185">
        <v>1.736E-2</v>
      </c>
      <c r="R132" s="185">
        <f t="shared" si="12"/>
        <v>1.736E-2</v>
      </c>
      <c r="S132" s="185">
        <v>0</v>
      </c>
      <c r="T132" s="186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7" t="s">
        <v>208</v>
      </c>
      <c r="AT132" s="187" t="s">
        <v>144</v>
      </c>
      <c r="AU132" s="187" t="s">
        <v>78</v>
      </c>
      <c r="AY132" s="15" t="s">
        <v>142</v>
      </c>
      <c r="BE132" s="188">
        <f t="shared" si="14"/>
        <v>0</v>
      </c>
      <c r="BF132" s="188">
        <f t="shared" si="15"/>
        <v>0</v>
      </c>
      <c r="BG132" s="188">
        <f t="shared" si="16"/>
        <v>0</v>
      </c>
      <c r="BH132" s="188">
        <f t="shared" si="17"/>
        <v>0</v>
      </c>
      <c r="BI132" s="188">
        <f t="shared" si="18"/>
        <v>0</v>
      </c>
      <c r="BJ132" s="15" t="s">
        <v>76</v>
      </c>
      <c r="BK132" s="188">
        <f t="shared" si="19"/>
        <v>0</v>
      </c>
      <c r="BL132" s="15" t="s">
        <v>208</v>
      </c>
      <c r="BM132" s="187" t="s">
        <v>825</v>
      </c>
    </row>
    <row r="133" spans="1:65" s="2" customFormat="1" ht="24.2" customHeight="1">
      <c r="A133" s="32"/>
      <c r="B133" s="33"/>
      <c r="C133" s="176" t="s">
        <v>278</v>
      </c>
      <c r="D133" s="176" t="s">
        <v>144</v>
      </c>
      <c r="E133" s="177" t="s">
        <v>826</v>
      </c>
      <c r="F133" s="178" t="s">
        <v>827</v>
      </c>
      <c r="G133" s="179" t="s">
        <v>800</v>
      </c>
      <c r="H133" s="180">
        <v>4</v>
      </c>
      <c r="I133" s="181"/>
      <c r="J133" s="182">
        <f t="shared" si="10"/>
        <v>0</v>
      </c>
      <c r="K133" s="178" t="s">
        <v>148</v>
      </c>
      <c r="L133" s="37"/>
      <c r="M133" s="183" t="s">
        <v>19</v>
      </c>
      <c r="N133" s="184" t="s">
        <v>39</v>
      </c>
      <c r="O133" s="62"/>
      <c r="P133" s="185">
        <f t="shared" si="11"/>
        <v>0</v>
      </c>
      <c r="Q133" s="185">
        <v>6.9999999999999999E-4</v>
      </c>
      <c r="R133" s="185">
        <f t="shared" si="12"/>
        <v>2.8E-3</v>
      </c>
      <c r="S133" s="185">
        <v>0</v>
      </c>
      <c r="T133" s="186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7" t="s">
        <v>208</v>
      </c>
      <c r="AT133" s="187" t="s">
        <v>144</v>
      </c>
      <c r="AU133" s="187" t="s">
        <v>78</v>
      </c>
      <c r="AY133" s="15" t="s">
        <v>142</v>
      </c>
      <c r="BE133" s="188">
        <f t="shared" si="14"/>
        <v>0</v>
      </c>
      <c r="BF133" s="188">
        <f t="shared" si="15"/>
        <v>0</v>
      </c>
      <c r="BG133" s="188">
        <f t="shared" si="16"/>
        <v>0</v>
      </c>
      <c r="BH133" s="188">
        <f t="shared" si="17"/>
        <v>0</v>
      </c>
      <c r="BI133" s="188">
        <f t="shared" si="18"/>
        <v>0</v>
      </c>
      <c r="BJ133" s="15" t="s">
        <v>76</v>
      </c>
      <c r="BK133" s="188">
        <f t="shared" si="19"/>
        <v>0</v>
      </c>
      <c r="BL133" s="15" t="s">
        <v>208</v>
      </c>
      <c r="BM133" s="187" t="s">
        <v>828</v>
      </c>
    </row>
    <row r="134" spans="1:65" s="2" customFormat="1" ht="37.9" customHeight="1">
      <c r="A134" s="32"/>
      <c r="B134" s="33"/>
      <c r="C134" s="176" t="s">
        <v>282</v>
      </c>
      <c r="D134" s="176" t="s">
        <v>144</v>
      </c>
      <c r="E134" s="177" t="s">
        <v>829</v>
      </c>
      <c r="F134" s="178" t="s">
        <v>830</v>
      </c>
      <c r="G134" s="179" t="s">
        <v>800</v>
      </c>
      <c r="H134" s="180">
        <v>1</v>
      </c>
      <c r="I134" s="181"/>
      <c r="J134" s="182">
        <f t="shared" si="10"/>
        <v>0</v>
      </c>
      <c r="K134" s="178" t="s">
        <v>148</v>
      </c>
      <c r="L134" s="37"/>
      <c r="M134" s="183" t="s">
        <v>19</v>
      </c>
      <c r="N134" s="184" t="s">
        <v>39</v>
      </c>
      <c r="O134" s="62"/>
      <c r="P134" s="185">
        <f t="shared" si="11"/>
        <v>0</v>
      </c>
      <c r="Q134" s="185">
        <v>4.6339999999999999E-2</v>
      </c>
      <c r="R134" s="185">
        <f t="shared" si="12"/>
        <v>4.6339999999999999E-2</v>
      </c>
      <c r="S134" s="185">
        <v>0</v>
      </c>
      <c r="T134" s="186">
        <f t="shared" si="1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7" t="s">
        <v>208</v>
      </c>
      <c r="AT134" s="187" t="s">
        <v>144</v>
      </c>
      <c r="AU134" s="187" t="s">
        <v>78</v>
      </c>
      <c r="AY134" s="15" t="s">
        <v>142</v>
      </c>
      <c r="BE134" s="188">
        <f t="shared" si="14"/>
        <v>0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5" t="s">
        <v>76</v>
      </c>
      <c r="BK134" s="188">
        <f t="shared" si="19"/>
        <v>0</v>
      </c>
      <c r="BL134" s="15" t="s">
        <v>208</v>
      </c>
      <c r="BM134" s="187" t="s">
        <v>831</v>
      </c>
    </row>
    <row r="135" spans="1:65" s="2" customFormat="1" ht="14.45" customHeight="1">
      <c r="A135" s="32"/>
      <c r="B135" s="33"/>
      <c r="C135" s="176" t="s">
        <v>286</v>
      </c>
      <c r="D135" s="176" t="s">
        <v>144</v>
      </c>
      <c r="E135" s="177" t="s">
        <v>832</v>
      </c>
      <c r="F135" s="178" t="s">
        <v>833</v>
      </c>
      <c r="G135" s="179" t="s">
        <v>800</v>
      </c>
      <c r="H135" s="180">
        <v>5</v>
      </c>
      <c r="I135" s="181"/>
      <c r="J135" s="182">
        <f t="shared" si="10"/>
        <v>0</v>
      </c>
      <c r="K135" s="178" t="s">
        <v>148</v>
      </c>
      <c r="L135" s="37"/>
      <c r="M135" s="183" t="s">
        <v>19</v>
      </c>
      <c r="N135" s="184" t="s">
        <v>39</v>
      </c>
      <c r="O135" s="62"/>
      <c r="P135" s="185">
        <f t="shared" si="11"/>
        <v>0</v>
      </c>
      <c r="Q135" s="185">
        <v>1.8400000000000001E-3</v>
      </c>
      <c r="R135" s="185">
        <f t="shared" si="12"/>
        <v>9.1999999999999998E-3</v>
      </c>
      <c r="S135" s="185">
        <v>0</v>
      </c>
      <c r="T135" s="186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7" t="s">
        <v>208</v>
      </c>
      <c r="AT135" s="187" t="s">
        <v>144</v>
      </c>
      <c r="AU135" s="187" t="s">
        <v>78</v>
      </c>
      <c r="AY135" s="15" t="s">
        <v>142</v>
      </c>
      <c r="BE135" s="188">
        <f t="shared" si="14"/>
        <v>0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5" t="s">
        <v>76</v>
      </c>
      <c r="BK135" s="188">
        <f t="shared" si="19"/>
        <v>0</v>
      </c>
      <c r="BL135" s="15" t="s">
        <v>208</v>
      </c>
      <c r="BM135" s="187" t="s">
        <v>834</v>
      </c>
    </row>
    <row r="136" spans="1:65" s="2" customFormat="1" ht="14.45" customHeight="1">
      <c r="A136" s="32"/>
      <c r="B136" s="33"/>
      <c r="C136" s="176" t="s">
        <v>290</v>
      </c>
      <c r="D136" s="176" t="s">
        <v>144</v>
      </c>
      <c r="E136" s="177" t="s">
        <v>835</v>
      </c>
      <c r="F136" s="178" t="s">
        <v>836</v>
      </c>
      <c r="G136" s="179" t="s">
        <v>800</v>
      </c>
      <c r="H136" s="180">
        <v>1</v>
      </c>
      <c r="I136" s="181"/>
      <c r="J136" s="182">
        <f t="shared" si="10"/>
        <v>0</v>
      </c>
      <c r="K136" s="178" t="s">
        <v>148</v>
      </c>
      <c r="L136" s="37"/>
      <c r="M136" s="183" t="s">
        <v>19</v>
      </c>
      <c r="N136" s="184" t="s">
        <v>39</v>
      </c>
      <c r="O136" s="62"/>
      <c r="P136" s="185">
        <f t="shared" si="11"/>
        <v>0</v>
      </c>
      <c r="Q136" s="185">
        <v>1.8400000000000001E-3</v>
      </c>
      <c r="R136" s="185">
        <f t="shared" si="12"/>
        <v>1.8400000000000001E-3</v>
      </c>
      <c r="S136" s="185">
        <v>0</v>
      </c>
      <c r="T136" s="186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7" t="s">
        <v>208</v>
      </c>
      <c r="AT136" s="187" t="s">
        <v>144</v>
      </c>
      <c r="AU136" s="187" t="s">
        <v>78</v>
      </c>
      <c r="AY136" s="15" t="s">
        <v>142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5" t="s">
        <v>76</v>
      </c>
      <c r="BK136" s="188">
        <f t="shared" si="19"/>
        <v>0</v>
      </c>
      <c r="BL136" s="15" t="s">
        <v>208</v>
      </c>
      <c r="BM136" s="187" t="s">
        <v>837</v>
      </c>
    </row>
    <row r="137" spans="1:65" s="2" customFormat="1" ht="14.45" customHeight="1">
      <c r="A137" s="32"/>
      <c r="B137" s="33"/>
      <c r="C137" s="176" t="s">
        <v>294</v>
      </c>
      <c r="D137" s="176" t="s">
        <v>144</v>
      </c>
      <c r="E137" s="177" t="s">
        <v>838</v>
      </c>
      <c r="F137" s="178" t="s">
        <v>839</v>
      </c>
      <c r="G137" s="179" t="s">
        <v>267</v>
      </c>
      <c r="H137" s="180">
        <v>1</v>
      </c>
      <c r="I137" s="181"/>
      <c r="J137" s="182">
        <f t="shared" si="10"/>
        <v>0</v>
      </c>
      <c r="K137" s="178" t="s">
        <v>19</v>
      </c>
      <c r="L137" s="37"/>
      <c r="M137" s="183" t="s">
        <v>19</v>
      </c>
      <c r="N137" s="184" t="s">
        <v>39</v>
      </c>
      <c r="O137" s="62"/>
      <c r="P137" s="185">
        <f t="shared" si="11"/>
        <v>0</v>
      </c>
      <c r="Q137" s="185">
        <v>0</v>
      </c>
      <c r="R137" s="185">
        <f t="shared" si="12"/>
        <v>0</v>
      </c>
      <c r="S137" s="185">
        <v>0</v>
      </c>
      <c r="T137" s="186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7" t="s">
        <v>208</v>
      </c>
      <c r="AT137" s="187" t="s">
        <v>144</v>
      </c>
      <c r="AU137" s="187" t="s">
        <v>78</v>
      </c>
      <c r="AY137" s="15" t="s">
        <v>142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5" t="s">
        <v>76</v>
      </c>
      <c r="BK137" s="188">
        <f t="shared" si="19"/>
        <v>0</v>
      </c>
      <c r="BL137" s="15" t="s">
        <v>208</v>
      </c>
      <c r="BM137" s="187" t="s">
        <v>840</v>
      </c>
    </row>
    <row r="138" spans="1:65" s="2" customFormat="1" ht="49.15" customHeight="1">
      <c r="A138" s="32"/>
      <c r="B138" s="33"/>
      <c r="C138" s="176" t="s">
        <v>298</v>
      </c>
      <c r="D138" s="176" t="s">
        <v>144</v>
      </c>
      <c r="E138" s="177" t="s">
        <v>841</v>
      </c>
      <c r="F138" s="178" t="s">
        <v>842</v>
      </c>
      <c r="G138" s="179" t="s">
        <v>215</v>
      </c>
      <c r="H138" s="180">
        <v>0.30599999999999999</v>
      </c>
      <c r="I138" s="181"/>
      <c r="J138" s="182">
        <f t="shared" si="10"/>
        <v>0</v>
      </c>
      <c r="K138" s="178" t="s">
        <v>148</v>
      </c>
      <c r="L138" s="37"/>
      <c r="M138" s="183" t="s">
        <v>19</v>
      </c>
      <c r="N138" s="184" t="s">
        <v>39</v>
      </c>
      <c r="O138" s="62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6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7" t="s">
        <v>208</v>
      </c>
      <c r="AT138" s="187" t="s">
        <v>144</v>
      </c>
      <c r="AU138" s="187" t="s">
        <v>78</v>
      </c>
      <c r="AY138" s="15" t="s">
        <v>142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5" t="s">
        <v>76</v>
      </c>
      <c r="BK138" s="188">
        <f t="shared" si="19"/>
        <v>0</v>
      </c>
      <c r="BL138" s="15" t="s">
        <v>208</v>
      </c>
      <c r="BM138" s="187" t="s">
        <v>843</v>
      </c>
    </row>
    <row r="139" spans="1:65" s="12" customFormat="1" ht="22.9" customHeight="1">
      <c r="B139" s="160"/>
      <c r="C139" s="161"/>
      <c r="D139" s="162" t="s">
        <v>67</v>
      </c>
      <c r="E139" s="174" t="s">
        <v>844</v>
      </c>
      <c r="F139" s="174" t="s">
        <v>845</v>
      </c>
      <c r="G139" s="161"/>
      <c r="H139" s="161"/>
      <c r="I139" s="164"/>
      <c r="J139" s="175">
        <f>BK139</f>
        <v>0</v>
      </c>
      <c r="K139" s="161"/>
      <c r="L139" s="166"/>
      <c r="M139" s="167"/>
      <c r="N139" s="168"/>
      <c r="O139" s="168"/>
      <c r="P139" s="169">
        <f>SUM(P140:P141)</f>
        <v>0</v>
      </c>
      <c r="Q139" s="168"/>
      <c r="R139" s="169">
        <f>SUM(R140:R141)</f>
        <v>4.5999999999999999E-2</v>
      </c>
      <c r="S139" s="168"/>
      <c r="T139" s="170">
        <f>SUM(T140:T141)</f>
        <v>0</v>
      </c>
      <c r="AR139" s="171" t="s">
        <v>78</v>
      </c>
      <c r="AT139" s="172" t="s">
        <v>67</v>
      </c>
      <c r="AU139" s="172" t="s">
        <v>76</v>
      </c>
      <c r="AY139" s="171" t="s">
        <v>142</v>
      </c>
      <c r="BK139" s="173">
        <f>SUM(BK140:BK141)</f>
        <v>0</v>
      </c>
    </row>
    <row r="140" spans="1:65" s="2" customFormat="1" ht="37.9" customHeight="1">
      <c r="A140" s="32"/>
      <c r="B140" s="33"/>
      <c r="C140" s="176" t="s">
        <v>302</v>
      </c>
      <c r="D140" s="176" t="s">
        <v>144</v>
      </c>
      <c r="E140" s="177" t="s">
        <v>846</v>
      </c>
      <c r="F140" s="178" t="s">
        <v>847</v>
      </c>
      <c r="G140" s="179" t="s">
        <v>800</v>
      </c>
      <c r="H140" s="180">
        <v>5</v>
      </c>
      <c r="I140" s="181"/>
      <c r="J140" s="182">
        <f>ROUND(I140*H140,2)</f>
        <v>0</v>
      </c>
      <c r="K140" s="178" t="s">
        <v>148</v>
      </c>
      <c r="L140" s="37"/>
      <c r="M140" s="183" t="s">
        <v>19</v>
      </c>
      <c r="N140" s="184" t="s">
        <v>39</v>
      </c>
      <c r="O140" s="62"/>
      <c r="P140" s="185">
        <f>O140*H140</f>
        <v>0</v>
      </c>
      <c r="Q140" s="185">
        <v>9.1999999999999998E-3</v>
      </c>
      <c r="R140" s="185">
        <f>Q140*H140</f>
        <v>4.5999999999999999E-2</v>
      </c>
      <c r="S140" s="185">
        <v>0</v>
      </c>
      <c r="T140" s="18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7" t="s">
        <v>208</v>
      </c>
      <c r="AT140" s="187" t="s">
        <v>144</v>
      </c>
      <c r="AU140" s="187" t="s">
        <v>78</v>
      </c>
      <c r="AY140" s="15" t="s">
        <v>142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5" t="s">
        <v>76</v>
      </c>
      <c r="BK140" s="188">
        <f>ROUND(I140*H140,2)</f>
        <v>0</v>
      </c>
      <c r="BL140" s="15" t="s">
        <v>208</v>
      </c>
      <c r="BM140" s="187" t="s">
        <v>848</v>
      </c>
    </row>
    <row r="141" spans="1:65" s="2" customFormat="1" ht="49.15" customHeight="1">
      <c r="A141" s="32"/>
      <c r="B141" s="33"/>
      <c r="C141" s="176" t="s">
        <v>306</v>
      </c>
      <c r="D141" s="176" t="s">
        <v>144</v>
      </c>
      <c r="E141" s="177" t="s">
        <v>849</v>
      </c>
      <c r="F141" s="178" t="s">
        <v>850</v>
      </c>
      <c r="G141" s="179" t="s">
        <v>215</v>
      </c>
      <c r="H141" s="180">
        <v>4.5999999999999999E-2</v>
      </c>
      <c r="I141" s="181"/>
      <c r="J141" s="182">
        <f>ROUND(I141*H141,2)</f>
        <v>0</v>
      </c>
      <c r="K141" s="178" t="s">
        <v>148</v>
      </c>
      <c r="L141" s="37"/>
      <c r="M141" s="183" t="s">
        <v>19</v>
      </c>
      <c r="N141" s="184" t="s">
        <v>39</v>
      </c>
      <c r="O141" s="62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7" t="s">
        <v>208</v>
      </c>
      <c r="AT141" s="187" t="s">
        <v>144</v>
      </c>
      <c r="AU141" s="187" t="s">
        <v>78</v>
      </c>
      <c r="AY141" s="15" t="s">
        <v>142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5" t="s">
        <v>76</v>
      </c>
      <c r="BK141" s="188">
        <f>ROUND(I141*H141,2)</f>
        <v>0</v>
      </c>
      <c r="BL141" s="15" t="s">
        <v>208</v>
      </c>
      <c r="BM141" s="187" t="s">
        <v>851</v>
      </c>
    </row>
    <row r="142" spans="1:65" s="12" customFormat="1" ht="22.9" customHeight="1">
      <c r="B142" s="160"/>
      <c r="C142" s="161"/>
      <c r="D142" s="162" t="s">
        <v>67</v>
      </c>
      <c r="E142" s="174" t="s">
        <v>852</v>
      </c>
      <c r="F142" s="174" t="s">
        <v>853</v>
      </c>
      <c r="G142" s="161"/>
      <c r="H142" s="161"/>
      <c r="I142" s="164"/>
      <c r="J142" s="175">
        <f>BK142</f>
        <v>0</v>
      </c>
      <c r="K142" s="161"/>
      <c r="L142" s="166"/>
      <c r="M142" s="167"/>
      <c r="N142" s="168"/>
      <c r="O142" s="168"/>
      <c r="P142" s="169">
        <f>SUM(P143:P147)</f>
        <v>0</v>
      </c>
      <c r="Q142" s="168"/>
      <c r="R142" s="169">
        <f>SUM(R143:R147)</f>
        <v>4.8250000000000001E-2</v>
      </c>
      <c r="S142" s="168"/>
      <c r="T142" s="170">
        <f>SUM(T143:T147)</f>
        <v>0.40204999999999996</v>
      </c>
      <c r="AR142" s="171" t="s">
        <v>78</v>
      </c>
      <c r="AT142" s="172" t="s">
        <v>67</v>
      </c>
      <c r="AU142" s="172" t="s">
        <v>76</v>
      </c>
      <c r="AY142" s="171" t="s">
        <v>142</v>
      </c>
      <c r="BK142" s="173">
        <f>SUM(BK143:BK147)</f>
        <v>0</v>
      </c>
    </row>
    <row r="143" spans="1:65" s="2" customFormat="1" ht="24.2" customHeight="1">
      <c r="A143" s="32"/>
      <c r="B143" s="33"/>
      <c r="C143" s="176" t="s">
        <v>310</v>
      </c>
      <c r="D143" s="176" t="s">
        <v>144</v>
      </c>
      <c r="E143" s="177" t="s">
        <v>854</v>
      </c>
      <c r="F143" s="178" t="s">
        <v>855</v>
      </c>
      <c r="G143" s="179" t="s">
        <v>333</v>
      </c>
      <c r="H143" s="180">
        <v>85</v>
      </c>
      <c r="I143" s="181"/>
      <c r="J143" s="182">
        <f>ROUND(I143*H143,2)</f>
        <v>0</v>
      </c>
      <c r="K143" s="178" t="s">
        <v>148</v>
      </c>
      <c r="L143" s="37"/>
      <c r="M143" s="183" t="s">
        <v>19</v>
      </c>
      <c r="N143" s="184" t="s">
        <v>39</v>
      </c>
      <c r="O143" s="62"/>
      <c r="P143" s="185">
        <f>O143*H143</f>
        <v>0</v>
      </c>
      <c r="Q143" s="185">
        <v>5.0000000000000002E-5</v>
      </c>
      <c r="R143" s="185">
        <f>Q143*H143</f>
        <v>4.2500000000000003E-3</v>
      </c>
      <c r="S143" s="185">
        <v>4.7299999999999998E-3</v>
      </c>
      <c r="T143" s="186">
        <f>S143*H143</f>
        <v>0.40204999999999996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7" t="s">
        <v>208</v>
      </c>
      <c r="AT143" s="187" t="s">
        <v>144</v>
      </c>
      <c r="AU143" s="187" t="s">
        <v>78</v>
      </c>
      <c r="AY143" s="15" t="s">
        <v>142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5" t="s">
        <v>76</v>
      </c>
      <c r="BK143" s="188">
        <f>ROUND(I143*H143,2)</f>
        <v>0</v>
      </c>
      <c r="BL143" s="15" t="s">
        <v>208</v>
      </c>
      <c r="BM143" s="187" t="s">
        <v>856</v>
      </c>
    </row>
    <row r="144" spans="1:65" s="2" customFormat="1" ht="37.9" customHeight="1">
      <c r="A144" s="32"/>
      <c r="B144" s="33"/>
      <c r="C144" s="176" t="s">
        <v>314</v>
      </c>
      <c r="D144" s="176" t="s">
        <v>144</v>
      </c>
      <c r="E144" s="177" t="s">
        <v>857</v>
      </c>
      <c r="F144" s="178" t="s">
        <v>858</v>
      </c>
      <c r="G144" s="179" t="s">
        <v>333</v>
      </c>
      <c r="H144" s="180">
        <v>140</v>
      </c>
      <c r="I144" s="181"/>
      <c r="J144" s="182">
        <f>ROUND(I144*H144,2)</f>
        <v>0</v>
      </c>
      <c r="K144" s="178" t="s">
        <v>148</v>
      </c>
      <c r="L144" s="37"/>
      <c r="M144" s="183" t="s">
        <v>19</v>
      </c>
      <c r="N144" s="184" t="s">
        <v>39</v>
      </c>
      <c r="O144" s="62"/>
      <c r="P144" s="185">
        <f>O144*H144</f>
        <v>0</v>
      </c>
      <c r="Q144" s="185">
        <v>2.7999999999999998E-4</v>
      </c>
      <c r="R144" s="185">
        <f>Q144*H144</f>
        <v>3.9199999999999999E-2</v>
      </c>
      <c r="S144" s="185">
        <v>0</v>
      </c>
      <c r="T144" s="18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7" t="s">
        <v>208</v>
      </c>
      <c r="AT144" s="187" t="s">
        <v>144</v>
      </c>
      <c r="AU144" s="187" t="s">
        <v>78</v>
      </c>
      <c r="AY144" s="15" t="s">
        <v>142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5" t="s">
        <v>76</v>
      </c>
      <c r="BK144" s="188">
        <f>ROUND(I144*H144,2)</f>
        <v>0</v>
      </c>
      <c r="BL144" s="15" t="s">
        <v>208</v>
      </c>
      <c r="BM144" s="187" t="s">
        <v>859</v>
      </c>
    </row>
    <row r="145" spans="1:65" s="2" customFormat="1" ht="24.2" customHeight="1">
      <c r="A145" s="32"/>
      <c r="B145" s="33"/>
      <c r="C145" s="176" t="s">
        <v>318</v>
      </c>
      <c r="D145" s="176" t="s">
        <v>144</v>
      </c>
      <c r="E145" s="177" t="s">
        <v>860</v>
      </c>
      <c r="F145" s="178" t="s">
        <v>861</v>
      </c>
      <c r="G145" s="179" t="s">
        <v>333</v>
      </c>
      <c r="H145" s="180">
        <v>120</v>
      </c>
      <c r="I145" s="181"/>
      <c r="J145" s="182">
        <f>ROUND(I145*H145,2)</f>
        <v>0</v>
      </c>
      <c r="K145" s="178" t="s">
        <v>148</v>
      </c>
      <c r="L145" s="37"/>
      <c r="M145" s="183" t="s">
        <v>19</v>
      </c>
      <c r="N145" s="184" t="s">
        <v>39</v>
      </c>
      <c r="O145" s="62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7" t="s">
        <v>208</v>
      </c>
      <c r="AT145" s="187" t="s">
        <v>144</v>
      </c>
      <c r="AU145" s="187" t="s">
        <v>78</v>
      </c>
      <c r="AY145" s="15" t="s">
        <v>142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5" t="s">
        <v>76</v>
      </c>
      <c r="BK145" s="188">
        <f>ROUND(I145*H145,2)</f>
        <v>0</v>
      </c>
      <c r="BL145" s="15" t="s">
        <v>208</v>
      </c>
      <c r="BM145" s="187" t="s">
        <v>862</v>
      </c>
    </row>
    <row r="146" spans="1:65" s="2" customFormat="1" ht="49.15" customHeight="1">
      <c r="A146" s="32"/>
      <c r="B146" s="33"/>
      <c r="C146" s="176" t="s">
        <v>322</v>
      </c>
      <c r="D146" s="176" t="s">
        <v>144</v>
      </c>
      <c r="E146" s="177" t="s">
        <v>863</v>
      </c>
      <c r="F146" s="178" t="s">
        <v>864</v>
      </c>
      <c r="G146" s="179" t="s">
        <v>333</v>
      </c>
      <c r="H146" s="180">
        <v>120</v>
      </c>
      <c r="I146" s="181"/>
      <c r="J146" s="182">
        <f>ROUND(I146*H146,2)</f>
        <v>0</v>
      </c>
      <c r="K146" s="178" t="s">
        <v>148</v>
      </c>
      <c r="L146" s="37"/>
      <c r="M146" s="183" t="s">
        <v>19</v>
      </c>
      <c r="N146" s="184" t="s">
        <v>39</v>
      </c>
      <c r="O146" s="62"/>
      <c r="P146" s="185">
        <f>O146*H146</f>
        <v>0</v>
      </c>
      <c r="Q146" s="185">
        <v>4.0000000000000003E-5</v>
      </c>
      <c r="R146" s="185">
        <f>Q146*H146</f>
        <v>4.8000000000000004E-3</v>
      </c>
      <c r="S146" s="185">
        <v>0</v>
      </c>
      <c r="T146" s="18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7" t="s">
        <v>208</v>
      </c>
      <c r="AT146" s="187" t="s">
        <v>144</v>
      </c>
      <c r="AU146" s="187" t="s">
        <v>78</v>
      </c>
      <c r="AY146" s="15" t="s">
        <v>142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5" t="s">
        <v>76</v>
      </c>
      <c r="BK146" s="188">
        <f>ROUND(I146*H146,2)</f>
        <v>0</v>
      </c>
      <c r="BL146" s="15" t="s">
        <v>208</v>
      </c>
      <c r="BM146" s="187" t="s">
        <v>865</v>
      </c>
    </row>
    <row r="147" spans="1:65" s="2" customFormat="1" ht="37.9" customHeight="1">
      <c r="A147" s="32"/>
      <c r="B147" s="33"/>
      <c r="C147" s="176" t="s">
        <v>326</v>
      </c>
      <c r="D147" s="176" t="s">
        <v>144</v>
      </c>
      <c r="E147" s="177" t="s">
        <v>866</v>
      </c>
      <c r="F147" s="178" t="s">
        <v>867</v>
      </c>
      <c r="G147" s="179" t="s">
        <v>215</v>
      </c>
      <c r="H147" s="180">
        <v>4.8000000000000001E-2</v>
      </c>
      <c r="I147" s="181"/>
      <c r="J147" s="182">
        <f>ROUND(I147*H147,2)</f>
        <v>0</v>
      </c>
      <c r="K147" s="178" t="s">
        <v>148</v>
      </c>
      <c r="L147" s="37"/>
      <c r="M147" s="183" t="s">
        <v>19</v>
      </c>
      <c r="N147" s="184" t="s">
        <v>39</v>
      </c>
      <c r="O147" s="62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7" t="s">
        <v>208</v>
      </c>
      <c r="AT147" s="187" t="s">
        <v>144</v>
      </c>
      <c r="AU147" s="187" t="s">
        <v>78</v>
      </c>
      <c r="AY147" s="15" t="s">
        <v>142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5" t="s">
        <v>76</v>
      </c>
      <c r="BK147" s="188">
        <f>ROUND(I147*H147,2)</f>
        <v>0</v>
      </c>
      <c r="BL147" s="15" t="s">
        <v>208</v>
      </c>
      <c r="BM147" s="187" t="s">
        <v>868</v>
      </c>
    </row>
    <row r="148" spans="1:65" s="12" customFormat="1" ht="22.9" customHeight="1">
      <c r="B148" s="160"/>
      <c r="C148" s="161"/>
      <c r="D148" s="162" t="s">
        <v>67</v>
      </c>
      <c r="E148" s="174" t="s">
        <v>869</v>
      </c>
      <c r="F148" s="174" t="s">
        <v>870</v>
      </c>
      <c r="G148" s="161"/>
      <c r="H148" s="161"/>
      <c r="I148" s="164"/>
      <c r="J148" s="175">
        <f>BK148</f>
        <v>0</v>
      </c>
      <c r="K148" s="161"/>
      <c r="L148" s="166"/>
      <c r="M148" s="167"/>
      <c r="N148" s="168"/>
      <c r="O148" s="168"/>
      <c r="P148" s="169">
        <f>SUM(P149:P150)</f>
        <v>0</v>
      </c>
      <c r="Q148" s="168"/>
      <c r="R148" s="169">
        <f>SUM(R149:R150)</f>
        <v>2.7599999999999999E-3</v>
      </c>
      <c r="S148" s="168"/>
      <c r="T148" s="170">
        <f>SUM(T149:T150)</f>
        <v>0</v>
      </c>
      <c r="AR148" s="171" t="s">
        <v>78</v>
      </c>
      <c r="AT148" s="172" t="s">
        <v>67</v>
      </c>
      <c r="AU148" s="172" t="s">
        <v>76</v>
      </c>
      <c r="AY148" s="171" t="s">
        <v>142</v>
      </c>
      <c r="BK148" s="173">
        <f>SUM(BK149:BK150)</f>
        <v>0</v>
      </c>
    </row>
    <row r="149" spans="1:65" s="2" customFormat="1" ht="24.2" customHeight="1">
      <c r="A149" s="32"/>
      <c r="B149" s="33"/>
      <c r="C149" s="176" t="s">
        <v>330</v>
      </c>
      <c r="D149" s="176" t="s">
        <v>144</v>
      </c>
      <c r="E149" s="177" t="s">
        <v>871</v>
      </c>
      <c r="F149" s="178" t="s">
        <v>872</v>
      </c>
      <c r="G149" s="179" t="s">
        <v>228</v>
      </c>
      <c r="H149" s="180">
        <v>12</v>
      </c>
      <c r="I149" s="181"/>
      <c r="J149" s="182">
        <f>ROUND(I149*H149,2)</f>
        <v>0</v>
      </c>
      <c r="K149" s="178" t="s">
        <v>148</v>
      </c>
      <c r="L149" s="37"/>
      <c r="M149" s="183" t="s">
        <v>19</v>
      </c>
      <c r="N149" s="184" t="s">
        <v>39</v>
      </c>
      <c r="O149" s="62"/>
      <c r="P149" s="185">
        <f>O149*H149</f>
        <v>0</v>
      </c>
      <c r="Q149" s="185">
        <v>9.0000000000000006E-5</v>
      </c>
      <c r="R149" s="185">
        <f>Q149*H149</f>
        <v>1.08E-3</v>
      </c>
      <c r="S149" s="185">
        <v>0</v>
      </c>
      <c r="T149" s="18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7" t="s">
        <v>208</v>
      </c>
      <c r="AT149" s="187" t="s">
        <v>144</v>
      </c>
      <c r="AU149" s="187" t="s">
        <v>78</v>
      </c>
      <c r="AY149" s="15" t="s">
        <v>142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5" t="s">
        <v>76</v>
      </c>
      <c r="BK149" s="188">
        <f>ROUND(I149*H149,2)</f>
        <v>0</v>
      </c>
      <c r="BL149" s="15" t="s">
        <v>208</v>
      </c>
      <c r="BM149" s="187" t="s">
        <v>873</v>
      </c>
    </row>
    <row r="150" spans="1:65" s="2" customFormat="1" ht="37.9" customHeight="1">
      <c r="A150" s="32"/>
      <c r="B150" s="33"/>
      <c r="C150" s="176" t="s">
        <v>335</v>
      </c>
      <c r="D150" s="176" t="s">
        <v>144</v>
      </c>
      <c r="E150" s="177" t="s">
        <v>874</v>
      </c>
      <c r="F150" s="178" t="s">
        <v>875</v>
      </c>
      <c r="G150" s="179" t="s">
        <v>228</v>
      </c>
      <c r="H150" s="180">
        <v>12</v>
      </c>
      <c r="I150" s="181"/>
      <c r="J150" s="182">
        <f>ROUND(I150*H150,2)</f>
        <v>0</v>
      </c>
      <c r="K150" s="178" t="s">
        <v>148</v>
      </c>
      <c r="L150" s="37"/>
      <c r="M150" s="183" t="s">
        <v>19</v>
      </c>
      <c r="N150" s="184" t="s">
        <v>39</v>
      </c>
      <c r="O150" s="62"/>
      <c r="P150" s="185">
        <f>O150*H150</f>
        <v>0</v>
      </c>
      <c r="Q150" s="185">
        <v>1.3999999999999999E-4</v>
      </c>
      <c r="R150" s="185">
        <f>Q150*H150</f>
        <v>1.6799999999999999E-3</v>
      </c>
      <c r="S150" s="185">
        <v>0</v>
      </c>
      <c r="T150" s="18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7" t="s">
        <v>208</v>
      </c>
      <c r="AT150" s="187" t="s">
        <v>144</v>
      </c>
      <c r="AU150" s="187" t="s">
        <v>78</v>
      </c>
      <c r="AY150" s="15" t="s">
        <v>142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5" t="s">
        <v>76</v>
      </c>
      <c r="BK150" s="188">
        <f>ROUND(I150*H150,2)</f>
        <v>0</v>
      </c>
      <c r="BL150" s="15" t="s">
        <v>208</v>
      </c>
      <c r="BM150" s="187" t="s">
        <v>876</v>
      </c>
    </row>
    <row r="151" spans="1:65" s="12" customFormat="1" ht="22.9" customHeight="1">
      <c r="B151" s="160"/>
      <c r="C151" s="161"/>
      <c r="D151" s="162" t="s">
        <v>67</v>
      </c>
      <c r="E151" s="174" t="s">
        <v>877</v>
      </c>
      <c r="F151" s="174" t="s">
        <v>878</v>
      </c>
      <c r="G151" s="161"/>
      <c r="H151" s="161"/>
      <c r="I151" s="164"/>
      <c r="J151" s="175">
        <f>BK151</f>
        <v>0</v>
      </c>
      <c r="K151" s="161"/>
      <c r="L151" s="166"/>
      <c r="M151" s="167"/>
      <c r="N151" s="168"/>
      <c r="O151" s="168"/>
      <c r="P151" s="169">
        <f>SUM(P152:P154)</f>
        <v>0</v>
      </c>
      <c r="Q151" s="168"/>
      <c r="R151" s="169">
        <f>SUM(R152:R154)</f>
        <v>0.88012000000000001</v>
      </c>
      <c r="S151" s="168"/>
      <c r="T151" s="170">
        <f>SUM(T152:T154)</f>
        <v>0.11415600000000001</v>
      </c>
      <c r="AR151" s="171" t="s">
        <v>78</v>
      </c>
      <c r="AT151" s="172" t="s">
        <v>67</v>
      </c>
      <c r="AU151" s="172" t="s">
        <v>76</v>
      </c>
      <c r="AY151" s="171" t="s">
        <v>142</v>
      </c>
      <c r="BK151" s="173">
        <f>SUM(BK152:BK154)</f>
        <v>0</v>
      </c>
    </row>
    <row r="152" spans="1:65" s="2" customFormat="1" ht="14.45" customHeight="1">
      <c r="A152" s="32"/>
      <c r="B152" s="33"/>
      <c r="C152" s="176" t="s">
        <v>339</v>
      </c>
      <c r="D152" s="176" t="s">
        <v>144</v>
      </c>
      <c r="E152" s="177" t="s">
        <v>879</v>
      </c>
      <c r="F152" s="178" t="s">
        <v>880</v>
      </c>
      <c r="G152" s="179" t="s">
        <v>147</v>
      </c>
      <c r="H152" s="180">
        <v>10.8</v>
      </c>
      <c r="I152" s="181"/>
      <c r="J152" s="182">
        <f>ROUND(I152*H152,2)</f>
        <v>0</v>
      </c>
      <c r="K152" s="178" t="s">
        <v>148</v>
      </c>
      <c r="L152" s="37"/>
      <c r="M152" s="183" t="s">
        <v>19</v>
      </c>
      <c r="N152" s="184" t="s">
        <v>39</v>
      </c>
      <c r="O152" s="62"/>
      <c r="P152" s="185">
        <f>O152*H152</f>
        <v>0</v>
      </c>
      <c r="Q152" s="185">
        <v>0</v>
      </c>
      <c r="R152" s="185">
        <f>Q152*H152</f>
        <v>0</v>
      </c>
      <c r="S152" s="185">
        <v>1.057E-2</v>
      </c>
      <c r="T152" s="186">
        <f>S152*H152</f>
        <v>0.11415600000000001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7" t="s">
        <v>208</v>
      </c>
      <c r="AT152" s="187" t="s">
        <v>144</v>
      </c>
      <c r="AU152" s="187" t="s">
        <v>78</v>
      </c>
      <c r="AY152" s="15" t="s">
        <v>142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5" t="s">
        <v>76</v>
      </c>
      <c r="BK152" s="188">
        <f>ROUND(I152*H152,2)</f>
        <v>0</v>
      </c>
      <c r="BL152" s="15" t="s">
        <v>208</v>
      </c>
      <c r="BM152" s="187" t="s">
        <v>881</v>
      </c>
    </row>
    <row r="153" spans="1:65" s="2" customFormat="1" ht="49.15" customHeight="1">
      <c r="A153" s="32"/>
      <c r="B153" s="33"/>
      <c r="C153" s="176" t="s">
        <v>343</v>
      </c>
      <c r="D153" s="176" t="s">
        <v>144</v>
      </c>
      <c r="E153" s="177" t="s">
        <v>882</v>
      </c>
      <c r="F153" s="178" t="s">
        <v>883</v>
      </c>
      <c r="G153" s="179" t="s">
        <v>228</v>
      </c>
      <c r="H153" s="180">
        <v>12</v>
      </c>
      <c r="I153" s="181"/>
      <c r="J153" s="182">
        <f>ROUND(I153*H153,2)</f>
        <v>0</v>
      </c>
      <c r="K153" s="178" t="s">
        <v>148</v>
      </c>
      <c r="L153" s="37"/>
      <c r="M153" s="183" t="s">
        <v>19</v>
      </c>
      <c r="N153" s="184" t="s">
        <v>39</v>
      </c>
      <c r="O153" s="62"/>
      <c r="P153" s="185">
        <f>O153*H153</f>
        <v>0</v>
      </c>
      <c r="Q153" s="185">
        <v>6.9159999999999999E-2</v>
      </c>
      <c r="R153" s="185">
        <f>Q153*H153</f>
        <v>0.82991999999999999</v>
      </c>
      <c r="S153" s="185">
        <v>0</v>
      </c>
      <c r="T153" s="18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7" t="s">
        <v>208</v>
      </c>
      <c r="AT153" s="187" t="s">
        <v>144</v>
      </c>
      <c r="AU153" s="187" t="s">
        <v>78</v>
      </c>
      <c r="AY153" s="15" t="s">
        <v>142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5" t="s">
        <v>76</v>
      </c>
      <c r="BK153" s="188">
        <f>ROUND(I153*H153,2)</f>
        <v>0</v>
      </c>
      <c r="BL153" s="15" t="s">
        <v>208</v>
      </c>
      <c r="BM153" s="187" t="s">
        <v>884</v>
      </c>
    </row>
    <row r="154" spans="1:65" s="2" customFormat="1" ht="24.2" customHeight="1">
      <c r="A154" s="32"/>
      <c r="B154" s="33"/>
      <c r="C154" s="176" t="s">
        <v>349</v>
      </c>
      <c r="D154" s="176" t="s">
        <v>144</v>
      </c>
      <c r="E154" s="177" t="s">
        <v>885</v>
      </c>
      <c r="F154" s="178" t="s">
        <v>886</v>
      </c>
      <c r="G154" s="179" t="s">
        <v>228</v>
      </c>
      <c r="H154" s="180">
        <v>2</v>
      </c>
      <c r="I154" s="181"/>
      <c r="J154" s="182">
        <f>ROUND(I154*H154,2)</f>
        <v>0</v>
      </c>
      <c r="K154" s="178" t="s">
        <v>148</v>
      </c>
      <c r="L154" s="37"/>
      <c r="M154" s="183" t="s">
        <v>19</v>
      </c>
      <c r="N154" s="184" t="s">
        <v>39</v>
      </c>
      <c r="O154" s="62"/>
      <c r="P154" s="185">
        <f>O154*H154</f>
        <v>0</v>
      </c>
      <c r="Q154" s="185">
        <v>2.5100000000000001E-2</v>
      </c>
      <c r="R154" s="185">
        <f>Q154*H154</f>
        <v>5.0200000000000002E-2</v>
      </c>
      <c r="S154" s="185">
        <v>0</v>
      </c>
      <c r="T154" s="18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7" t="s">
        <v>208</v>
      </c>
      <c r="AT154" s="187" t="s">
        <v>144</v>
      </c>
      <c r="AU154" s="187" t="s">
        <v>78</v>
      </c>
      <c r="AY154" s="15" t="s">
        <v>142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5" t="s">
        <v>76</v>
      </c>
      <c r="BK154" s="188">
        <f>ROUND(I154*H154,2)</f>
        <v>0</v>
      </c>
      <c r="BL154" s="15" t="s">
        <v>208</v>
      </c>
      <c r="BM154" s="187" t="s">
        <v>887</v>
      </c>
    </row>
    <row r="155" spans="1:65" s="12" customFormat="1" ht="22.9" customHeight="1">
      <c r="B155" s="160"/>
      <c r="C155" s="161"/>
      <c r="D155" s="162" t="s">
        <v>67</v>
      </c>
      <c r="E155" s="174" t="s">
        <v>888</v>
      </c>
      <c r="F155" s="174" t="s">
        <v>889</v>
      </c>
      <c r="G155" s="161"/>
      <c r="H155" s="161"/>
      <c r="I155" s="164"/>
      <c r="J155" s="175">
        <f>BK155</f>
        <v>0</v>
      </c>
      <c r="K155" s="161"/>
      <c r="L155" s="166"/>
      <c r="M155" s="167"/>
      <c r="N155" s="168"/>
      <c r="O155" s="168"/>
      <c r="P155" s="169">
        <f>SUM(P156:P164)</f>
        <v>0</v>
      </c>
      <c r="Q155" s="168"/>
      <c r="R155" s="169">
        <f>SUM(R156:R164)</f>
        <v>0</v>
      </c>
      <c r="S155" s="168"/>
      <c r="T155" s="170">
        <f>SUM(T156:T164)</f>
        <v>3.7999999999999999E-2</v>
      </c>
      <c r="AR155" s="171" t="s">
        <v>78</v>
      </c>
      <c r="AT155" s="172" t="s">
        <v>67</v>
      </c>
      <c r="AU155" s="172" t="s">
        <v>76</v>
      </c>
      <c r="AY155" s="171" t="s">
        <v>142</v>
      </c>
      <c r="BK155" s="173">
        <f>SUM(BK156:BK164)</f>
        <v>0</v>
      </c>
    </row>
    <row r="156" spans="1:65" s="2" customFormat="1" ht="37.9" customHeight="1">
      <c r="A156" s="32"/>
      <c r="B156" s="33"/>
      <c r="C156" s="176" t="s">
        <v>353</v>
      </c>
      <c r="D156" s="176" t="s">
        <v>144</v>
      </c>
      <c r="E156" s="177" t="s">
        <v>890</v>
      </c>
      <c r="F156" s="178" t="s">
        <v>891</v>
      </c>
      <c r="G156" s="179" t="s">
        <v>228</v>
      </c>
      <c r="H156" s="180">
        <v>10</v>
      </c>
      <c r="I156" s="181"/>
      <c r="J156" s="182">
        <f t="shared" ref="J156:J164" si="20">ROUND(I156*H156,2)</f>
        <v>0</v>
      </c>
      <c r="K156" s="178" t="s">
        <v>148</v>
      </c>
      <c r="L156" s="37"/>
      <c r="M156" s="183" t="s">
        <v>19</v>
      </c>
      <c r="N156" s="184" t="s">
        <v>39</v>
      </c>
      <c r="O156" s="62"/>
      <c r="P156" s="185">
        <f t="shared" ref="P156:P164" si="21">O156*H156</f>
        <v>0</v>
      </c>
      <c r="Q156" s="185">
        <v>0</v>
      </c>
      <c r="R156" s="185">
        <f t="shared" ref="R156:R164" si="22">Q156*H156</f>
        <v>0</v>
      </c>
      <c r="S156" s="185">
        <v>1.2999999999999999E-3</v>
      </c>
      <c r="T156" s="186">
        <f t="shared" ref="T156:T164" si="23">S156*H156</f>
        <v>1.2999999999999999E-2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7" t="s">
        <v>208</v>
      </c>
      <c r="AT156" s="187" t="s">
        <v>144</v>
      </c>
      <c r="AU156" s="187" t="s">
        <v>78</v>
      </c>
      <c r="AY156" s="15" t="s">
        <v>142</v>
      </c>
      <c r="BE156" s="188">
        <f t="shared" ref="BE156:BE164" si="24">IF(N156="základní",J156,0)</f>
        <v>0</v>
      </c>
      <c r="BF156" s="188">
        <f t="shared" ref="BF156:BF164" si="25">IF(N156="snížená",J156,0)</f>
        <v>0</v>
      </c>
      <c r="BG156" s="188">
        <f t="shared" ref="BG156:BG164" si="26">IF(N156="zákl. přenesená",J156,0)</f>
        <v>0</v>
      </c>
      <c r="BH156" s="188">
        <f t="shared" ref="BH156:BH164" si="27">IF(N156="sníž. přenesená",J156,0)</f>
        <v>0</v>
      </c>
      <c r="BI156" s="188">
        <f t="shared" ref="BI156:BI164" si="28">IF(N156="nulová",J156,0)</f>
        <v>0</v>
      </c>
      <c r="BJ156" s="15" t="s">
        <v>76</v>
      </c>
      <c r="BK156" s="188">
        <f t="shared" ref="BK156:BK164" si="29">ROUND(I156*H156,2)</f>
        <v>0</v>
      </c>
      <c r="BL156" s="15" t="s">
        <v>208</v>
      </c>
      <c r="BM156" s="187" t="s">
        <v>892</v>
      </c>
    </row>
    <row r="157" spans="1:65" s="2" customFormat="1" ht="37.9" customHeight="1">
      <c r="A157" s="32"/>
      <c r="B157" s="33"/>
      <c r="C157" s="176" t="s">
        <v>357</v>
      </c>
      <c r="D157" s="176" t="s">
        <v>144</v>
      </c>
      <c r="E157" s="177" t="s">
        <v>893</v>
      </c>
      <c r="F157" s="178" t="s">
        <v>894</v>
      </c>
      <c r="G157" s="179" t="s">
        <v>228</v>
      </c>
      <c r="H157" s="180">
        <v>10</v>
      </c>
      <c r="I157" s="181"/>
      <c r="J157" s="182">
        <f t="shared" si="20"/>
        <v>0</v>
      </c>
      <c r="K157" s="178" t="s">
        <v>148</v>
      </c>
      <c r="L157" s="37"/>
      <c r="M157" s="183" t="s">
        <v>19</v>
      </c>
      <c r="N157" s="184" t="s">
        <v>39</v>
      </c>
      <c r="O157" s="62"/>
      <c r="P157" s="185">
        <f t="shared" si="21"/>
        <v>0</v>
      </c>
      <c r="Q157" s="185">
        <v>0</v>
      </c>
      <c r="R157" s="185">
        <f t="shared" si="22"/>
        <v>0</v>
      </c>
      <c r="S157" s="185">
        <v>0</v>
      </c>
      <c r="T157" s="186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7" t="s">
        <v>208</v>
      </c>
      <c r="AT157" s="187" t="s">
        <v>144</v>
      </c>
      <c r="AU157" s="187" t="s">
        <v>78</v>
      </c>
      <c r="AY157" s="15" t="s">
        <v>142</v>
      </c>
      <c r="BE157" s="188">
        <f t="shared" si="24"/>
        <v>0</v>
      </c>
      <c r="BF157" s="188">
        <f t="shared" si="25"/>
        <v>0</v>
      </c>
      <c r="BG157" s="188">
        <f t="shared" si="26"/>
        <v>0</v>
      </c>
      <c r="BH157" s="188">
        <f t="shared" si="27"/>
        <v>0</v>
      </c>
      <c r="BI157" s="188">
        <f t="shared" si="28"/>
        <v>0</v>
      </c>
      <c r="BJ157" s="15" t="s">
        <v>76</v>
      </c>
      <c r="BK157" s="188">
        <f t="shared" si="29"/>
        <v>0</v>
      </c>
      <c r="BL157" s="15" t="s">
        <v>208</v>
      </c>
      <c r="BM157" s="187" t="s">
        <v>895</v>
      </c>
    </row>
    <row r="158" spans="1:65" s="2" customFormat="1" ht="14.45" customHeight="1">
      <c r="A158" s="32"/>
      <c r="B158" s="33"/>
      <c r="C158" s="189" t="s">
        <v>361</v>
      </c>
      <c r="D158" s="189" t="s">
        <v>230</v>
      </c>
      <c r="E158" s="190" t="s">
        <v>896</v>
      </c>
      <c r="F158" s="191" t="s">
        <v>897</v>
      </c>
      <c r="G158" s="192" t="s">
        <v>276</v>
      </c>
      <c r="H158" s="193">
        <v>10</v>
      </c>
      <c r="I158" s="194"/>
      <c r="J158" s="195">
        <f t="shared" si="20"/>
        <v>0</v>
      </c>
      <c r="K158" s="191" t="s">
        <v>19</v>
      </c>
      <c r="L158" s="196"/>
      <c r="M158" s="197" t="s">
        <v>19</v>
      </c>
      <c r="N158" s="198" t="s">
        <v>39</v>
      </c>
      <c r="O158" s="62"/>
      <c r="P158" s="185">
        <f t="shared" si="21"/>
        <v>0</v>
      </c>
      <c r="Q158" s="185">
        <v>0</v>
      </c>
      <c r="R158" s="185">
        <f t="shared" si="22"/>
        <v>0</v>
      </c>
      <c r="S158" s="185">
        <v>0</v>
      </c>
      <c r="T158" s="186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7" t="s">
        <v>278</v>
      </c>
      <c r="AT158" s="187" t="s">
        <v>230</v>
      </c>
      <c r="AU158" s="187" t="s">
        <v>78</v>
      </c>
      <c r="AY158" s="15" t="s">
        <v>142</v>
      </c>
      <c r="BE158" s="188">
        <f t="shared" si="24"/>
        <v>0</v>
      </c>
      <c r="BF158" s="188">
        <f t="shared" si="25"/>
        <v>0</v>
      </c>
      <c r="BG158" s="188">
        <f t="shared" si="26"/>
        <v>0</v>
      </c>
      <c r="BH158" s="188">
        <f t="shared" si="27"/>
        <v>0</v>
      </c>
      <c r="BI158" s="188">
        <f t="shared" si="28"/>
        <v>0</v>
      </c>
      <c r="BJ158" s="15" t="s">
        <v>76</v>
      </c>
      <c r="BK158" s="188">
        <f t="shared" si="29"/>
        <v>0</v>
      </c>
      <c r="BL158" s="15" t="s">
        <v>208</v>
      </c>
      <c r="BM158" s="187" t="s">
        <v>898</v>
      </c>
    </row>
    <row r="159" spans="1:65" s="2" customFormat="1" ht="24.2" customHeight="1">
      <c r="A159" s="32"/>
      <c r="B159" s="33"/>
      <c r="C159" s="176" t="s">
        <v>367</v>
      </c>
      <c r="D159" s="176" t="s">
        <v>144</v>
      </c>
      <c r="E159" s="177" t="s">
        <v>899</v>
      </c>
      <c r="F159" s="178" t="s">
        <v>900</v>
      </c>
      <c r="G159" s="179" t="s">
        <v>228</v>
      </c>
      <c r="H159" s="180">
        <v>5</v>
      </c>
      <c r="I159" s="181"/>
      <c r="J159" s="182">
        <f t="shared" si="20"/>
        <v>0</v>
      </c>
      <c r="K159" s="178" t="s">
        <v>148</v>
      </c>
      <c r="L159" s="37"/>
      <c r="M159" s="183" t="s">
        <v>19</v>
      </c>
      <c r="N159" s="184" t="s">
        <v>39</v>
      </c>
      <c r="O159" s="62"/>
      <c r="P159" s="185">
        <f t="shared" si="21"/>
        <v>0</v>
      </c>
      <c r="Q159" s="185">
        <v>0</v>
      </c>
      <c r="R159" s="185">
        <f t="shared" si="22"/>
        <v>0</v>
      </c>
      <c r="S159" s="185">
        <v>0</v>
      </c>
      <c r="T159" s="186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7" t="s">
        <v>208</v>
      </c>
      <c r="AT159" s="187" t="s">
        <v>144</v>
      </c>
      <c r="AU159" s="187" t="s">
        <v>78</v>
      </c>
      <c r="AY159" s="15" t="s">
        <v>142</v>
      </c>
      <c r="BE159" s="188">
        <f t="shared" si="24"/>
        <v>0</v>
      </c>
      <c r="BF159" s="188">
        <f t="shared" si="25"/>
        <v>0</v>
      </c>
      <c r="BG159" s="188">
        <f t="shared" si="26"/>
        <v>0</v>
      </c>
      <c r="BH159" s="188">
        <f t="shared" si="27"/>
        <v>0</v>
      </c>
      <c r="BI159" s="188">
        <f t="shared" si="28"/>
        <v>0</v>
      </c>
      <c r="BJ159" s="15" t="s">
        <v>76</v>
      </c>
      <c r="BK159" s="188">
        <f t="shared" si="29"/>
        <v>0</v>
      </c>
      <c r="BL159" s="15" t="s">
        <v>208</v>
      </c>
      <c r="BM159" s="187" t="s">
        <v>901</v>
      </c>
    </row>
    <row r="160" spans="1:65" s="2" customFormat="1" ht="24.2" customHeight="1">
      <c r="A160" s="32"/>
      <c r="B160" s="33"/>
      <c r="C160" s="189" t="s">
        <v>375</v>
      </c>
      <c r="D160" s="189" t="s">
        <v>230</v>
      </c>
      <c r="E160" s="190" t="s">
        <v>274</v>
      </c>
      <c r="F160" s="191" t="s">
        <v>902</v>
      </c>
      <c r="G160" s="192" t="s">
        <v>276</v>
      </c>
      <c r="H160" s="193">
        <v>5</v>
      </c>
      <c r="I160" s="194"/>
      <c r="J160" s="195">
        <f t="shared" si="20"/>
        <v>0</v>
      </c>
      <c r="K160" s="191" t="s">
        <v>19</v>
      </c>
      <c r="L160" s="196"/>
      <c r="M160" s="197" t="s">
        <v>19</v>
      </c>
      <c r="N160" s="198" t="s">
        <v>39</v>
      </c>
      <c r="O160" s="62"/>
      <c r="P160" s="185">
        <f t="shared" si="21"/>
        <v>0</v>
      </c>
      <c r="Q160" s="185">
        <v>0</v>
      </c>
      <c r="R160" s="185">
        <f t="shared" si="22"/>
        <v>0</v>
      </c>
      <c r="S160" s="185">
        <v>0</v>
      </c>
      <c r="T160" s="186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7" t="s">
        <v>278</v>
      </c>
      <c r="AT160" s="187" t="s">
        <v>230</v>
      </c>
      <c r="AU160" s="187" t="s">
        <v>78</v>
      </c>
      <c r="AY160" s="15" t="s">
        <v>142</v>
      </c>
      <c r="BE160" s="188">
        <f t="shared" si="24"/>
        <v>0</v>
      </c>
      <c r="BF160" s="188">
        <f t="shared" si="25"/>
        <v>0</v>
      </c>
      <c r="BG160" s="188">
        <f t="shared" si="26"/>
        <v>0</v>
      </c>
      <c r="BH160" s="188">
        <f t="shared" si="27"/>
        <v>0</v>
      </c>
      <c r="BI160" s="188">
        <f t="shared" si="28"/>
        <v>0</v>
      </c>
      <c r="BJ160" s="15" t="s">
        <v>76</v>
      </c>
      <c r="BK160" s="188">
        <f t="shared" si="29"/>
        <v>0</v>
      </c>
      <c r="BL160" s="15" t="s">
        <v>208</v>
      </c>
      <c r="BM160" s="187" t="s">
        <v>903</v>
      </c>
    </row>
    <row r="161" spans="1:65" s="2" customFormat="1" ht="37.9" customHeight="1">
      <c r="A161" s="32"/>
      <c r="B161" s="33"/>
      <c r="C161" s="176" t="s">
        <v>379</v>
      </c>
      <c r="D161" s="176" t="s">
        <v>144</v>
      </c>
      <c r="E161" s="177" t="s">
        <v>904</v>
      </c>
      <c r="F161" s="178" t="s">
        <v>905</v>
      </c>
      <c r="G161" s="179" t="s">
        <v>228</v>
      </c>
      <c r="H161" s="180">
        <v>5</v>
      </c>
      <c r="I161" s="181"/>
      <c r="J161" s="182">
        <f t="shared" si="20"/>
        <v>0</v>
      </c>
      <c r="K161" s="178" t="s">
        <v>148</v>
      </c>
      <c r="L161" s="37"/>
      <c r="M161" s="183" t="s">
        <v>19</v>
      </c>
      <c r="N161" s="184" t="s">
        <v>39</v>
      </c>
      <c r="O161" s="62"/>
      <c r="P161" s="185">
        <f t="shared" si="21"/>
        <v>0</v>
      </c>
      <c r="Q161" s="185">
        <v>0</v>
      </c>
      <c r="R161" s="185">
        <f t="shared" si="22"/>
        <v>0</v>
      </c>
      <c r="S161" s="185">
        <v>5.0000000000000001E-3</v>
      </c>
      <c r="T161" s="186">
        <f t="shared" si="23"/>
        <v>2.5000000000000001E-2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7" t="s">
        <v>208</v>
      </c>
      <c r="AT161" s="187" t="s">
        <v>144</v>
      </c>
      <c r="AU161" s="187" t="s">
        <v>78</v>
      </c>
      <c r="AY161" s="15" t="s">
        <v>142</v>
      </c>
      <c r="BE161" s="188">
        <f t="shared" si="24"/>
        <v>0</v>
      </c>
      <c r="BF161" s="188">
        <f t="shared" si="25"/>
        <v>0</v>
      </c>
      <c r="BG161" s="188">
        <f t="shared" si="26"/>
        <v>0</v>
      </c>
      <c r="BH161" s="188">
        <f t="shared" si="27"/>
        <v>0</v>
      </c>
      <c r="BI161" s="188">
        <f t="shared" si="28"/>
        <v>0</v>
      </c>
      <c r="BJ161" s="15" t="s">
        <v>76</v>
      </c>
      <c r="BK161" s="188">
        <f t="shared" si="29"/>
        <v>0</v>
      </c>
      <c r="BL161" s="15" t="s">
        <v>208</v>
      </c>
      <c r="BM161" s="187" t="s">
        <v>906</v>
      </c>
    </row>
    <row r="162" spans="1:65" s="2" customFormat="1" ht="24.2" customHeight="1">
      <c r="A162" s="32"/>
      <c r="B162" s="33"/>
      <c r="C162" s="176" t="s">
        <v>383</v>
      </c>
      <c r="D162" s="176" t="s">
        <v>144</v>
      </c>
      <c r="E162" s="177" t="s">
        <v>907</v>
      </c>
      <c r="F162" s="178" t="s">
        <v>908</v>
      </c>
      <c r="G162" s="179" t="s">
        <v>262</v>
      </c>
      <c r="H162" s="180">
        <v>1</v>
      </c>
      <c r="I162" s="181"/>
      <c r="J162" s="182">
        <f t="shared" si="20"/>
        <v>0</v>
      </c>
      <c r="K162" s="178" t="s">
        <v>19</v>
      </c>
      <c r="L162" s="37"/>
      <c r="M162" s="183" t="s">
        <v>19</v>
      </c>
      <c r="N162" s="184" t="s">
        <v>39</v>
      </c>
      <c r="O162" s="62"/>
      <c r="P162" s="185">
        <f t="shared" si="21"/>
        <v>0</v>
      </c>
      <c r="Q162" s="185">
        <v>0</v>
      </c>
      <c r="R162" s="185">
        <f t="shared" si="22"/>
        <v>0</v>
      </c>
      <c r="S162" s="185">
        <v>0</v>
      </c>
      <c r="T162" s="186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7" t="s">
        <v>208</v>
      </c>
      <c r="AT162" s="187" t="s">
        <v>144</v>
      </c>
      <c r="AU162" s="187" t="s">
        <v>78</v>
      </c>
      <c r="AY162" s="15" t="s">
        <v>142</v>
      </c>
      <c r="BE162" s="188">
        <f t="shared" si="24"/>
        <v>0</v>
      </c>
      <c r="BF162" s="188">
        <f t="shared" si="25"/>
        <v>0</v>
      </c>
      <c r="BG162" s="188">
        <f t="shared" si="26"/>
        <v>0</v>
      </c>
      <c r="BH162" s="188">
        <f t="shared" si="27"/>
        <v>0</v>
      </c>
      <c r="BI162" s="188">
        <f t="shared" si="28"/>
        <v>0</v>
      </c>
      <c r="BJ162" s="15" t="s">
        <v>76</v>
      </c>
      <c r="BK162" s="188">
        <f t="shared" si="29"/>
        <v>0</v>
      </c>
      <c r="BL162" s="15" t="s">
        <v>208</v>
      </c>
      <c r="BM162" s="187" t="s">
        <v>909</v>
      </c>
    </row>
    <row r="163" spans="1:65" s="2" customFormat="1" ht="14.45" customHeight="1">
      <c r="A163" s="32"/>
      <c r="B163" s="33"/>
      <c r="C163" s="176" t="s">
        <v>389</v>
      </c>
      <c r="D163" s="176" t="s">
        <v>144</v>
      </c>
      <c r="E163" s="177" t="s">
        <v>910</v>
      </c>
      <c r="F163" s="178" t="s">
        <v>911</v>
      </c>
      <c r="G163" s="179" t="s">
        <v>262</v>
      </c>
      <c r="H163" s="180">
        <v>1</v>
      </c>
      <c r="I163" s="181"/>
      <c r="J163" s="182">
        <f t="shared" si="20"/>
        <v>0</v>
      </c>
      <c r="K163" s="178" t="s">
        <v>19</v>
      </c>
      <c r="L163" s="37"/>
      <c r="M163" s="183" t="s">
        <v>19</v>
      </c>
      <c r="N163" s="184" t="s">
        <v>39</v>
      </c>
      <c r="O163" s="62"/>
      <c r="P163" s="185">
        <f t="shared" si="21"/>
        <v>0</v>
      </c>
      <c r="Q163" s="185">
        <v>0</v>
      </c>
      <c r="R163" s="185">
        <f t="shared" si="22"/>
        <v>0</v>
      </c>
      <c r="S163" s="185">
        <v>0</v>
      </c>
      <c r="T163" s="186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7" t="s">
        <v>208</v>
      </c>
      <c r="AT163" s="187" t="s">
        <v>144</v>
      </c>
      <c r="AU163" s="187" t="s">
        <v>78</v>
      </c>
      <c r="AY163" s="15" t="s">
        <v>142</v>
      </c>
      <c r="BE163" s="188">
        <f t="shared" si="24"/>
        <v>0</v>
      </c>
      <c r="BF163" s="188">
        <f t="shared" si="25"/>
        <v>0</v>
      </c>
      <c r="BG163" s="188">
        <f t="shared" si="26"/>
        <v>0</v>
      </c>
      <c r="BH163" s="188">
        <f t="shared" si="27"/>
        <v>0</v>
      </c>
      <c r="BI163" s="188">
        <f t="shared" si="28"/>
        <v>0</v>
      </c>
      <c r="BJ163" s="15" t="s">
        <v>76</v>
      </c>
      <c r="BK163" s="188">
        <f t="shared" si="29"/>
        <v>0</v>
      </c>
      <c r="BL163" s="15" t="s">
        <v>208</v>
      </c>
      <c r="BM163" s="187" t="s">
        <v>912</v>
      </c>
    </row>
    <row r="164" spans="1:65" s="2" customFormat="1" ht="14.45" customHeight="1">
      <c r="A164" s="32"/>
      <c r="B164" s="33"/>
      <c r="C164" s="176" t="s">
        <v>393</v>
      </c>
      <c r="D164" s="176" t="s">
        <v>144</v>
      </c>
      <c r="E164" s="177" t="s">
        <v>913</v>
      </c>
      <c r="F164" s="178" t="s">
        <v>914</v>
      </c>
      <c r="G164" s="179" t="s">
        <v>262</v>
      </c>
      <c r="H164" s="180">
        <v>1</v>
      </c>
      <c r="I164" s="181"/>
      <c r="J164" s="182">
        <f t="shared" si="20"/>
        <v>0</v>
      </c>
      <c r="K164" s="178" t="s">
        <v>19</v>
      </c>
      <c r="L164" s="37"/>
      <c r="M164" s="183" t="s">
        <v>19</v>
      </c>
      <c r="N164" s="184" t="s">
        <v>39</v>
      </c>
      <c r="O164" s="62"/>
      <c r="P164" s="185">
        <f t="shared" si="21"/>
        <v>0</v>
      </c>
      <c r="Q164" s="185">
        <v>0</v>
      </c>
      <c r="R164" s="185">
        <f t="shared" si="22"/>
        <v>0</v>
      </c>
      <c r="S164" s="185">
        <v>0</v>
      </c>
      <c r="T164" s="186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7" t="s">
        <v>208</v>
      </c>
      <c r="AT164" s="187" t="s">
        <v>144</v>
      </c>
      <c r="AU164" s="187" t="s">
        <v>78</v>
      </c>
      <c r="AY164" s="15" t="s">
        <v>142</v>
      </c>
      <c r="BE164" s="188">
        <f t="shared" si="24"/>
        <v>0</v>
      </c>
      <c r="BF164" s="188">
        <f t="shared" si="25"/>
        <v>0</v>
      </c>
      <c r="BG164" s="188">
        <f t="shared" si="26"/>
        <v>0</v>
      </c>
      <c r="BH164" s="188">
        <f t="shared" si="27"/>
        <v>0</v>
      </c>
      <c r="BI164" s="188">
        <f t="shared" si="28"/>
        <v>0</v>
      </c>
      <c r="BJ164" s="15" t="s">
        <v>76</v>
      </c>
      <c r="BK164" s="188">
        <f t="shared" si="29"/>
        <v>0</v>
      </c>
      <c r="BL164" s="15" t="s">
        <v>208</v>
      </c>
      <c r="BM164" s="187" t="s">
        <v>915</v>
      </c>
    </row>
    <row r="165" spans="1:65" s="12" customFormat="1" ht="22.9" customHeight="1">
      <c r="B165" s="160"/>
      <c r="C165" s="161"/>
      <c r="D165" s="162" t="s">
        <v>67</v>
      </c>
      <c r="E165" s="174" t="s">
        <v>916</v>
      </c>
      <c r="F165" s="174" t="s">
        <v>917</v>
      </c>
      <c r="G165" s="161"/>
      <c r="H165" s="161"/>
      <c r="I165" s="164"/>
      <c r="J165" s="175">
        <f>BK165</f>
        <v>0</v>
      </c>
      <c r="K165" s="161"/>
      <c r="L165" s="166"/>
      <c r="M165" s="167"/>
      <c r="N165" s="168"/>
      <c r="O165" s="168"/>
      <c r="P165" s="169">
        <f>SUM(P166:P169)</f>
        <v>0</v>
      </c>
      <c r="Q165" s="168"/>
      <c r="R165" s="169">
        <f>SUM(R166:R169)</f>
        <v>0</v>
      </c>
      <c r="S165" s="168"/>
      <c r="T165" s="170">
        <f>SUM(T166:T169)</f>
        <v>0</v>
      </c>
      <c r="AR165" s="171" t="s">
        <v>78</v>
      </c>
      <c r="AT165" s="172" t="s">
        <v>67</v>
      </c>
      <c r="AU165" s="172" t="s">
        <v>76</v>
      </c>
      <c r="AY165" s="171" t="s">
        <v>142</v>
      </c>
      <c r="BK165" s="173">
        <f>SUM(BK166:BK169)</f>
        <v>0</v>
      </c>
    </row>
    <row r="166" spans="1:65" s="2" customFormat="1" ht="24.2" customHeight="1">
      <c r="A166" s="32"/>
      <c r="B166" s="33"/>
      <c r="C166" s="176" t="s">
        <v>397</v>
      </c>
      <c r="D166" s="176" t="s">
        <v>144</v>
      </c>
      <c r="E166" s="177" t="s">
        <v>918</v>
      </c>
      <c r="F166" s="178" t="s">
        <v>919</v>
      </c>
      <c r="G166" s="179" t="s">
        <v>228</v>
      </c>
      <c r="H166" s="180">
        <v>1</v>
      </c>
      <c r="I166" s="181"/>
      <c r="J166" s="182">
        <f>ROUND(I166*H166,2)</f>
        <v>0</v>
      </c>
      <c r="K166" s="178" t="s">
        <v>148</v>
      </c>
      <c r="L166" s="37"/>
      <c r="M166" s="183" t="s">
        <v>19</v>
      </c>
      <c r="N166" s="184" t="s">
        <v>39</v>
      </c>
      <c r="O166" s="62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7" t="s">
        <v>208</v>
      </c>
      <c r="AT166" s="187" t="s">
        <v>144</v>
      </c>
      <c r="AU166" s="187" t="s">
        <v>78</v>
      </c>
      <c r="AY166" s="15" t="s">
        <v>142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5" t="s">
        <v>76</v>
      </c>
      <c r="BK166" s="188">
        <f>ROUND(I166*H166,2)</f>
        <v>0</v>
      </c>
      <c r="BL166" s="15" t="s">
        <v>208</v>
      </c>
      <c r="BM166" s="187" t="s">
        <v>920</v>
      </c>
    </row>
    <row r="167" spans="1:65" s="2" customFormat="1" ht="14.45" customHeight="1">
      <c r="A167" s="32"/>
      <c r="B167" s="33"/>
      <c r="C167" s="189" t="s">
        <v>403</v>
      </c>
      <c r="D167" s="189" t="s">
        <v>230</v>
      </c>
      <c r="E167" s="190" t="s">
        <v>921</v>
      </c>
      <c r="F167" s="191" t="s">
        <v>922</v>
      </c>
      <c r="G167" s="192" t="s">
        <v>276</v>
      </c>
      <c r="H167" s="193">
        <v>1</v>
      </c>
      <c r="I167" s="194"/>
      <c r="J167" s="195">
        <f>ROUND(I167*H167,2)</f>
        <v>0</v>
      </c>
      <c r="K167" s="191" t="s">
        <v>19</v>
      </c>
      <c r="L167" s="196"/>
      <c r="M167" s="197" t="s">
        <v>19</v>
      </c>
      <c r="N167" s="198" t="s">
        <v>39</v>
      </c>
      <c r="O167" s="62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7" t="s">
        <v>278</v>
      </c>
      <c r="AT167" s="187" t="s">
        <v>230</v>
      </c>
      <c r="AU167" s="187" t="s">
        <v>78</v>
      </c>
      <c r="AY167" s="15" t="s">
        <v>142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5" t="s">
        <v>76</v>
      </c>
      <c r="BK167" s="188">
        <f>ROUND(I167*H167,2)</f>
        <v>0</v>
      </c>
      <c r="BL167" s="15" t="s">
        <v>208</v>
      </c>
      <c r="BM167" s="187" t="s">
        <v>923</v>
      </c>
    </row>
    <row r="168" spans="1:65" s="2" customFormat="1" ht="14.45" customHeight="1">
      <c r="A168" s="32"/>
      <c r="B168" s="33"/>
      <c r="C168" s="176" t="s">
        <v>409</v>
      </c>
      <c r="D168" s="176" t="s">
        <v>144</v>
      </c>
      <c r="E168" s="177" t="s">
        <v>924</v>
      </c>
      <c r="F168" s="178" t="s">
        <v>925</v>
      </c>
      <c r="G168" s="179" t="s">
        <v>228</v>
      </c>
      <c r="H168" s="180">
        <v>1</v>
      </c>
      <c r="I168" s="181"/>
      <c r="J168" s="182">
        <f>ROUND(I168*H168,2)</f>
        <v>0</v>
      </c>
      <c r="K168" s="178" t="s">
        <v>148</v>
      </c>
      <c r="L168" s="37"/>
      <c r="M168" s="183" t="s">
        <v>19</v>
      </c>
      <c r="N168" s="184" t="s">
        <v>39</v>
      </c>
      <c r="O168" s="62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7" t="s">
        <v>208</v>
      </c>
      <c r="AT168" s="187" t="s">
        <v>144</v>
      </c>
      <c r="AU168" s="187" t="s">
        <v>78</v>
      </c>
      <c r="AY168" s="15" t="s">
        <v>142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5" t="s">
        <v>76</v>
      </c>
      <c r="BK168" s="188">
        <f>ROUND(I168*H168,2)</f>
        <v>0</v>
      </c>
      <c r="BL168" s="15" t="s">
        <v>208</v>
      </c>
      <c r="BM168" s="187" t="s">
        <v>926</v>
      </c>
    </row>
    <row r="169" spans="1:65" s="2" customFormat="1" ht="14.45" customHeight="1">
      <c r="A169" s="32"/>
      <c r="B169" s="33"/>
      <c r="C169" s="189" t="s">
        <v>413</v>
      </c>
      <c r="D169" s="189" t="s">
        <v>230</v>
      </c>
      <c r="E169" s="190" t="s">
        <v>927</v>
      </c>
      <c r="F169" s="191" t="s">
        <v>928</v>
      </c>
      <c r="G169" s="192" t="s">
        <v>276</v>
      </c>
      <c r="H169" s="193">
        <v>1</v>
      </c>
      <c r="I169" s="194"/>
      <c r="J169" s="195">
        <f>ROUND(I169*H169,2)</f>
        <v>0</v>
      </c>
      <c r="K169" s="191" t="s">
        <v>19</v>
      </c>
      <c r="L169" s="196"/>
      <c r="M169" s="204" t="s">
        <v>19</v>
      </c>
      <c r="N169" s="205" t="s">
        <v>39</v>
      </c>
      <c r="O169" s="20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7" t="s">
        <v>278</v>
      </c>
      <c r="AT169" s="187" t="s">
        <v>230</v>
      </c>
      <c r="AU169" s="187" t="s">
        <v>78</v>
      </c>
      <c r="AY169" s="15" t="s">
        <v>142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5" t="s">
        <v>76</v>
      </c>
      <c r="BK169" s="188">
        <f>ROUND(I169*H169,2)</f>
        <v>0</v>
      </c>
      <c r="BL169" s="15" t="s">
        <v>208</v>
      </c>
      <c r="BM169" s="187" t="s">
        <v>929</v>
      </c>
    </row>
    <row r="170" spans="1:65" s="2" customFormat="1" ht="6.95" customHeight="1">
      <c r="A170" s="32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37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algorithmName="SHA-512" hashValue="TsDNegl6IiS8r8SfG96h3UMnuKILhu319m/yuSqsspIDyb3TdWEzTkGlz+9XnbidW26kRVtdYWerh0Q04JF/wA==" saltValue="7Xk7/gV/NxgblU1CbMrPfLwEy2LUlIwFlJHQfkc0Q27Aa3+59YOY0acng5C3bSTnepdF8Mh1LXon7SFyZpc/FQ==" spinCount="100000" sheet="1" objects="1" scenarios="1" formatColumns="0" formatRows="0" autoFilter="0"/>
  <autoFilter ref="C92:K169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zakázky'!K6</f>
        <v>Kostelec na Hané ON - oprava</v>
      </c>
      <c r="F7" s="338"/>
      <c r="G7" s="338"/>
      <c r="H7" s="338"/>
      <c r="L7" s="18"/>
    </row>
    <row r="8" spans="1:46" s="1" customFormat="1" ht="12" customHeight="1">
      <c r="B8" s="18"/>
      <c r="D8" s="110" t="s">
        <v>99</v>
      </c>
      <c r="L8" s="18"/>
    </row>
    <row r="9" spans="1:46" s="2" customFormat="1" ht="16.5" customHeight="1">
      <c r="A9" s="32"/>
      <c r="B9" s="37"/>
      <c r="C9" s="32"/>
      <c r="D9" s="32"/>
      <c r="E9" s="337" t="s">
        <v>930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931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932</v>
      </c>
      <c r="F11" s="340"/>
      <c r="G11" s="340"/>
      <c r="H11" s="340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>
        <f>'Rekapitulace zakázky'!AN8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24</v>
      </c>
      <c r="E16" s="32"/>
      <c r="F16" s="32"/>
      <c r="G16" s="32"/>
      <c r="H16" s="32"/>
      <c r="I16" s="110" t="s">
        <v>25</v>
      </c>
      <c r="J16" s="101" t="str">
        <f>IF('Rekapitulace zakázky'!AN10="","",'Rekapitulace zakázky'!AN10)</f>
        <v/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tr">
        <f>IF('Rekapitulace zakázky'!E11="","",'Rekapitulace zakázky'!E11)</f>
        <v xml:space="preserve"> </v>
      </c>
      <c r="F17" s="32"/>
      <c r="G17" s="32"/>
      <c r="H17" s="32"/>
      <c r="I17" s="110" t="s">
        <v>26</v>
      </c>
      <c r="J17" s="101" t="str">
        <f>IF('Rekapitulace zakázky'!AN11="","",'Rekapitulace zakázky'!AN11)</f>
        <v/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27</v>
      </c>
      <c r="E19" s="32"/>
      <c r="F19" s="32"/>
      <c r="G19" s="32"/>
      <c r="H19" s="32"/>
      <c r="I19" s="110" t="s">
        <v>25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1" t="str">
        <f>'Rekapitulace zakázky'!E14</f>
        <v>Vyplň údaj</v>
      </c>
      <c r="F20" s="342"/>
      <c r="G20" s="342"/>
      <c r="H20" s="342"/>
      <c r="I20" s="110" t="s">
        <v>26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29</v>
      </c>
      <c r="E22" s="32"/>
      <c r="F22" s="32"/>
      <c r="G22" s="32"/>
      <c r="H22" s="32"/>
      <c r="I22" s="110" t="s">
        <v>25</v>
      </c>
      <c r="J22" s="101" t="str">
        <f>IF('Rekapitulace zakázky'!AN16="","",'Rekapitulace zakázky'!AN16)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zakázky'!E17="","",'Rekapitulace zakázky'!E17)</f>
        <v xml:space="preserve"> </v>
      </c>
      <c r="F23" s="32"/>
      <c r="G23" s="32"/>
      <c r="H23" s="32"/>
      <c r="I23" s="110" t="s">
        <v>26</v>
      </c>
      <c r="J23" s="101" t="str">
        <f>IF('Rekapitulace zakázky'!AN17="","",'Rekapitulace zakázky'!AN17)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31</v>
      </c>
      <c r="E25" s="32"/>
      <c r="F25" s="32"/>
      <c r="G25" s="32"/>
      <c r="H25" s="32"/>
      <c r="I25" s="110" t="s">
        <v>25</v>
      </c>
      <c r="J25" s="101" t="str">
        <f>IF('Rekapitulace zakázky'!AN19="","",'Rekapitulace zakázky'!AN19)</f>
        <v/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tr">
        <f>IF('Rekapitulace zakázky'!E20="","",'Rekapitulace zakázky'!E20)</f>
        <v xml:space="preserve"> </v>
      </c>
      <c r="F26" s="32"/>
      <c r="G26" s="32"/>
      <c r="H26" s="32"/>
      <c r="I26" s="110" t="s">
        <v>26</v>
      </c>
      <c r="J26" s="101" t="str">
        <f>IF('Rekapitulace zakázky'!AN20="","",'Rekapitulace zakázky'!AN20)</f>
        <v/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32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3" t="s">
        <v>19</v>
      </c>
      <c r="F29" s="343"/>
      <c r="G29" s="343"/>
      <c r="H29" s="343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34</v>
      </c>
      <c r="E32" s="32"/>
      <c r="F32" s="32"/>
      <c r="G32" s="32"/>
      <c r="H32" s="32"/>
      <c r="I32" s="32"/>
      <c r="J32" s="118">
        <f>ROUND(J100,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36</v>
      </c>
      <c r="G34" s="32"/>
      <c r="H34" s="32"/>
      <c r="I34" s="119" t="s">
        <v>35</v>
      </c>
      <c r="J34" s="119" t="s">
        <v>37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38</v>
      </c>
      <c r="E35" s="110" t="s">
        <v>39</v>
      </c>
      <c r="F35" s="121">
        <f>ROUND((SUM(BE100:BE163)),  2)</f>
        <v>0</v>
      </c>
      <c r="G35" s="32"/>
      <c r="H35" s="32"/>
      <c r="I35" s="122">
        <v>0.21</v>
      </c>
      <c r="J35" s="121">
        <f>ROUND(((SUM(BE100:BE163))*I35),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40</v>
      </c>
      <c r="F36" s="121">
        <f>ROUND((SUM(BF100:BF163)),  2)</f>
        <v>0</v>
      </c>
      <c r="G36" s="32"/>
      <c r="H36" s="32"/>
      <c r="I36" s="122">
        <v>0.15</v>
      </c>
      <c r="J36" s="121">
        <f>ROUND(((SUM(BF100:BF163))*I36),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41</v>
      </c>
      <c r="F37" s="121">
        <f>ROUND((SUM(BG100:BG163)),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42</v>
      </c>
      <c r="F38" s="121">
        <f>ROUND((SUM(BH100:BH163)),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43</v>
      </c>
      <c r="F39" s="121">
        <f>ROUND((SUM(BI100:BI163)),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44</v>
      </c>
      <c r="E41" s="125"/>
      <c r="F41" s="125"/>
      <c r="G41" s="126" t="s">
        <v>45</v>
      </c>
      <c r="H41" s="127" t="s">
        <v>46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101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44" t="str">
        <f>E7</f>
        <v>Kostelec na Hané ON - oprava</v>
      </c>
      <c r="F50" s="345"/>
      <c r="G50" s="345"/>
      <c r="H50" s="345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99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4" t="s">
        <v>930</v>
      </c>
      <c r="F52" s="346"/>
      <c r="G52" s="346"/>
      <c r="H52" s="346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931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3" t="str">
        <f>E11</f>
        <v>03.1 - byt 3+1</v>
      </c>
      <c r="F54" s="346"/>
      <c r="G54" s="346"/>
      <c r="H54" s="346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24</v>
      </c>
      <c r="D58" s="34"/>
      <c r="E58" s="34"/>
      <c r="F58" s="25" t="str">
        <f>E17</f>
        <v xml:space="preserve"> </v>
      </c>
      <c r="G58" s="34"/>
      <c r="H58" s="34"/>
      <c r="I58" s="27" t="s">
        <v>29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27</v>
      </c>
      <c r="D59" s="34"/>
      <c r="E59" s="34"/>
      <c r="F59" s="25" t="str">
        <f>IF(E20="","",E20)</f>
        <v>Vyplň údaj</v>
      </c>
      <c r="G59" s="34"/>
      <c r="H59" s="34"/>
      <c r="I59" s="27" t="s">
        <v>31</v>
      </c>
      <c r="J59" s="30" t="str">
        <f>E26</f>
        <v xml:space="preserve"> 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102</v>
      </c>
      <c r="D61" s="135"/>
      <c r="E61" s="135"/>
      <c r="F61" s="135"/>
      <c r="G61" s="135"/>
      <c r="H61" s="135"/>
      <c r="I61" s="135"/>
      <c r="J61" s="136" t="s">
        <v>103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66</v>
      </c>
      <c r="D63" s="34"/>
      <c r="E63" s="34"/>
      <c r="F63" s="34"/>
      <c r="G63" s="34"/>
      <c r="H63" s="34"/>
      <c r="I63" s="34"/>
      <c r="J63" s="75">
        <f>J100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104</v>
      </c>
    </row>
    <row r="64" spans="1:47" s="9" customFormat="1" ht="24.95" customHeight="1">
      <c r="B64" s="138"/>
      <c r="C64" s="139"/>
      <c r="D64" s="140" t="s">
        <v>105</v>
      </c>
      <c r="E64" s="141"/>
      <c r="F64" s="141"/>
      <c r="G64" s="141"/>
      <c r="H64" s="141"/>
      <c r="I64" s="141"/>
      <c r="J64" s="142">
        <f>J101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107</v>
      </c>
      <c r="E65" s="146"/>
      <c r="F65" s="146"/>
      <c r="G65" s="146"/>
      <c r="H65" s="146"/>
      <c r="I65" s="146"/>
      <c r="J65" s="147">
        <f>J102</f>
        <v>0</v>
      </c>
      <c r="K65" s="95"/>
      <c r="L65" s="148"/>
    </row>
    <row r="66" spans="1:31" s="10" customFormat="1" ht="19.899999999999999" customHeight="1">
      <c r="B66" s="144"/>
      <c r="C66" s="95"/>
      <c r="D66" s="145" t="s">
        <v>109</v>
      </c>
      <c r="E66" s="146"/>
      <c r="F66" s="146"/>
      <c r="G66" s="146"/>
      <c r="H66" s="146"/>
      <c r="I66" s="146"/>
      <c r="J66" s="147">
        <f>J104</f>
        <v>0</v>
      </c>
      <c r="K66" s="95"/>
      <c r="L66" s="148"/>
    </row>
    <row r="67" spans="1:31" s="10" customFormat="1" ht="19.899999999999999" customHeight="1">
      <c r="B67" s="144"/>
      <c r="C67" s="95"/>
      <c r="D67" s="145" t="s">
        <v>110</v>
      </c>
      <c r="E67" s="146"/>
      <c r="F67" s="146"/>
      <c r="G67" s="146"/>
      <c r="H67" s="146"/>
      <c r="I67" s="146"/>
      <c r="J67" s="147">
        <f>J106</f>
        <v>0</v>
      </c>
      <c r="K67" s="95"/>
      <c r="L67" s="148"/>
    </row>
    <row r="68" spans="1:31" s="10" customFormat="1" ht="19.899999999999999" customHeight="1">
      <c r="B68" s="144"/>
      <c r="C68" s="95"/>
      <c r="D68" s="145" t="s">
        <v>111</v>
      </c>
      <c r="E68" s="146"/>
      <c r="F68" s="146"/>
      <c r="G68" s="146"/>
      <c r="H68" s="146"/>
      <c r="I68" s="146"/>
      <c r="J68" s="147">
        <f>J110</f>
        <v>0</v>
      </c>
      <c r="K68" s="95"/>
      <c r="L68" s="148"/>
    </row>
    <row r="69" spans="1:31" s="10" customFormat="1" ht="19.899999999999999" customHeight="1">
      <c r="B69" s="144"/>
      <c r="C69" s="95"/>
      <c r="D69" s="145" t="s">
        <v>112</v>
      </c>
      <c r="E69" s="146"/>
      <c r="F69" s="146"/>
      <c r="G69" s="146"/>
      <c r="H69" s="146"/>
      <c r="I69" s="146"/>
      <c r="J69" s="147">
        <f>J115</f>
        <v>0</v>
      </c>
      <c r="K69" s="95"/>
      <c r="L69" s="148"/>
    </row>
    <row r="70" spans="1:31" s="9" customFormat="1" ht="24.95" customHeight="1">
      <c r="B70" s="138"/>
      <c r="C70" s="139"/>
      <c r="D70" s="140" t="s">
        <v>113</v>
      </c>
      <c r="E70" s="141"/>
      <c r="F70" s="141"/>
      <c r="G70" s="141"/>
      <c r="H70" s="141"/>
      <c r="I70" s="141"/>
      <c r="J70" s="142">
        <f>J117</f>
        <v>0</v>
      </c>
      <c r="K70" s="139"/>
      <c r="L70" s="143"/>
    </row>
    <row r="71" spans="1:31" s="10" customFormat="1" ht="19.899999999999999" customHeight="1">
      <c r="B71" s="144"/>
      <c r="C71" s="95"/>
      <c r="D71" s="145" t="s">
        <v>715</v>
      </c>
      <c r="E71" s="146"/>
      <c r="F71" s="146"/>
      <c r="G71" s="146"/>
      <c r="H71" s="146"/>
      <c r="I71" s="146"/>
      <c r="J71" s="147">
        <f>J118</f>
        <v>0</v>
      </c>
      <c r="K71" s="95"/>
      <c r="L71" s="148"/>
    </row>
    <row r="72" spans="1:31" s="10" customFormat="1" ht="19.899999999999999" customHeight="1">
      <c r="B72" s="144"/>
      <c r="C72" s="95"/>
      <c r="D72" s="145" t="s">
        <v>716</v>
      </c>
      <c r="E72" s="146"/>
      <c r="F72" s="146"/>
      <c r="G72" s="146"/>
      <c r="H72" s="146"/>
      <c r="I72" s="146"/>
      <c r="J72" s="147">
        <f>J123</f>
        <v>0</v>
      </c>
      <c r="K72" s="95"/>
      <c r="L72" s="148"/>
    </row>
    <row r="73" spans="1:31" s="10" customFormat="1" ht="19.899999999999999" customHeight="1">
      <c r="B73" s="144"/>
      <c r="C73" s="95"/>
      <c r="D73" s="145" t="s">
        <v>717</v>
      </c>
      <c r="E73" s="146"/>
      <c r="F73" s="146"/>
      <c r="G73" s="146"/>
      <c r="H73" s="146"/>
      <c r="I73" s="146"/>
      <c r="J73" s="147">
        <f>J130</f>
        <v>0</v>
      </c>
      <c r="K73" s="95"/>
      <c r="L73" s="148"/>
    </row>
    <row r="74" spans="1:31" s="10" customFormat="1" ht="19.899999999999999" customHeight="1">
      <c r="B74" s="144"/>
      <c r="C74" s="95"/>
      <c r="D74" s="145" t="s">
        <v>718</v>
      </c>
      <c r="E74" s="146"/>
      <c r="F74" s="146"/>
      <c r="G74" s="146"/>
      <c r="H74" s="146"/>
      <c r="I74" s="146"/>
      <c r="J74" s="147">
        <f>J141</f>
        <v>0</v>
      </c>
      <c r="K74" s="95"/>
      <c r="L74" s="148"/>
    </row>
    <row r="75" spans="1:31" s="10" customFormat="1" ht="19.899999999999999" customHeight="1">
      <c r="B75" s="144"/>
      <c r="C75" s="95"/>
      <c r="D75" s="145" t="s">
        <v>120</v>
      </c>
      <c r="E75" s="146"/>
      <c r="F75" s="146"/>
      <c r="G75" s="146"/>
      <c r="H75" s="146"/>
      <c r="I75" s="146"/>
      <c r="J75" s="147">
        <f>J144</f>
        <v>0</v>
      </c>
      <c r="K75" s="95"/>
      <c r="L75" s="148"/>
    </row>
    <row r="76" spans="1:31" s="10" customFormat="1" ht="19.899999999999999" customHeight="1">
      <c r="B76" s="144"/>
      <c r="C76" s="95"/>
      <c r="D76" s="145" t="s">
        <v>122</v>
      </c>
      <c r="E76" s="146"/>
      <c r="F76" s="146"/>
      <c r="G76" s="146"/>
      <c r="H76" s="146"/>
      <c r="I76" s="146"/>
      <c r="J76" s="147">
        <f>J150</f>
        <v>0</v>
      </c>
      <c r="K76" s="95"/>
      <c r="L76" s="148"/>
    </row>
    <row r="77" spans="1:31" s="10" customFormat="1" ht="19.899999999999999" customHeight="1">
      <c r="B77" s="144"/>
      <c r="C77" s="95"/>
      <c r="D77" s="145" t="s">
        <v>125</v>
      </c>
      <c r="E77" s="146"/>
      <c r="F77" s="146"/>
      <c r="G77" s="146"/>
      <c r="H77" s="146"/>
      <c r="I77" s="146"/>
      <c r="J77" s="147">
        <f>J157</f>
        <v>0</v>
      </c>
      <c r="K77" s="95"/>
      <c r="L77" s="148"/>
    </row>
    <row r="78" spans="1:31" s="9" customFormat="1" ht="24.95" customHeight="1">
      <c r="B78" s="138"/>
      <c r="C78" s="139"/>
      <c r="D78" s="140" t="s">
        <v>933</v>
      </c>
      <c r="E78" s="141"/>
      <c r="F78" s="141"/>
      <c r="G78" s="141"/>
      <c r="H78" s="141"/>
      <c r="I78" s="141"/>
      <c r="J78" s="142">
        <f>J161</f>
        <v>0</v>
      </c>
      <c r="K78" s="139"/>
      <c r="L78" s="143"/>
    </row>
    <row r="79" spans="1:31" s="2" customFormat="1" ht="21.7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4" spans="1:31" s="2" customFormat="1" ht="6.95" customHeight="1">
      <c r="A84" s="32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4.95" customHeight="1">
      <c r="A85" s="32"/>
      <c r="B85" s="33"/>
      <c r="C85" s="21" t="s">
        <v>127</v>
      </c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31" s="2" customFormat="1" ht="12" customHeight="1">
      <c r="A87" s="32"/>
      <c r="B87" s="33"/>
      <c r="C87" s="27" t="s">
        <v>16</v>
      </c>
      <c r="D87" s="34"/>
      <c r="E87" s="34"/>
      <c r="F87" s="34"/>
      <c r="G87" s="34"/>
      <c r="H87" s="34"/>
      <c r="I87" s="34"/>
      <c r="J87" s="34"/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6.5" customHeight="1">
      <c r="A88" s="32"/>
      <c r="B88" s="33"/>
      <c r="C88" s="34"/>
      <c r="D88" s="34"/>
      <c r="E88" s="344" t="str">
        <f>E7</f>
        <v>Kostelec na Hané ON - oprava</v>
      </c>
      <c r="F88" s="345"/>
      <c r="G88" s="345"/>
      <c r="H88" s="345"/>
      <c r="I88" s="34"/>
      <c r="J88" s="34"/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1" customFormat="1" ht="12" customHeight="1">
      <c r="B89" s="19"/>
      <c r="C89" s="27" t="s">
        <v>99</v>
      </c>
      <c r="D89" s="20"/>
      <c r="E89" s="20"/>
      <c r="F89" s="20"/>
      <c r="G89" s="20"/>
      <c r="H89" s="20"/>
      <c r="I89" s="20"/>
      <c r="J89" s="20"/>
      <c r="K89" s="20"/>
      <c r="L89" s="18"/>
    </row>
    <row r="90" spans="1:31" s="2" customFormat="1" ht="16.5" customHeight="1">
      <c r="A90" s="32"/>
      <c r="B90" s="33"/>
      <c r="C90" s="34"/>
      <c r="D90" s="34"/>
      <c r="E90" s="344" t="s">
        <v>930</v>
      </c>
      <c r="F90" s="346"/>
      <c r="G90" s="346"/>
      <c r="H90" s="346"/>
      <c r="I90" s="34"/>
      <c r="J90" s="34"/>
      <c r="K90" s="34"/>
      <c r="L90" s="111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931</v>
      </c>
      <c r="D91" s="34"/>
      <c r="E91" s="34"/>
      <c r="F91" s="34"/>
      <c r="G91" s="34"/>
      <c r="H91" s="34"/>
      <c r="I91" s="34"/>
      <c r="J91" s="34"/>
      <c r="K91" s="34"/>
      <c r="L91" s="111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16.5" customHeight="1">
      <c r="A92" s="32"/>
      <c r="B92" s="33"/>
      <c r="C92" s="34"/>
      <c r="D92" s="34"/>
      <c r="E92" s="293" t="str">
        <f>E11</f>
        <v>03.1 - byt 3+1</v>
      </c>
      <c r="F92" s="346"/>
      <c r="G92" s="346"/>
      <c r="H92" s="346"/>
      <c r="I92" s="34"/>
      <c r="J92" s="34"/>
      <c r="K92" s="34"/>
      <c r="L92" s="111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6.9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111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2" customHeight="1">
      <c r="A94" s="32"/>
      <c r="B94" s="33"/>
      <c r="C94" s="27" t="s">
        <v>21</v>
      </c>
      <c r="D94" s="34"/>
      <c r="E94" s="34"/>
      <c r="F94" s="25" t="str">
        <f>F14</f>
        <v xml:space="preserve"> </v>
      </c>
      <c r="G94" s="34"/>
      <c r="H94" s="34"/>
      <c r="I94" s="27" t="s">
        <v>23</v>
      </c>
      <c r="J94" s="57">
        <f>IF(J14="","",J14)</f>
        <v>0</v>
      </c>
      <c r="K94" s="34"/>
      <c r="L94" s="111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6.9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111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15.2" customHeight="1">
      <c r="A96" s="32"/>
      <c r="B96" s="33"/>
      <c r="C96" s="27" t="s">
        <v>24</v>
      </c>
      <c r="D96" s="34"/>
      <c r="E96" s="34"/>
      <c r="F96" s="25" t="str">
        <f>E17</f>
        <v xml:space="preserve"> </v>
      </c>
      <c r="G96" s="34"/>
      <c r="H96" s="34"/>
      <c r="I96" s="27" t="s">
        <v>29</v>
      </c>
      <c r="J96" s="30" t="str">
        <f>E23</f>
        <v xml:space="preserve"> </v>
      </c>
      <c r="K96" s="34"/>
      <c r="L96" s="111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5.2" customHeight="1">
      <c r="A97" s="32"/>
      <c r="B97" s="33"/>
      <c r="C97" s="27" t="s">
        <v>27</v>
      </c>
      <c r="D97" s="34"/>
      <c r="E97" s="34"/>
      <c r="F97" s="25" t="str">
        <f>IF(E20="","",E20)</f>
        <v>Vyplň údaj</v>
      </c>
      <c r="G97" s="34"/>
      <c r="H97" s="34"/>
      <c r="I97" s="27" t="s">
        <v>31</v>
      </c>
      <c r="J97" s="30" t="str">
        <f>E26</f>
        <v xml:space="preserve"> </v>
      </c>
      <c r="K97" s="34"/>
      <c r="L97" s="111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10.35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111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11" customFormat="1" ht="29.25" customHeight="1">
      <c r="A99" s="149"/>
      <c r="B99" s="150"/>
      <c r="C99" s="151" t="s">
        <v>128</v>
      </c>
      <c r="D99" s="152" t="s">
        <v>53</v>
      </c>
      <c r="E99" s="152" t="s">
        <v>49</v>
      </c>
      <c r="F99" s="152" t="s">
        <v>50</v>
      </c>
      <c r="G99" s="152" t="s">
        <v>129</v>
      </c>
      <c r="H99" s="152" t="s">
        <v>130</v>
      </c>
      <c r="I99" s="152" t="s">
        <v>131</v>
      </c>
      <c r="J99" s="152" t="s">
        <v>103</v>
      </c>
      <c r="K99" s="153" t="s">
        <v>132</v>
      </c>
      <c r="L99" s="154"/>
      <c r="M99" s="66" t="s">
        <v>19</v>
      </c>
      <c r="N99" s="67" t="s">
        <v>38</v>
      </c>
      <c r="O99" s="67" t="s">
        <v>133</v>
      </c>
      <c r="P99" s="67" t="s">
        <v>134</v>
      </c>
      <c r="Q99" s="67" t="s">
        <v>135</v>
      </c>
      <c r="R99" s="67" t="s">
        <v>136</v>
      </c>
      <c r="S99" s="67" t="s">
        <v>137</v>
      </c>
      <c r="T99" s="68" t="s">
        <v>138</v>
      </c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</row>
    <row r="100" spans="1:65" s="2" customFormat="1" ht="22.9" customHeight="1">
      <c r="A100" s="32"/>
      <c r="B100" s="33"/>
      <c r="C100" s="73" t="s">
        <v>139</v>
      </c>
      <c r="D100" s="34"/>
      <c r="E100" s="34"/>
      <c r="F100" s="34"/>
      <c r="G100" s="34"/>
      <c r="H100" s="34"/>
      <c r="I100" s="34"/>
      <c r="J100" s="155">
        <f>BK100</f>
        <v>0</v>
      </c>
      <c r="K100" s="34"/>
      <c r="L100" s="37"/>
      <c r="M100" s="69"/>
      <c r="N100" s="156"/>
      <c r="O100" s="70"/>
      <c r="P100" s="157">
        <f>P101+P117+P161</f>
        <v>0</v>
      </c>
      <c r="Q100" s="70"/>
      <c r="R100" s="157">
        <f>R101+R117+R161</f>
        <v>1.59354668</v>
      </c>
      <c r="S100" s="70"/>
      <c r="T100" s="158">
        <f>T101+T117+T161</f>
        <v>2.2553674800000003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67</v>
      </c>
      <c r="AU100" s="15" t="s">
        <v>104</v>
      </c>
      <c r="BK100" s="159">
        <f>BK101+BK117+BK161</f>
        <v>0</v>
      </c>
    </row>
    <row r="101" spans="1:65" s="12" customFormat="1" ht="25.9" customHeight="1">
      <c r="B101" s="160"/>
      <c r="C101" s="161"/>
      <c r="D101" s="162" t="s">
        <v>67</v>
      </c>
      <c r="E101" s="163" t="s">
        <v>140</v>
      </c>
      <c r="F101" s="163" t="s">
        <v>141</v>
      </c>
      <c r="G101" s="161"/>
      <c r="H101" s="161"/>
      <c r="I101" s="164"/>
      <c r="J101" s="165">
        <f>BK101</f>
        <v>0</v>
      </c>
      <c r="K101" s="161"/>
      <c r="L101" s="166"/>
      <c r="M101" s="167"/>
      <c r="N101" s="168"/>
      <c r="O101" s="168"/>
      <c r="P101" s="169">
        <f>P102+P104+P106+P110+P115</f>
        <v>0</v>
      </c>
      <c r="Q101" s="168"/>
      <c r="R101" s="169">
        <f>R102+R104+R106+R110+R115</f>
        <v>0.63566999999999996</v>
      </c>
      <c r="S101" s="168"/>
      <c r="T101" s="170">
        <f>T102+T104+T106+T110+T115</f>
        <v>1.6600000000000001</v>
      </c>
      <c r="AR101" s="171" t="s">
        <v>76</v>
      </c>
      <c r="AT101" s="172" t="s">
        <v>67</v>
      </c>
      <c r="AU101" s="172" t="s">
        <v>68</v>
      </c>
      <c r="AY101" s="171" t="s">
        <v>142</v>
      </c>
      <c r="BK101" s="173">
        <f>BK102+BK104+BK106+BK110+BK115</f>
        <v>0</v>
      </c>
    </row>
    <row r="102" spans="1:65" s="12" customFormat="1" ht="22.9" customHeight="1">
      <c r="B102" s="160"/>
      <c r="C102" s="161"/>
      <c r="D102" s="162" t="s">
        <v>67</v>
      </c>
      <c r="E102" s="174" t="s">
        <v>155</v>
      </c>
      <c r="F102" s="174" t="s">
        <v>156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P103</f>
        <v>0</v>
      </c>
      <c r="Q102" s="168"/>
      <c r="R102" s="169">
        <f>R103</f>
        <v>0.50729999999999997</v>
      </c>
      <c r="S102" s="168"/>
      <c r="T102" s="170">
        <f>T103</f>
        <v>0</v>
      </c>
      <c r="AR102" s="171" t="s">
        <v>76</v>
      </c>
      <c r="AT102" s="172" t="s">
        <v>67</v>
      </c>
      <c r="AU102" s="172" t="s">
        <v>76</v>
      </c>
      <c r="AY102" s="171" t="s">
        <v>142</v>
      </c>
      <c r="BK102" s="173">
        <f>BK103</f>
        <v>0</v>
      </c>
    </row>
    <row r="103" spans="1:65" s="2" customFormat="1" ht="24.2" customHeight="1">
      <c r="A103" s="32"/>
      <c r="B103" s="33"/>
      <c r="C103" s="176" t="s">
        <v>76</v>
      </c>
      <c r="D103" s="176" t="s">
        <v>144</v>
      </c>
      <c r="E103" s="177" t="s">
        <v>934</v>
      </c>
      <c r="F103" s="178" t="s">
        <v>935</v>
      </c>
      <c r="G103" s="179" t="s">
        <v>147</v>
      </c>
      <c r="H103" s="180">
        <v>2</v>
      </c>
      <c r="I103" s="181"/>
      <c r="J103" s="182">
        <f>ROUND(I103*H103,2)</f>
        <v>0</v>
      </c>
      <c r="K103" s="178" t="s">
        <v>148</v>
      </c>
      <c r="L103" s="37"/>
      <c r="M103" s="183" t="s">
        <v>19</v>
      </c>
      <c r="N103" s="184" t="s">
        <v>39</v>
      </c>
      <c r="O103" s="62"/>
      <c r="P103" s="185">
        <f>O103*H103</f>
        <v>0</v>
      </c>
      <c r="Q103" s="185">
        <v>0.25364999999999999</v>
      </c>
      <c r="R103" s="185">
        <f>Q103*H103</f>
        <v>0.50729999999999997</v>
      </c>
      <c r="S103" s="185">
        <v>0</v>
      </c>
      <c r="T103" s="186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7" t="s">
        <v>149</v>
      </c>
      <c r="AT103" s="187" t="s">
        <v>144</v>
      </c>
      <c r="AU103" s="187" t="s">
        <v>78</v>
      </c>
      <c r="AY103" s="15" t="s">
        <v>142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5" t="s">
        <v>76</v>
      </c>
      <c r="BK103" s="188">
        <f>ROUND(I103*H103,2)</f>
        <v>0</v>
      </c>
      <c r="BL103" s="15" t="s">
        <v>149</v>
      </c>
      <c r="BM103" s="187" t="s">
        <v>936</v>
      </c>
    </row>
    <row r="104" spans="1:65" s="12" customFormat="1" ht="22.9" customHeight="1">
      <c r="B104" s="160"/>
      <c r="C104" s="161"/>
      <c r="D104" s="162" t="s">
        <v>67</v>
      </c>
      <c r="E104" s="174" t="s">
        <v>167</v>
      </c>
      <c r="F104" s="174" t="s">
        <v>184</v>
      </c>
      <c r="G104" s="161"/>
      <c r="H104" s="161"/>
      <c r="I104" s="164"/>
      <c r="J104" s="175">
        <f>BK104</f>
        <v>0</v>
      </c>
      <c r="K104" s="161"/>
      <c r="L104" s="166"/>
      <c r="M104" s="167"/>
      <c r="N104" s="168"/>
      <c r="O104" s="168"/>
      <c r="P104" s="169">
        <f>P105</f>
        <v>0</v>
      </c>
      <c r="Q104" s="168"/>
      <c r="R104" s="169">
        <f>R105</f>
        <v>0.12836999999999998</v>
      </c>
      <c r="S104" s="168"/>
      <c r="T104" s="170">
        <f>T105</f>
        <v>0</v>
      </c>
      <c r="AR104" s="171" t="s">
        <v>76</v>
      </c>
      <c r="AT104" s="172" t="s">
        <v>67</v>
      </c>
      <c r="AU104" s="172" t="s">
        <v>76</v>
      </c>
      <c r="AY104" s="171" t="s">
        <v>142</v>
      </c>
      <c r="BK104" s="173">
        <f>BK105</f>
        <v>0</v>
      </c>
    </row>
    <row r="105" spans="1:65" s="2" customFormat="1" ht="24.2" customHeight="1">
      <c r="A105" s="32"/>
      <c r="B105" s="33"/>
      <c r="C105" s="176" t="s">
        <v>78</v>
      </c>
      <c r="D105" s="176" t="s">
        <v>144</v>
      </c>
      <c r="E105" s="177" t="s">
        <v>937</v>
      </c>
      <c r="F105" s="178" t="s">
        <v>938</v>
      </c>
      <c r="G105" s="179" t="s">
        <v>147</v>
      </c>
      <c r="H105" s="180">
        <v>3.3</v>
      </c>
      <c r="I105" s="181"/>
      <c r="J105" s="182">
        <f>ROUND(I105*H105,2)</f>
        <v>0</v>
      </c>
      <c r="K105" s="178" t="s">
        <v>148</v>
      </c>
      <c r="L105" s="37"/>
      <c r="M105" s="183" t="s">
        <v>19</v>
      </c>
      <c r="N105" s="184" t="s">
        <v>39</v>
      </c>
      <c r="O105" s="62"/>
      <c r="P105" s="185">
        <f>O105*H105</f>
        <v>0</v>
      </c>
      <c r="Q105" s="185">
        <v>3.8899999999999997E-2</v>
      </c>
      <c r="R105" s="185">
        <f>Q105*H105</f>
        <v>0.12836999999999998</v>
      </c>
      <c r="S105" s="185">
        <v>0</v>
      </c>
      <c r="T105" s="186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7" t="s">
        <v>149</v>
      </c>
      <c r="AT105" s="187" t="s">
        <v>144</v>
      </c>
      <c r="AU105" s="187" t="s">
        <v>78</v>
      </c>
      <c r="AY105" s="15" t="s">
        <v>142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5" t="s">
        <v>76</v>
      </c>
      <c r="BK105" s="188">
        <f>ROUND(I105*H105,2)</f>
        <v>0</v>
      </c>
      <c r="BL105" s="15" t="s">
        <v>149</v>
      </c>
      <c r="BM105" s="187" t="s">
        <v>939</v>
      </c>
    </row>
    <row r="106" spans="1:65" s="12" customFormat="1" ht="22.9" customHeight="1">
      <c r="B106" s="160"/>
      <c r="C106" s="161"/>
      <c r="D106" s="162" t="s">
        <v>67</v>
      </c>
      <c r="E106" s="174" t="s">
        <v>180</v>
      </c>
      <c r="F106" s="174" t="s">
        <v>258</v>
      </c>
      <c r="G106" s="161"/>
      <c r="H106" s="161"/>
      <c r="I106" s="164"/>
      <c r="J106" s="175">
        <f>BK106</f>
        <v>0</v>
      </c>
      <c r="K106" s="161"/>
      <c r="L106" s="166"/>
      <c r="M106" s="167"/>
      <c r="N106" s="168"/>
      <c r="O106" s="168"/>
      <c r="P106" s="169">
        <f>SUM(P107:P109)</f>
        <v>0</v>
      </c>
      <c r="Q106" s="168"/>
      <c r="R106" s="169">
        <f>SUM(R107:R109)</f>
        <v>0</v>
      </c>
      <c r="S106" s="168"/>
      <c r="T106" s="170">
        <f>SUM(T107:T109)</f>
        <v>1.6600000000000001</v>
      </c>
      <c r="AR106" s="171" t="s">
        <v>76</v>
      </c>
      <c r="AT106" s="172" t="s">
        <v>67</v>
      </c>
      <c r="AU106" s="172" t="s">
        <v>76</v>
      </c>
      <c r="AY106" s="171" t="s">
        <v>142</v>
      </c>
      <c r="BK106" s="173">
        <f>SUM(BK107:BK109)</f>
        <v>0</v>
      </c>
    </row>
    <row r="107" spans="1:65" s="2" customFormat="1" ht="49.15" customHeight="1">
      <c r="A107" s="32"/>
      <c r="B107" s="33"/>
      <c r="C107" s="176" t="s">
        <v>155</v>
      </c>
      <c r="D107" s="176" t="s">
        <v>144</v>
      </c>
      <c r="E107" s="177" t="s">
        <v>940</v>
      </c>
      <c r="F107" s="178" t="s">
        <v>941</v>
      </c>
      <c r="G107" s="179" t="s">
        <v>228</v>
      </c>
      <c r="H107" s="180">
        <v>8</v>
      </c>
      <c r="I107" s="181"/>
      <c r="J107" s="182">
        <f>ROUND(I107*H107,2)</f>
        <v>0</v>
      </c>
      <c r="K107" s="178" t="s">
        <v>148</v>
      </c>
      <c r="L107" s="37"/>
      <c r="M107" s="183" t="s">
        <v>19</v>
      </c>
      <c r="N107" s="184" t="s">
        <v>39</v>
      </c>
      <c r="O107" s="62"/>
      <c r="P107" s="185">
        <f>O107*H107</f>
        <v>0</v>
      </c>
      <c r="Q107" s="185">
        <v>0</v>
      </c>
      <c r="R107" s="185">
        <f>Q107*H107</f>
        <v>0</v>
      </c>
      <c r="S107" s="185">
        <v>0.13800000000000001</v>
      </c>
      <c r="T107" s="186">
        <f>S107*H107</f>
        <v>1.1040000000000001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7" t="s">
        <v>149</v>
      </c>
      <c r="AT107" s="187" t="s">
        <v>144</v>
      </c>
      <c r="AU107" s="187" t="s">
        <v>78</v>
      </c>
      <c r="AY107" s="15" t="s">
        <v>142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5" t="s">
        <v>76</v>
      </c>
      <c r="BK107" s="188">
        <f>ROUND(I107*H107,2)</f>
        <v>0</v>
      </c>
      <c r="BL107" s="15" t="s">
        <v>149</v>
      </c>
      <c r="BM107" s="187" t="s">
        <v>942</v>
      </c>
    </row>
    <row r="108" spans="1:65" s="2" customFormat="1" ht="37.9" customHeight="1">
      <c r="A108" s="32"/>
      <c r="B108" s="33"/>
      <c r="C108" s="176" t="s">
        <v>149</v>
      </c>
      <c r="D108" s="176" t="s">
        <v>144</v>
      </c>
      <c r="E108" s="177" t="s">
        <v>943</v>
      </c>
      <c r="F108" s="178" t="s">
        <v>944</v>
      </c>
      <c r="G108" s="179" t="s">
        <v>333</v>
      </c>
      <c r="H108" s="180">
        <v>12</v>
      </c>
      <c r="I108" s="181"/>
      <c r="J108" s="182">
        <f>ROUND(I108*H108,2)</f>
        <v>0</v>
      </c>
      <c r="K108" s="178" t="s">
        <v>148</v>
      </c>
      <c r="L108" s="37"/>
      <c r="M108" s="183" t="s">
        <v>19</v>
      </c>
      <c r="N108" s="184" t="s">
        <v>39</v>
      </c>
      <c r="O108" s="62"/>
      <c r="P108" s="185">
        <f>O108*H108</f>
        <v>0</v>
      </c>
      <c r="Q108" s="185">
        <v>0</v>
      </c>
      <c r="R108" s="185">
        <f>Q108*H108</f>
        <v>0</v>
      </c>
      <c r="S108" s="185">
        <v>1.2999999999999999E-2</v>
      </c>
      <c r="T108" s="186">
        <f>S108*H108</f>
        <v>0.156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7" t="s">
        <v>149</v>
      </c>
      <c r="AT108" s="187" t="s">
        <v>144</v>
      </c>
      <c r="AU108" s="187" t="s">
        <v>78</v>
      </c>
      <c r="AY108" s="15" t="s">
        <v>142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5" t="s">
        <v>76</v>
      </c>
      <c r="BK108" s="188">
        <f>ROUND(I108*H108,2)</f>
        <v>0</v>
      </c>
      <c r="BL108" s="15" t="s">
        <v>149</v>
      </c>
      <c r="BM108" s="187" t="s">
        <v>945</v>
      </c>
    </row>
    <row r="109" spans="1:65" s="2" customFormat="1" ht="37.9" customHeight="1">
      <c r="A109" s="32"/>
      <c r="B109" s="33"/>
      <c r="C109" s="176" t="s">
        <v>163</v>
      </c>
      <c r="D109" s="176" t="s">
        <v>144</v>
      </c>
      <c r="E109" s="177" t="s">
        <v>340</v>
      </c>
      <c r="F109" s="178" t="s">
        <v>341</v>
      </c>
      <c r="G109" s="179" t="s">
        <v>333</v>
      </c>
      <c r="H109" s="180">
        <v>10</v>
      </c>
      <c r="I109" s="181"/>
      <c r="J109" s="182">
        <f>ROUND(I109*H109,2)</f>
        <v>0</v>
      </c>
      <c r="K109" s="178" t="s">
        <v>148</v>
      </c>
      <c r="L109" s="37"/>
      <c r="M109" s="183" t="s">
        <v>19</v>
      </c>
      <c r="N109" s="184" t="s">
        <v>39</v>
      </c>
      <c r="O109" s="62"/>
      <c r="P109" s="185">
        <f>O109*H109</f>
        <v>0</v>
      </c>
      <c r="Q109" s="185">
        <v>0</v>
      </c>
      <c r="R109" s="185">
        <f>Q109*H109</f>
        <v>0</v>
      </c>
      <c r="S109" s="185">
        <v>0.04</v>
      </c>
      <c r="T109" s="186">
        <f>S109*H109</f>
        <v>0.4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7" t="s">
        <v>149</v>
      </c>
      <c r="AT109" s="187" t="s">
        <v>144</v>
      </c>
      <c r="AU109" s="187" t="s">
        <v>78</v>
      </c>
      <c r="AY109" s="15" t="s">
        <v>142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5" t="s">
        <v>76</v>
      </c>
      <c r="BK109" s="188">
        <f>ROUND(I109*H109,2)</f>
        <v>0</v>
      </c>
      <c r="BL109" s="15" t="s">
        <v>149</v>
      </c>
      <c r="BM109" s="187" t="s">
        <v>946</v>
      </c>
    </row>
    <row r="110" spans="1:65" s="12" customFormat="1" ht="22.9" customHeight="1">
      <c r="B110" s="160"/>
      <c r="C110" s="161"/>
      <c r="D110" s="162" t="s">
        <v>67</v>
      </c>
      <c r="E110" s="174" t="s">
        <v>347</v>
      </c>
      <c r="F110" s="174" t="s">
        <v>348</v>
      </c>
      <c r="G110" s="161"/>
      <c r="H110" s="161"/>
      <c r="I110" s="164"/>
      <c r="J110" s="175">
        <f>BK110</f>
        <v>0</v>
      </c>
      <c r="K110" s="161"/>
      <c r="L110" s="166"/>
      <c r="M110" s="167"/>
      <c r="N110" s="168"/>
      <c r="O110" s="168"/>
      <c r="P110" s="169">
        <f>SUM(P111:P114)</f>
        <v>0</v>
      </c>
      <c r="Q110" s="168"/>
      <c r="R110" s="169">
        <f>SUM(R111:R114)</f>
        <v>0</v>
      </c>
      <c r="S110" s="168"/>
      <c r="T110" s="170">
        <f>SUM(T111:T114)</f>
        <v>0</v>
      </c>
      <c r="AR110" s="171" t="s">
        <v>76</v>
      </c>
      <c r="AT110" s="172" t="s">
        <v>67</v>
      </c>
      <c r="AU110" s="172" t="s">
        <v>76</v>
      </c>
      <c r="AY110" s="171" t="s">
        <v>142</v>
      </c>
      <c r="BK110" s="173">
        <f>SUM(BK111:BK114)</f>
        <v>0</v>
      </c>
    </row>
    <row r="111" spans="1:65" s="2" customFormat="1" ht="37.9" customHeight="1">
      <c r="A111" s="32"/>
      <c r="B111" s="33"/>
      <c r="C111" s="176" t="s">
        <v>167</v>
      </c>
      <c r="D111" s="176" t="s">
        <v>144</v>
      </c>
      <c r="E111" s="177" t="s">
        <v>947</v>
      </c>
      <c r="F111" s="178" t="s">
        <v>948</v>
      </c>
      <c r="G111" s="179" t="s">
        <v>215</v>
      </c>
      <c r="H111" s="180">
        <v>2.2549999999999999</v>
      </c>
      <c r="I111" s="181"/>
      <c r="J111" s="182">
        <f>ROUND(I111*H111,2)</f>
        <v>0</v>
      </c>
      <c r="K111" s="178" t="s">
        <v>148</v>
      </c>
      <c r="L111" s="37"/>
      <c r="M111" s="183" t="s">
        <v>19</v>
      </c>
      <c r="N111" s="184" t="s">
        <v>39</v>
      </c>
      <c r="O111" s="62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7" t="s">
        <v>149</v>
      </c>
      <c r="AT111" s="187" t="s">
        <v>144</v>
      </c>
      <c r="AU111" s="187" t="s">
        <v>78</v>
      </c>
      <c r="AY111" s="15" t="s">
        <v>142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5" t="s">
        <v>76</v>
      </c>
      <c r="BK111" s="188">
        <f>ROUND(I111*H111,2)</f>
        <v>0</v>
      </c>
      <c r="BL111" s="15" t="s">
        <v>149</v>
      </c>
      <c r="BM111" s="187" t="s">
        <v>949</v>
      </c>
    </row>
    <row r="112" spans="1:65" s="2" customFormat="1" ht="24.2" customHeight="1">
      <c r="A112" s="32"/>
      <c r="B112" s="33"/>
      <c r="C112" s="176" t="s">
        <v>171</v>
      </c>
      <c r="D112" s="176" t="s">
        <v>144</v>
      </c>
      <c r="E112" s="177" t="s">
        <v>354</v>
      </c>
      <c r="F112" s="178" t="s">
        <v>355</v>
      </c>
      <c r="G112" s="179" t="s">
        <v>215</v>
      </c>
      <c r="H112" s="180">
        <v>2.2549999999999999</v>
      </c>
      <c r="I112" s="181"/>
      <c r="J112" s="182">
        <f>ROUND(I112*H112,2)</f>
        <v>0</v>
      </c>
      <c r="K112" s="178" t="s">
        <v>148</v>
      </c>
      <c r="L112" s="37"/>
      <c r="M112" s="183" t="s">
        <v>19</v>
      </c>
      <c r="N112" s="184" t="s">
        <v>39</v>
      </c>
      <c r="O112" s="62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7" t="s">
        <v>149</v>
      </c>
      <c r="AT112" s="187" t="s">
        <v>144</v>
      </c>
      <c r="AU112" s="187" t="s">
        <v>78</v>
      </c>
      <c r="AY112" s="15" t="s">
        <v>142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5" t="s">
        <v>76</v>
      </c>
      <c r="BK112" s="188">
        <f>ROUND(I112*H112,2)</f>
        <v>0</v>
      </c>
      <c r="BL112" s="15" t="s">
        <v>149</v>
      </c>
      <c r="BM112" s="187" t="s">
        <v>950</v>
      </c>
    </row>
    <row r="113" spans="1:65" s="2" customFormat="1" ht="37.9" customHeight="1">
      <c r="A113" s="32"/>
      <c r="B113" s="33"/>
      <c r="C113" s="176" t="s">
        <v>176</v>
      </c>
      <c r="D113" s="176" t="s">
        <v>144</v>
      </c>
      <c r="E113" s="177" t="s">
        <v>358</v>
      </c>
      <c r="F113" s="178" t="s">
        <v>359</v>
      </c>
      <c r="G113" s="179" t="s">
        <v>215</v>
      </c>
      <c r="H113" s="180">
        <v>2.2549999999999999</v>
      </c>
      <c r="I113" s="181"/>
      <c r="J113" s="182">
        <f>ROUND(I113*H113,2)</f>
        <v>0</v>
      </c>
      <c r="K113" s="178" t="s">
        <v>148</v>
      </c>
      <c r="L113" s="37"/>
      <c r="M113" s="183" t="s">
        <v>19</v>
      </c>
      <c r="N113" s="184" t="s">
        <v>39</v>
      </c>
      <c r="O113" s="62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7" t="s">
        <v>149</v>
      </c>
      <c r="AT113" s="187" t="s">
        <v>144</v>
      </c>
      <c r="AU113" s="187" t="s">
        <v>78</v>
      </c>
      <c r="AY113" s="15" t="s">
        <v>142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5" t="s">
        <v>76</v>
      </c>
      <c r="BK113" s="188">
        <f>ROUND(I113*H113,2)</f>
        <v>0</v>
      </c>
      <c r="BL113" s="15" t="s">
        <v>149</v>
      </c>
      <c r="BM113" s="187" t="s">
        <v>951</v>
      </c>
    </row>
    <row r="114" spans="1:65" s="2" customFormat="1" ht="37.9" customHeight="1">
      <c r="A114" s="32"/>
      <c r="B114" s="33"/>
      <c r="C114" s="176" t="s">
        <v>180</v>
      </c>
      <c r="D114" s="176" t="s">
        <v>144</v>
      </c>
      <c r="E114" s="177" t="s">
        <v>362</v>
      </c>
      <c r="F114" s="178" t="s">
        <v>363</v>
      </c>
      <c r="G114" s="179" t="s">
        <v>215</v>
      </c>
      <c r="H114" s="180">
        <v>2.2549999999999999</v>
      </c>
      <c r="I114" s="181"/>
      <c r="J114" s="182">
        <f>ROUND(I114*H114,2)</f>
        <v>0</v>
      </c>
      <c r="K114" s="178" t="s">
        <v>148</v>
      </c>
      <c r="L114" s="37"/>
      <c r="M114" s="183" t="s">
        <v>19</v>
      </c>
      <c r="N114" s="184" t="s">
        <v>39</v>
      </c>
      <c r="O114" s="62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7" t="s">
        <v>149</v>
      </c>
      <c r="AT114" s="187" t="s">
        <v>144</v>
      </c>
      <c r="AU114" s="187" t="s">
        <v>78</v>
      </c>
      <c r="AY114" s="15" t="s">
        <v>142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5" t="s">
        <v>76</v>
      </c>
      <c r="BK114" s="188">
        <f>ROUND(I114*H114,2)</f>
        <v>0</v>
      </c>
      <c r="BL114" s="15" t="s">
        <v>149</v>
      </c>
      <c r="BM114" s="187" t="s">
        <v>952</v>
      </c>
    </row>
    <row r="115" spans="1:65" s="12" customFormat="1" ht="22.9" customHeight="1">
      <c r="B115" s="160"/>
      <c r="C115" s="161"/>
      <c r="D115" s="162" t="s">
        <v>67</v>
      </c>
      <c r="E115" s="174" t="s">
        <v>365</v>
      </c>
      <c r="F115" s="174" t="s">
        <v>366</v>
      </c>
      <c r="G115" s="161"/>
      <c r="H115" s="161"/>
      <c r="I115" s="164"/>
      <c r="J115" s="175">
        <f>BK115</f>
        <v>0</v>
      </c>
      <c r="K115" s="161"/>
      <c r="L115" s="166"/>
      <c r="M115" s="167"/>
      <c r="N115" s="168"/>
      <c r="O115" s="168"/>
      <c r="P115" s="169">
        <f>P116</f>
        <v>0</v>
      </c>
      <c r="Q115" s="168"/>
      <c r="R115" s="169">
        <f>R116</f>
        <v>0</v>
      </c>
      <c r="S115" s="168"/>
      <c r="T115" s="170">
        <f>T116</f>
        <v>0</v>
      </c>
      <c r="AR115" s="171" t="s">
        <v>76</v>
      </c>
      <c r="AT115" s="172" t="s">
        <v>67</v>
      </c>
      <c r="AU115" s="172" t="s">
        <v>76</v>
      </c>
      <c r="AY115" s="171" t="s">
        <v>142</v>
      </c>
      <c r="BK115" s="173">
        <f>BK116</f>
        <v>0</v>
      </c>
    </row>
    <row r="116" spans="1:65" s="2" customFormat="1" ht="49.15" customHeight="1">
      <c r="A116" s="32"/>
      <c r="B116" s="33"/>
      <c r="C116" s="176" t="s">
        <v>185</v>
      </c>
      <c r="D116" s="176" t="s">
        <v>144</v>
      </c>
      <c r="E116" s="177" t="s">
        <v>953</v>
      </c>
      <c r="F116" s="178" t="s">
        <v>954</v>
      </c>
      <c r="G116" s="179" t="s">
        <v>215</v>
      </c>
      <c r="H116" s="180">
        <v>0.63600000000000001</v>
      </c>
      <c r="I116" s="181"/>
      <c r="J116" s="182">
        <f>ROUND(I116*H116,2)</f>
        <v>0</v>
      </c>
      <c r="K116" s="178" t="s">
        <v>148</v>
      </c>
      <c r="L116" s="37"/>
      <c r="M116" s="183" t="s">
        <v>19</v>
      </c>
      <c r="N116" s="184" t="s">
        <v>39</v>
      </c>
      <c r="O116" s="62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7" t="s">
        <v>149</v>
      </c>
      <c r="AT116" s="187" t="s">
        <v>144</v>
      </c>
      <c r="AU116" s="187" t="s">
        <v>78</v>
      </c>
      <c r="AY116" s="15" t="s">
        <v>142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15" t="s">
        <v>76</v>
      </c>
      <c r="BK116" s="188">
        <f>ROUND(I116*H116,2)</f>
        <v>0</v>
      </c>
      <c r="BL116" s="15" t="s">
        <v>149</v>
      </c>
      <c r="BM116" s="187" t="s">
        <v>955</v>
      </c>
    </row>
    <row r="117" spans="1:65" s="12" customFormat="1" ht="25.9" customHeight="1">
      <c r="B117" s="160"/>
      <c r="C117" s="161"/>
      <c r="D117" s="162" t="s">
        <v>67</v>
      </c>
      <c r="E117" s="163" t="s">
        <v>371</v>
      </c>
      <c r="F117" s="163" t="s">
        <v>372</v>
      </c>
      <c r="G117" s="161"/>
      <c r="H117" s="161"/>
      <c r="I117" s="164"/>
      <c r="J117" s="165">
        <f>BK117</f>
        <v>0</v>
      </c>
      <c r="K117" s="161"/>
      <c r="L117" s="166"/>
      <c r="M117" s="167"/>
      <c r="N117" s="168"/>
      <c r="O117" s="168"/>
      <c r="P117" s="169">
        <f>P118+P123+P130+P141+P144+P150+P157</f>
        <v>0</v>
      </c>
      <c r="Q117" s="168"/>
      <c r="R117" s="169">
        <f>R118+R123+R130+R141+R144+R150+R157</f>
        <v>0.95787668000000004</v>
      </c>
      <c r="S117" s="168"/>
      <c r="T117" s="170">
        <f>T118+T123+T130+T141+T144+T150+T157</f>
        <v>0.59536747999999995</v>
      </c>
      <c r="AR117" s="171" t="s">
        <v>78</v>
      </c>
      <c r="AT117" s="172" t="s">
        <v>67</v>
      </c>
      <c r="AU117" s="172" t="s">
        <v>68</v>
      </c>
      <c r="AY117" s="171" t="s">
        <v>142</v>
      </c>
      <c r="BK117" s="173">
        <f>BK118+BK123+BK130+BK141+BK144+BK150+BK157</f>
        <v>0</v>
      </c>
    </row>
    <row r="118" spans="1:65" s="12" customFormat="1" ht="22.9" customHeight="1">
      <c r="B118" s="160"/>
      <c r="C118" s="161"/>
      <c r="D118" s="162" t="s">
        <v>67</v>
      </c>
      <c r="E118" s="174" t="s">
        <v>749</v>
      </c>
      <c r="F118" s="174" t="s">
        <v>750</v>
      </c>
      <c r="G118" s="161"/>
      <c r="H118" s="161"/>
      <c r="I118" s="164"/>
      <c r="J118" s="175">
        <f>BK118</f>
        <v>0</v>
      </c>
      <c r="K118" s="161"/>
      <c r="L118" s="166"/>
      <c r="M118" s="167"/>
      <c r="N118" s="168"/>
      <c r="O118" s="168"/>
      <c r="P118" s="169">
        <f>SUM(P119:P122)</f>
        <v>0</v>
      </c>
      <c r="Q118" s="168"/>
      <c r="R118" s="169">
        <f>SUM(R119:R122)</f>
        <v>3.524E-2</v>
      </c>
      <c r="S118" s="168"/>
      <c r="T118" s="170">
        <f>SUM(T119:T122)</f>
        <v>1.9799999999999998E-2</v>
      </c>
      <c r="AR118" s="171" t="s">
        <v>78</v>
      </c>
      <c r="AT118" s="172" t="s">
        <v>67</v>
      </c>
      <c r="AU118" s="172" t="s">
        <v>76</v>
      </c>
      <c r="AY118" s="171" t="s">
        <v>142</v>
      </c>
      <c r="BK118" s="173">
        <f>SUM(BK119:BK122)</f>
        <v>0</v>
      </c>
    </row>
    <row r="119" spans="1:65" s="2" customFormat="1" ht="24.2" customHeight="1">
      <c r="A119" s="32"/>
      <c r="B119" s="33"/>
      <c r="C119" s="176" t="s">
        <v>189</v>
      </c>
      <c r="D119" s="176" t="s">
        <v>144</v>
      </c>
      <c r="E119" s="177" t="s">
        <v>956</v>
      </c>
      <c r="F119" s="178" t="s">
        <v>957</v>
      </c>
      <c r="G119" s="179" t="s">
        <v>333</v>
      </c>
      <c r="H119" s="180">
        <v>10</v>
      </c>
      <c r="I119" s="181"/>
      <c r="J119" s="182">
        <f>ROUND(I119*H119,2)</f>
        <v>0</v>
      </c>
      <c r="K119" s="178" t="s">
        <v>148</v>
      </c>
      <c r="L119" s="37"/>
      <c r="M119" s="183" t="s">
        <v>19</v>
      </c>
      <c r="N119" s="184" t="s">
        <v>39</v>
      </c>
      <c r="O119" s="62"/>
      <c r="P119" s="185">
        <f>O119*H119</f>
        <v>0</v>
      </c>
      <c r="Q119" s="185">
        <v>0</v>
      </c>
      <c r="R119" s="185">
        <f>Q119*H119</f>
        <v>0</v>
      </c>
      <c r="S119" s="185">
        <v>1.98E-3</v>
      </c>
      <c r="T119" s="186">
        <f>S119*H119</f>
        <v>1.9799999999999998E-2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7" t="s">
        <v>208</v>
      </c>
      <c r="AT119" s="187" t="s">
        <v>144</v>
      </c>
      <c r="AU119" s="187" t="s">
        <v>78</v>
      </c>
      <c r="AY119" s="15" t="s">
        <v>142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5" t="s">
        <v>76</v>
      </c>
      <c r="BK119" s="188">
        <f>ROUND(I119*H119,2)</f>
        <v>0</v>
      </c>
      <c r="BL119" s="15" t="s">
        <v>208</v>
      </c>
      <c r="BM119" s="187" t="s">
        <v>958</v>
      </c>
    </row>
    <row r="120" spans="1:65" s="2" customFormat="1" ht="24.2" customHeight="1">
      <c r="A120" s="32"/>
      <c r="B120" s="33"/>
      <c r="C120" s="176" t="s">
        <v>193</v>
      </c>
      <c r="D120" s="176" t="s">
        <v>144</v>
      </c>
      <c r="E120" s="177" t="s">
        <v>959</v>
      </c>
      <c r="F120" s="178" t="s">
        <v>960</v>
      </c>
      <c r="G120" s="179" t="s">
        <v>333</v>
      </c>
      <c r="H120" s="180">
        <v>4</v>
      </c>
      <c r="I120" s="181"/>
      <c r="J120" s="182">
        <f>ROUND(I120*H120,2)</f>
        <v>0</v>
      </c>
      <c r="K120" s="178" t="s">
        <v>148</v>
      </c>
      <c r="L120" s="37"/>
      <c r="M120" s="183" t="s">
        <v>19</v>
      </c>
      <c r="N120" s="184" t="s">
        <v>39</v>
      </c>
      <c r="O120" s="62"/>
      <c r="P120" s="185">
        <f>O120*H120</f>
        <v>0</v>
      </c>
      <c r="Q120" s="185">
        <v>3.2599999999999999E-3</v>
      </c>
      <c r="R120" s="185">
        <f>Q120*H120</f>
        <v>1.304E-2</v>
      </c>
      <c r="S120" s="185">
        <v>0</v>
      </c>
      <c r="T120" s="18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7" t="s">
        <v>208</v>
      </c>
      <c r="AT120" s="187" t="s">
        <v>144</v>
      </c>
      <c r="AU120" s="187" t="s">
        <v>78</v>
      </c>
      <c r="AY120" s="15" t="s">
        <v>142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5" t="s">
        <v>76</v>
      </c>
      <c r="BK120" s="188">
        <f>ROUND(I120*H120,2)</f>
        <v>0</v>
      </c>
      <c r="BL120" s="15" t="s">
        <v>208</v>
      </c>
      <c r="BM120" s="187" t="s">
        <v>961</v>
      </c>
    </row>
    <row r="121" spans="1:65" s="2" customFormat="1" ht="24.2" customHeight="1">
      <c r="A121" s="32"/>
      <c r="B121" s="33"/>
      <c r="C121" s="176" t="s">
        <v>197</v>
      </c>
      <c r="D121" s="176" t="s">
        <v>144</v>
      </c>
      <c r="E121" s="177" t="s">
        <v>962</v>
      </c>
      <c r="F121" s="178" t="s">
        <v>963</v>
      </c>
      <c r="G121" s="179" t="s">
        <v>333</v>
      </c>
      <c r="H121" s="180">
        <v>6</v>
      </c>
      <c r="I121" s="181"/>
      <c r="J121" s="182">
        <f>ROUND(I121*H121,2)</f>
        <v>0</v>
      </c>
      <c r="K121" s="178" t="s">
        <v>148</v>
      </c>
      <c r="L121" s="37"/>
      <c r="M121" s="183" t="s">
        <v>19</v>
      </c>
      <c r="N121" s="184" t="s">
        <v>39</v>
      </c>
      <c r="O121" s="62"/>
      <c r="P121" s="185">
        <f>O121*H121</f>
        <v>0</v>
      </c>
      <c r="Q121" s="185">
        <v>3.7000000000000002E-3</v>
      </c>
      <c r="R121" s="185">
        <f>Q121*H121</f>
        <v>2.2200000000000001E-2</v>
      </c>
      <c r="S121" s="185">
        <v>0</v>
      </c>
      <c r="T121" s="18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7" t="s">
        <v>208</v>
      </c>
      <c r="AT121" s="187" t="s">
        <v>144</v>
      </c>
      <c r="AU121" s="187" t="s">
        <v>78</v>
      </c>
      <c r="AY121" s="15" t="s">
        <v>142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5" t="s">
        <v>76</v>
      </c>
      <c r="BK121" s="188">
        <f>ROUND(I121*H121,2)</f>
        <v>0</v>
      </c>
      <c r="BL121" s="15" t="s">
        <v>208</v>
      </c>
      <c r="BM121" s="187" t="s">
        <v>964</v>
      </c>
    </row>
    <row r="122" spans="1:65" s="2" customFormat="1" ht="37.9" customHeight="1">
      <c r="A122" s="32"/>
      <c r="B122" s="33"/>
      <c r="C122" s="176" t="s">
        <v>201</v>
      </c>
      <c r="D122" s="176" t="s">
        <v>144</v>
      </c>
      <c r="E122" s="177" t="s">
        <v>965</v>
      </c>
      <c r="F122" s="178" t="s">
        <v>966</v>
      </c>
      <c r="G122" s="179" t="s">
        <v>215</v>
      </c>
      <c r="H122" s="180">
        <v>3.5000000000000003E-2</v>
      </c>
      <c r="I122" s="181"/>
      <c r="J122" s="182">
        <f>ROUND(I122*H122,2)</f>
        <v>0</v>
      </c>
      <c r="K122" s="178" t="s">
        <v>148</v>
      </c>
      <c r="L122" s="37"/>
      <c r="M122" s="183" t="s">
        <v>19</v>
      </c>
      <c r="N122" s="184" t="s">
        <v>39</v>
      </c>
      <c r="O122" s="62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7" t="s">
        <v>208</v>
      </c>
      <c r="AT122" s="187" t="s">
        <v>144</v>
      </c>
      <c r="AU122" s="187" t="s">
        <v>78</v>
      </c>
      <c r="AY122" s="15" t="s">
        <v>142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5" t="s">
        <v>76</v>
      </c>
      <c r="BK122" s="188">
        <f>ROUND(I122*H122,2)</f>
        <v>0</v>
      </c>
      <c r="BL122" s="15" t="s">
        <v>208</v>
      </c>
      <c r="BM122" s="187" t="s">
        <v>967</v>
      </c>
    </row>
    <row r="123" spans="1:65" s="12" customFormat="1" ht="22.9" customHeight="1">
      <c r="B123" s="160"/>
      <c r="C123" s="161"/>
      <c r="D123" s="162" t="s">
        <v>67</v>
      </c>
      <c r="E123" s="174" t="s">
        <v>778</v>
      </c>
      <c r="F123" s="174" t="s">
        <v>779</v>
      </c>
      <c r="G123" s="161"/>
      <c r="H123" s="161"/>
      <c r="I123" s="164"/>
      <c r="J123" s="175">
        <f>BK123</f>
        <v>0</v>
      </c>
      <c r="K123" s="161"/>
      <c r="L123" s="166"/>
      <c r="M123" s="167"/>
      <c r="N123" s="168"/>
      <c r="O123" s="168"/>
      <c r="P123" s="169">
        <f>SUM(P124:P129)</f>
        <v>0</v>
      </c>
      <c r="Q123" s="168"/>
      <c r="R123" s="169">
        <f>SUM(R124:R129)</f>
        <v>1.6879999999999999E-2</v>
      </c>
      <c r="S123" s="168"/>
      <c r="T123" s="170">
        <f>SUM(T124:T129)</f>
        <v>2.32E-3</v>
      </c>
      <c r="AR123" s="171" t="s">
        <v>78</v>
      </c>
      <c r="AT123" s="172" t="s">
        <v>67</v>
      </c>
      <c r="AU123" s="172" t="s">
        <v>76</v>
      </c>
      <c r="AY123" s="171" t="s">
        <v>142</v>
      </c>
      <c r="BK123" s="173">
        <f>SUM(BK124:BK129)</f>
        <v>0</v>
      </c>
    </row>
    <row r="124" spans="1:65" s="2" customFormat="1" ht="14.45" customHeight="1">
      <c r="A124" s="32"/>
      <c r="B124" s="33"/>
      <c r="C124" s="176" t="s">
        <v>8</v>
      </c>
      <c r="D124" s="176" t="s">
        <v>144</v>
      </c>
      <c r="E124" s="177" t="s">
        <v>968</v>
      </c>
      <c r="F124" s="178" t="s">
        <v>969</v>
      </c>
      <c r="G124" s="179" t="s">
        <v>333</v>
      </c>
      <c r="H124" s="180">
        <v>8</v>
      </c>
      <c r="I124" s="181"/>
      <c r="J124" s="182">
        <f t="shared" ref="J124:J129" si="0">ROUND(I124*H124,2)</f>
        <v>0</v>
      </c>
      <c r="K124" s="178" t="s">
        <v>148</v>
      </c>
      <c r="L124" s="37"/>
      <c r="M124" s="183" t="s">
        <v>19</v>
      </c>
      <c r="N124" s="184" t="s">
        <v>39</v>
      </c>
      <c r="O124" s="62"/>
      <c r="P124" s="185">
        <f t="shared" ref="P124:P129" si="1">O124*H124</f>
        <v>0</v>
      </c>
      <c r="Q124" s="185">
        <v>0</v>
      </c>
      <c r="R124" s="185">
        <f t="shared" ref="R124:R129" si="2">Q124*H124</f>
        <v>0</v>
      </c>
      <c r="S124" s="185">
        <v>2.9E-4</v>
      </c>
      <c r="T124" s="186">
        <f t="shared" ref="T124:T129" si="3">S124*H124</f>
        <v>2.32E-3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7" t="s">
        <v>208</v>
      </c>
      <c r="AT124" s="187" t="s">
        <v>144</v>
      </c>
      <c r="AU124" s="187" t="s">
        <v>78</v>
      </c>
      <c r="AY124" s="15" t="s">
        <v>142</v>
      </c>
      <c r="BE124" s="188">
        <f t="shared" ref="BE124:BE129" si="4">IF(N124="základní",J124,0)</f>
        <v>0</v>
      </c>
      <c r="BF124" s="188">
        <f t="shared" ref="BF124:BF129" si="5">IF(N124="snížená",J124,0)</f>
        <v>0</v>
      </c>
      <c r="BG124" s="188">
        <f t="shared" ref="BG124:BG129" si="6">IF(N124="zákl. přenesená",J124,0)</f>
        <v>0</v>
      </c>
      <c r="BH124" s="188">
        <f t="shared" ref="BH124:BH129" si="7">IF(N124="sníž. přenesená",J124,0)</f>
        <v>0</v>
      </c>
      <c r="BI124" s="188">
        <f t="shared" ref="BI124:BI129" si="8">IF(N124="nulová",J124,0)</f>
        <v>0</v>
      </c>
      <c r="BJ124" s="15" t="s">
        <v>76</v>
      </c>
      <c r="BK124" s="188">
        <f t="shared" ref="BK124:BK129" si="9">ROUND(I124*H124,2)</f>
        <v>0</v>
      </c>
      <c r="BL124" s="15" t="s">
        <v>208</v>
      </c>
      <c r="BM124" s="187" t="s">
        <v>970</v>
      </c>
    </row>
    <row r="125" spans="1:65" s="2" customFormat="1" ht="24.2" customHeight="1">
      <c r="A125" s="32"/>
      <c r="B125" s="33"/>
      <c r="C125" s="176" t="s">
        <v>208</v>
      </c>
      <c r="D125" s="176" t="s">
        <v>144</v>
      </c>
      <c r="E125" s="177" t="s">
        <v>971</v>
      </c>
      <c r="F125" s="178" t="s">
        <v>972</v>
      </c>
      <c r="G125" s="179" t="s">
        <v>228</v>
      </c>
      <c r="H125" s="180">
        <v>4</v>
      </c>
      <c r="I125" s="181"/>
      <c r="J125" s="182">
        <f t="shared" si="0"/>
        <v>0</v>
      </c>
      <c r="K125" s="178" t="s">
        <v>148</v>
      </c>
      <c r="L125" s="37"/>
      <c r="M125" s="183" t="s">
        <v>19</v>
      </c>
      <c r="N125" s="184" t="s">
        <v>39</v>
      </c>
      <c r="O125" s="62"/>
      <c r="P125" s="185">
        <f t="shared" si="1"/>
        <v>0</v>
      </c>
      <c r="Q125" s="185">
        <v>5.0000000000000002E-5</v>
      </c>
      <c r="R125" s="185">
        <f t="shared" si="2"/>
        <v>2.0000000000000001E-4</v>
      </c>
      <c r="S125" s="185">
        <v>0</v>
      </c>
      <c r="T125" s="18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7" t="s">
        <v>208</v>
      </c>
      <c r="AT125" s="187" t="s">
        <v>144</v>
      </c>
      <c r="AU125" s="187" t="s">
        <v>78</v>
      </c>
      <c r="AY125" s="15" t="s">
        <v>142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5" t="s">
        <v>76</v>
      </c>
      <c r="BK125" s="188">
        <f t="shared" si="9"/>
        <v>0</v>
      </c>
      <c r="BL125" s="15" t="s">
        <v>208</v>
      </c>
      <c r="BM125" s="187" t="s">
        <v>973</v>
      </c>
    </row>
    <row r="126" spans="1:65" s="2" customFormat="1" ht="24.2" customHeight="1">
      <c r="A126" s="32"/>
      <c r="B126" s="33"/>
      <c r="C126" s="189" t="s">
        <v>212</v>
      </c>
      <c r="D126" s="189" t="s">
        <v>230</v>
      </c>
      <c r="E126" s="190" t="s">
        <v>974</v>
      </c>
      <c r="F126" s="191" t="s">
        <v>975</v>
      </c>
      <c r="G126" s="192" t="s">
        <v>333</v>
      </c>
      <c r="H126" s="193">
        <v>4</v>
      </c>
      <c r="I126" s="194"/>
      <c r="J126" s="195">
        <f t="shared" si="0"/>
        <v>0</v>
      </c>
      <c r="K126" s="191" t="s">
        <v>148</v>
      </c>
      <c r="L126" s="196"/>
      <c r="M126" s="197" t="s">
        <v>19</v>
      </c>
      <c r="N126" s="198" t="s">
        <v>39</v>
      </c>
      <c r="O126" s="62"/>
      <c r="P126" s="185">
        <f t="shared" si="1"/>
        <v>0</v>
      </c>
      <c r="Q126" s="185">
        <v>6.0999999999999997E-4</v>
      </c>
      <c r="R126" s="185">
        <f t="shared" si="2"/>
        <v>2.4399999999999999E-3</v>
      </c>
      <c r="S126" s="185">
        <v>0</v>
      </c>
      <c r="T126" s="18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7" t="s">
        <v>278</v>
      </c>
      <c r="AT126" s="187" t="s">
        <v>230</v>
      </c>
      <c r="AU126" s="187" t="s">
        <v>78</v>
      </c>
      <c r="AY126" s="15" t="s">
        <v>142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5" t="s">
        <v>76</v>
      </c>
      <c r="BK126" s="188">
        <f t="shared" si="9"/>
        <v>0</v>
      </c>
      <c r="BL126" s="15" t="s">
        <v>208</v>
      </c>
      <c r="BM126" s="187" t="s">
        <v>976</v>
      </c>
    </row>
    <row r="127" spans="1:65" s="2" customFormat="1" ht="24.2" customHeight="1">
      <c r="A127" s="32"/>
      <c r="B127" s="33"/>
      <c r="C127" s="176" t="s">
        <v>217</v>
      </c>
      <c r="D127" s="176" t="s">
        <v>144</v>
      </c>
      <c r="E127" s="177" t="s">
        <v>977</v>
      </c>
      <c r="F127" s="178" t="s">
        <v>978</v>
      </c>
      <c r="G127" s="179" t="s">
        <v>333</v>
      </c>
      <c r="H127" s="180">
        <v>8</v>
      </c>
      <c r="I127" s="181"/>
      <c r="J127" s="182">
        <f t="shared" si="0"/>
        <v>0</v>
      </c>
      <c r="K127" s="178" t="s">
        <v>148</v>
      </c>
      <c r="L127" s="37"/>
      <c r="M127" s="183" t="s">
        <v>19</v>
      </c>
      <c r="N127" s="184" t="s">
        <v>39</v>
      </c>
      <c r="O127" s="62"/>
      <c r="P127" s="185">
        <f t="shared" si="1"/>
        <v>0</v>
      </c>
      <c r="Q127" s="185">
        <v>1.4400000000000001E-3</v>
      </c>
      <c r="R127" s="185">
        <f t="shared" si="2"/>
        <v>1.1520000000000001E-2</v>
      </c>
      <c r="S127" s="185">
        <v>0</v>
      </c>
      <c r="T127" s="18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7" t="s">
        <v>208</v>
      </c>
      <c r="AT127" s="187" t="s">
        <v>144</v>
      </c>
      <c r="AU127" s="187" t="s">
        <v>78</v>
      </c>
      <c r="AY127" s="15" t="s">
        <v>142</v>
      </c>
      <c r="BE127" s="188">
        <f t="shared" si="4"/>
        <v>0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5" t="s">
        <v>76</v>
      </c>
      <c r="BK127" s="188">
        <f t="shared" si="9"/>
        <v>0</v>
      </c>
      <c r="BL127" s="15" t="s">
        <v>208</v>
      </c>
      <c r="BM127" s="187" t="s">
        <v>979</v>
      </c>
    </row>
    <row r="128" spans="1:65" s="2" customFormat="1" ht="14.45" customHeight="1">
      <c r="A128" s="32"/>
      <c r="B128" s="33"/>
      <c r="C128" s="176" t="s">
        <v>221</v>
      </c>
      <c r="D128" s="176" t="s">
        <v>144</v>
      </c>
      <c r="E128" s="177" t="s">
        <v>980</v>
      </c>
      <c r="F128" s="178" t="s">
        <v>981</v>
      </c>
      <c r="G128" s="179" t="s">
        <v>228</v>
      </c>
      <c r="H128" s="180">
        <v>2</v>
      </c>
      <c r="I128" s="181"/>
      <c r="J128" s="182">
        <f t="shared" si="0"/>
        <v>0</v>
      </c>
      <c r="K128" s="178" t="s">
        <v>148</v>
      </c>
      <c r="L128" s="37"/>
      <c r="M128" s="183" t="s">
        <v>19</v>
      </c>
      <c r="N128" s="184" t="s">
        <v>39</v>
      </c>
      <c r="O128" s="62"/>
      <c r="P128" s="185">
        <f t="shared" si="1"/>
        <v>0</v>
      </c>
      <c r="Q128" s="185">
        <v>1.3600000000000001E-3</v>
      </c>
      <c r="R128" s="185">
        <f t="shared" si="2"/>
        <v>2.7200000000000002E-3</v>
      </c>
      <c r="S128" s="185">
        <v>0</v>
      </c>
      <c r="T128" s="186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7" t="s">
        <v>208</v>
      </c>
      <c r="AT128" s="187" t="s">
        <v>144</v>
      </c>
      <c r="AU128" s="187" t="s">
        <v>78</v>
      </c>
      <c r="AY128" s="15" t="s">
        <v>142</v>
      </c>
      <c r="BE128" s="188">
        <f t="shared" si="4"/>
        <v>0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5" t="s">
        <v>76</v>
      </c>
      <c r="BK128" s="188">
        <f t="shared" si="9"/>
        <v>0</v>
      </c>
      <c r="BL128" s="15" t="s">
        <v>208</v>
      </c>
      <c r="BM128" s="187" t="s">
        <v>982</v>
      </c>
    </row>
    <row r="129" spans="1:65" s="2" customFormat="1" ht="37.9" customHeight="1">
      <c r="A129" s="32"/>
      <c r="B129" s="33"/>
      <c r="C129" s="176" t="s">
        <v>225</v>
      </c>
      <c r="D129" s="176" t="s">
        <v>144</v>
      </c>
      <c r="E129" s="177" t="s">
        <v>983</v>
      </c>
      <c r="F129" s="178" t="s">
        <v>984</v>
      </c>
      <c r="G129" s="179" t="s">
        <v>215</v>
      </c>
      <c r="H129" s="180">
        <v>1.7000000000000001E-2</v>
      </c>
      <c r="I129" s="181"/>
      <c r="J129" s="182">
        <f t="shared" si="0"/>
        <v>0</v>
      </c>
      <c r="K129" s="178" t="s">
        <v>148</v>
      </c>
      <c r="L129" s="37"/>
      <c r="M129" s="183" t="s">
        <v>19</v>
      </c>
      <c r="N129" s="184" t="s">
        <v>39</v>
      </c>
      <c r="O129" s="62"/>
      <c r="P129" s="185">
        <f t="shared" si="1"/>
        <v>0</v>
      </c>
      <c r="Q129" s="185">
        <v>0</v>
      </c>
      <c r="R129" s="185">
        <f t="shared" si="2"/>
        <v>0</v>
      </c>
      <c r="S129" s="185">
        <v>0</v>
      </c>
      <c r="T129" s="186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7" t="s">
        <v>208</v>
      </c>
      <c r="AT129" s="187" t="s">
        <v>144</v>
      </c>
      <c r="AU129" s="187" t="s">
        <v>78</v>
      </c>
      <c r="AY129" s="15" t="s">
        <v>142</v>
      </c>
      <c r="BE129" s="188">
        <f t="shared" si="4"/>
        <v>0</v>
      </c>
      <c r="BF129" s="188">
        <f t="shared" si="5"/>
        <v>0</v>
      </c>
      <c r="BG129" s="188">
        <f t="shared" si="6"/>
        <v>0</v>
      </c>
      <c r="BH129" s="188">
        <f t="shared" si="7"/>
        <v>0</v>
      </c>
      <c r="BI129" s="188">
        <f t="shared" si="8"/>
        <v>0</v>
      </c>
      <c r="BJ129" s="15" t="s">
        <v>76</v>
      </c>
      <c r="BK129" s="188">
        <f t="shared" si="9"/>
        <v>0</v>
      </c>
      <c r="BL129" s="15" t="s">
        <v>208</v>
      </c>
      <c r="BM129" s="187" t="s">
        <v>985</v>
      </c>
    </row>
    <row r="130" spans="1:65" s="12" customFormat="1" ht="22.9" customHeight="1">
      <c r="B130" s="160"/>
      <c r="C130" s="161"/>
      <c r="D130" s="162" t="s">
        <v>67</v>
      </c>
      <c r="E130" s="174" t="s">
        <v>796</v>
      </c>
      <c r="F130" s="174" t="s">
        <v>797</v>
      </c>
      <c r="G130" s="161"/>
      <c r="H130" s="161"/>
      <c r="I130" s="164"/>
      <c r="J130" s="175">
        <f>BK130</f>
        <v>0</v>
      </c>
      <c r="K130" s="161"/>
      <c r="L130" s="166"/>
      <c r="M130" s="167"/>
      <c r="N130" s="168"/>
      <c r="O130" s="168"/>
      <c r="P130" s="169">
        <f>SUM(P131:P140)</f>
        <v>0</v>
      </c>
      <c r="Q130" s="168"/>
      <c r="R130" s="169">
        <f>SUM(R131:R140)</f>
        <v>2.3980000000000001E-2</v>
      </c>
      <c r="S130" s="168"/>
      <c r="T130" s="170">
        <f>SUM(T131:T140)</f>
        <v>0.17900999999999997</v>
      </c>
      <c r="AR130" s="171" t="s">
        <v>78</v>
      </c>
      <c r="AT130" s="172" t="s">
        <v>67</v>
      </c>
      <c r="AU130" s="172" t="s">
        <v>76</v>
      </c>
      <c r="AY130" s="171" t="s">
        <v>142</v>
      </c>
      <c r="BK130" s="173">
        <f>SUM(BK131:BK140)</f>
        <v>0</v>
      </c>
    </row>
    <row r="131" spans="1:65" s="2" customFormat="1" ht="24.2" customHeight="1">
      <c r="A131" s="32"/>
      <c r="B131" s="33"/>
      <c r="C131" s="176" t="s">
        <v>7</v>
      </c>
      <c r="D131" s="176" t="s">
        <v>144</v>
      </c>
      <c r="E131" s="177" t="s">
        <v>798</v>
      </c>
      <c r="F131" s="178" t="s">
        <v>799</v>
      </c>
      <c r="G131" s="179" t="s">
        <v>800</v>
      </c>
      <c r="H131" s="180">
        <v>1</v>
      </c>
      <c r="I131" s="181"/>
      <c r="J131" s="182">
        <f t="shared" ref="J131:J140" si="10">ROUND(I131*H131,2)</f>
        <v>0</v>
      </c>
      <c r="K131" s="178" t="s">
        <v>148</v>
      </c>
      <c r="L131" s="37"/>
      <c r="M131" s="183" t="s">
        <v>19</v>
      </c>
      <c r="N131" s="184" t="s">
        <v>39</v>
      </c>
      <c r="O131" s="62"/>
      <c r="P131" s="185">
        <f t="shared" ref="P131:P140" si="11">O131*H131</f>
        <v>0</v>
      </c>
      <c r="Q131" s="185">
        <v>0</v>
      </c>
      <c r="R131" s="185">
        <f t="shared" ref="R131:R140" si="12">Q131*H131</f>
        <v>0</v>
      </c>
      <c r="S131" s="185">
        <v>1.933E-2</v>
      </c>
      <c r="T131" s="186">
        <f t="shared" ref="T131:T140" si="13">S131*H131</f>
        <v>1.933E-2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7" t="s">
        <v>208</v>
      </c>
      <c r="AT131" s="187" t="s">
        <v>144</v>
      </c>
      <c r="AU131" s="187" t="s">
        <v>78</v>
      </c>
      <c r="AY131" s="15" t="s">
        <v>142</v>
      </c>
      <c r="BE131" s="188">
        <f t="shared" ref="BE131:BE140" si="14">IF(N131="základní",J131,0)</f>
        <v>0</v>
      </c>
      <c r="BF131" s="188">
        <f t="shared" ref="BF131:BF140" si="15">IF(N131="snížená",J131,0)</f>
        <v>0</v>
      </c>
      <c r="BG131" s="188">
        <f t="shared" ref="BG131:BG140" si="16">IF(N131="zákl. přenesená",J131,0)</f>
        <v>0</v>
      </c>
      <c r="BH131" s="188">
        <f t="shared" ref="BH131:BH140" si="17">IF(N131="sníž. přenesená",J131,0)</f>
        <v>0</v>
      </c>
      <c r="BI131" s="188">
        <f t="shared" ref="BI131:BI140" si="18">IF(N131="nulová",J131,0)</f>
        <v>0</v>
      </c>
      <c r="BJ131" s="15" t="s">
        <v>76</v>
      </c>
      <c r="BK131" s="188">
        <f t="shared" ref="BK131:BK140" si="19">ROUND(I131*H131,2)</f>
        <v>0</v>
      </c>
      <c r="BL131" s="15" t="s">
        <v>208</v>
      </c>
      <c r="BM131" s="187" t="s">
        <v>986</v>
      </c>
    </row>
    <row r="132" spans="1:65" s="2" customFormat="1" ht="24.2" customHeight="1">
      <c r="A132" s="32"/>
      <c r="B132" s="33"/>
      <c r="C132" s="176" t="s">
        <v>234</v>
      </c>
      <c r="D132" s="176" t="s">
        <v>144</v>
      </c>
      <c r="E132" s="177" t="s">
        <v>987</v>
      </c>
      <c r="F132" s="178" t="s">
        <v>988</v>
      </c>
      <c r="G132" s="179" t="s">
        <v>228</v>
      </c>
      <c r="H132" s="180">
        <v>1</v>
      </c>
      <c r="I132" s="181"/>
      <c r="J132" s="182">
        <f t="shared" si="10"/>
        <v>0</v>
      </c>
      <c r="K132" s="178" t="s">
        <v>148</v>
      </c>
      <c r="L132" s="37"/>
      <c r="M132" s="183" t="s">
        <v>19</v>
      </c>
      <c r="N132" s="184" t="s">
        <v>39</v>
      </c>
      <c r="O132" s="62"/>
      <c r="P132" s="185">
        <f t="shared" si="11"/>
        <v>0</v>
      </c>
      <c r="Q132" s="185">
        <v>2.47E-3</v>
      </c>
      <c r="R132" s="185">
        <f t="shared" si="12"/>
        <v>2.47E-3</v>
      </c>
      <c r="S132" s="185">
        <v>0</v>
      </c>
      <c r="T132" s="186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7" t="s">
        <v>208</v>
      </c>
      <c r="AT132" s="187" t="s">
        <v>144</v>
      </c>
      <c r="AU132" s="187" t="s">
        <v>78</v>
      </c>
      <c r="AY132" s="15" t="s">
        <v>142</v>
      </c>
      <c r="BE132" s="188">
        <f t="shared" si="14"/>
        <v>0</v>
      </c>
      <c r="BF132" s="188">
        <f t="shared" si="15"/>
        <v>0</v>
      </c>
      <c r="BG132" s="188">
        <f t="shared" si="16"/>
        <v>0</v>
      </c>
      <c r="BH132" s="188">
        <f t="shared" si="17"/>
        <v>0</v>
      </c>
      <c r="BI132" s="188">
        <f t="shared" si="18"/>
        <v>0</v>
      </c>
      <c r="BJ132" s="15" t="s">
        <v>76</v>
      </c>
      <c r="BK132" s="188">
        <f t="shared" si="19"/>
        <v>0</v>
      </c>
      <c r="BL132" s="15" t="s">
        <v>208</v>
      </c>
      <c r="BM132" s="187" t="s">
        <v>989</v>
      </c>
    </row>
    <row r="133" spans="1:65" s="2" customFormat="1" ht="24.2" customHeight="1">
      <c r="A133" s="32"/>
      <c r="B133" s="33"/>
      <c r="C133" s="189" t="s">
        <v>238</v>
      </c>
      <c r="D133" s="189" t="s">
        <v>230</v>
      </c>
      <c r="E133" s="190" t="s">
        <v>990</v>
      </c>
      <c r="F133" s="191" t="s">
        <v>991</v>
      </c>
      <c r="G133" s="192" t="s">
        <v>228</v>
      </c>
      <c r="H133" s="193">
        <v>1</v>
      </c>
      <c r="I133" s="194"/>
      <c r="J133" s="195">
        <f t="shared" si="10"/>
        <v>0</v>
      </c>
      <c r="K133" s="191" t="s">
        <v>148</v>
      </c>
      <c r="L133" s="196"/>
      <c r="M133" s="197" t="s">
        <v>19</v>
      </c>
      <c r="N133" s="198" t="s">
        <v>39</v>
      </c>
      <c r="O133" s="62"/>
      <c r="P133" s="185">
        <f t="shared" si="11"/>
        <v>0</v>
      </c>
      <c r="Q133" s="185">
        <v>1.4500000000000001E-2</v>
      </c>
      <c r="R133" s="185">
        <f t="shared" si="12"/>
        <v>1.4500000000000001E-2</v>
      </c>
      <c r="S133" s="185">
        <v>0</v>
      </c>
      <c r="T133" s="186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7" t="s">
        <v>278</v>
      </c>
      <c r="AT133" s="187" t="s">
        <v>230</v>
      </c>
      <c r="AU133" s="187" t="s">
        <v>78</v>
      </c>
      <c r="AY133" s="15" t="s">
        <v>142</v>
      </c>
      <c r="BE133" s="188">
        <f t="shared" si="14"/>
        <v>0</v>
      </c>
      <c r="BF133" s="188">
        <f t="shared" si="15"/>
        <v>0</v>
      </c>
      <c r="BG133" s="188">
        <f t="shared" si="16"/>
        <v>0</v>
      </c>
      <c r="BH133" s="188">
        <f t="shared" si="17"/>
        <v>0</v>
      </c>
      <c r="BI133" s="188">
        <f t="shared" si="18"/>
        <v>0</v>
      </c>
      <c r="BJ133" s="15" t="s">
        <v>76</v>
      </c>
      <c r="BK133" s="188">
        <f t="shared" si="19"/>
        <v>0</v>
      </c>
      <c r="BL133" s="15" t="s">
        <v>208</v>
      </c>
      <c r="BM133" s="187" t="s">
        <v>992</v>
      </c>
    </row>
    <row r="134" spans="1:65" s="2" customFormat="1" ht="24.2" customHeight="1">
      <c r="A134" s="32"/>
      <c r="B134" s="33"/>
      <c r="C134" s="176" t="s">
        <v>242</v>
      </c>
      <c r="D134" s="176" t="s">
        <v>144</v>
      </c>
      <c r="E134" s="177" t="s">
        <v>993</v>
      </c>
      <c r="F134" s="178" t="s">
        <v>994</v>
      </c>
      <c r="G134" s="179" t="s">
        <v>800</v>
      </c>
      <c r="H134" s="180">
        <v>1</v>
      </c>
      <c r="I134" s="181"/>
      <c r="J134" s="182">
        <f t="shared" si="10"/>
        <v>0</v>
      </c>
      <c r="K134" s="178" t="s">
        <v>148</v>
      </c>
      <c r="L134" s="37"/>
      <c r="M134" s="183" t="s">
        <v>19</v>
      </c>
      <c r="N134" s="184" t="s">
        <v>39</v>
      </c>
      <c r="O134" s="62"/>
      <c r="P134" s="185">
        <f t="shared" si="11"/>
        <v>0</v>
      </c>
      <c r="Q134" s="185">
        <v>0</v>
      </c>
      <c r="R134" s="185">
        <f t="shared" si="12"/>
        <v>0</v>
      </c>
      <c r="S134" s="185">
        <v>0.155</v>
      </c>
      <c r="T134" s="186">
        <f t="shared" si="13"/>
        <v>0.155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7" t="s">
        <v>208</v>
      </c>
      <c r="AT134" s="187" t="s">
        <v>144</v>
      </c>
      <c r="AU134" s="187" t="s">
        <v>78</v>
      </c>
      <c r="AY134" s="15" t="s">
        <v>142</v>
      </c>
      <c r="BE134" s="188">
        <f t="shared" si="14"/>
        <v>0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5" t="s">
        <v>76</v>
      </c>
      <c r="BK134" s="188">
        <f t="shared" si="19"/>
        <v>0</v>
      </c>
      <c r="BL134" s="15" t="s">
        <v>208</v>
      </c>
      <c r="BM134" s="187" t="s">
        <v>995</v>
      </c>
    </row>
    <row r="135" spans="1:65" s="2" customFormat="1" ht="14.45" customHeight="1">
      <c r="A135" s="32"/>
      <c r="B135" s="33"/>
      <c r="C135" s="176" t="s">
        <v>246</v>
      </c>
      <c r="D135" s="176" t="s">
        <v>144</v>
      </c>
      <c r="E135" s="177" t="s">
        <v>996</v>
      </c>
      <c r="F135" s="178" t="s">
        <v>997</v>
      </c>
      <c r="G135" s="179" t="s">
        <v>800</v>
      </c>
      <c r="H135" s="180">
        <v>3</v>
      </c>
      <c r="I135" s="181"/>
      <c r="J135" s="182">
        <f t="shared" si="10"/>
        <v>0</v>
      </c>
      <c r="K135" s="178" t="s">
        <v>148</v>
      </c>
      <c r="L135" s="37"/>
      <c r="M135" s="183" t="s">
        <v>19</v>
      </c>
      <c r="N135" s="184" t="s">
        <v>39</v>
      </c>
      <c r="O135" s="62"/>
      <c r="P135" s="185">
        <f t="shared" si="11"/>
        <v>0</v>
      </c>
      <c r="Q135" s="185">
        <v>0</v>
      </c>
      <c r="R135" s="185">
        <f t="shared" si="12"/>
        <v>0</v>
      </c>
      <c r="S135" s="185">
        <v>1.56E-3</v>
      </c>
      <c r="T135" s="186">
        <f t="shared" si="13"/>
        <v>4.6800000000000001E-3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7" t="s">
        <v>208</v>
      </c>
      <c r="AT135" s="187" t="s">
        <v>144</v>
      </c>
      <c r="AU135" s="187" t="s">
        <v>78</v>
      </c>
      <c r="AY135" s="15" t="s">
        <v>142</v>
      </c>
      <c r="BE135" s="188">
        <f t="shared" si="14"/>
        <v>0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5" t="s">
        <v>76</v>
      </c>
      <c r="BK135" s="188">
        <f t="shared" si="19"/>
        <v>0</v>
      </c>
      <c r="BL135" s="15" t="s">
        <v>208</v>
      </c>
      <c r="BM135" s="187" t="s">
        <v>998</v>
      </c>
    </row>
    <row r="136" spans="1:65" s="2" customFormat="1" ht="24.2" customHeight="1">
      <c r="A136" s="32"/>
      <c r="B136" s="33"/>
      <c r="C136" s="176" t="s">
        <v>250</v>
      </c>
      <c r="D136" s="176" t="s">
        <v>144</v>
      </c>
      <c r="E136" s="177" t="s">
        <v>999</v>
      </c>
      <c r="F136" s="178" t="s">
        <v>1000</v>
      </c>
      <c r="G136" s="179" t="s">
        <v>800</v>
      </c>
      <c r="H136" s="180">
        <v>1</v>
      </c>
      <c r="I136" s="181"/>
      <c r="J136" s="182">
        <f t="shared" si="10"/>
        <v>0</v>
      </c>
      <c r="K136" s="178" t="s">
        <v>148</v>
      </c>
      <c r="L136" s="37"/>
      <c r="M136" s="183" t="s">
        <v>19</v>
      </c>
      <c r="N136" s="184" t="s">
        <v>39</v>
      </c>
      <c r="O136" s="62"/>
      <c r="P136" s="185">
        <f t="shared" si="11"/>
        <v>0</v>
      </c>
      <c r="Q136" s="185">
        <v>1.8E-3</v>
      </c>
      <c r="R136" s="185">
        <f t="shared" si="12"/>
        <v>1.8E-3</v>
      </c>
      <c r="S136" s="185">
        <v>0</v>
      </c>
      <c r="T136" s="186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7" t="s">
        <v>208</v>
      </c>
      <c r="AT136" s="187" t="s">
        <v>144</v>
      </c>
      <c r="AU136" s="187" t="s">
        <v>78</v>
      </c>
      <c r="AY136" s="15" t="s">
        <v>142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5" t="s">
        <v>76</v>
      </c>
      <c r="BK136" s="188">
        <f t="shared" si="19"/>
        <v>0</v>
      </c>
      <c r="BL136" s="15" t="s">
        <v>208</v>
      </c>
      <c r="BM136" s="187" t="s">
        <v>1001</v>
      </c>
    </row>
    <row r="137" spans="1:65" s="2" customFormat="1" ht="14.45" customHeight="1">
      <c r="A137" s="32"/>
      <c r="B137" s="33"/>
      <c r="C137" s="176" t="s">
        <v>254</v>
      </c>
      <c r="D137" s="176" t="s">
        <v>144</v>
      </c>
      <c r="E137" s="177" t="s">
        <v>832</v>
      </c>
      <c r="F137" s="178" t="s">
        <v>833</v>
      </c>
      <c r="G137" s="179" t="s">
        <v>800</v>
      </c>
      <c r="H137" s="180">
        <v>1</v>
      </c>
      <c r="I137" s="181"/>
      <c r="J137" s="182">
        <f t="shared" si="10"/>
        <v>0</v>
      </c>
      <c r="K137" s="178" t="s">
        <v>148</v>
      </c>
      <c r="L137" s="37"/>
      <c r="M137" s="183" t="s">
        <v>19</v>
      </c>
      <c r="N137" s="184" t="s">
        <v>39</v>
      </c>
      <c r="O137" s="62"/>
      <c r="P137" s="185">
        <f t="shared" si="11"/>
        <v>0</v>
      </c>
      <c r="Q137" s="185">
        <v>1.8400000000000001E-3</v>
      </c>
      <c r="R137" s="185">
        <f t="shared" si="12"/>
        <v>1.8400000000000001E-3</v>
      </c>
      <c r="S137" s="185">
        <v>0</v>
      </c>
      <c r="T137" s="186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7" t="s">
        <v>208</v>
      </c>
      <c r="AT137" s="187" t="s">
        <v>144</v>
      </c>
      <c r="AU137" s="187" t="s">
        <v>78</v>
      </c>
      <c r="AY137" s="15" t="s">
        <v>142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5" t="s">
        <v>76</v>
      </c>
      <c r="BK137" s="188">
        <f t="shared" si="19"/>
        <v>0</v>
      </c>
      <c r="BL137" s="15" t="s">
        <v>208</v>
      </c>
      <c r="BM137" s="187" t="s">
        <v>1002</v>
      </c>
    </row>
    <row r="138" spans="1:65" s="2" customFormat="1" ht="24.2" customHeight="1">
      <c r="A138" s="32"/>
      <c r="B138" s="33"/>
      <c r="C138" s="176" t="s">
        <v>259</v>
      </c>
      <c r="D138" s="176" t="s">
        <v>144</v>
      </c>
      <c r="E138" s="177" t="s">
        <v>1003</v>
      </c>
      <c r="F138" s="178" t="s">
        <v>1004</v>
      </c>
      <c r="G138" s="179" t="s">
        <v>800</v>
      </c>
      <c r="H138" s="180">
        <v>1</v>
      </c>
      <c r="I138" s="181"/>
      <c r="J138" s="182">
        <f t="shared" si="10"/>
        <v>0</v>
      </c>
      <c r="K138" s="178" t="s">
        <v>148</v>
      </c>
      <c r="L138" s="37"/>
      <c r="M138" s="183" t="s">
        <v>19</v>
      </c>
      <c r="N138" s="184" t="s">
        <v>39</v>
      </c>
      <c r="O138" s="62"/>
      <c r="P138" s="185">
        <f t="shared" si="11"/>
        <v>0</v>
      </c>
      <c r="Q138" s="185">
        <v>2.3600000000000001E-3</v>
      </c>
      <c r="R138" s="185">
        <f t="shared" si="12"/>
        <v>2.3600000000000001E-3</v>
      </c>
      <c r="S138" s="185">
        <v>0</v>
      </c>
      <c r="T138" s="186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7" t="s">
        <v>208</v>
      </c>
      <c r="AT138" s="187" t="s">
        <v>144</v>
      </c>
      <c r="AU138" s="187" t="s">
        <v>78</v>
      </c>
      <c r="AY138" s="15" t="s">
        <v>142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5" t="s">
        <v>76</v>
      </c>
      <c r="BK138" s="188">
        <f t="shared" si="19"/>
        <v>0</v>
      </c>
      <c r="BL138" s="15" t="s">
        <v>208</v>
      </c>
      <c r="BM138" s="187" t="s">
        <v>1005</v>
      </c>
    </row>
    <row r="139" spans="1:65" s="2" customFormat="1" ht="24.2" customHeight="1">
      <c r="A139" s="32"/>
      <c r="B139" s="33"/>
      <c r="C139" s="176" t="s">
        <v>264</v>
      </c>
      <c r="D139" s="176" t="s">
        <v>144</v>
      </c>
      <c r="E139" s="177" t="s">
        <v>1006</v>
      </c>
      <c r="F139" s="178" t="s">
        <v>1007</v>
      </c>
      <c r="G139" s="179" t="s">
        <v>228</v>
      </c>
      <c r="H139" s="180">
        <v>1</v>
      </c>
      <c r="I139" s="181"/>
      <c r="J139" s="182">
        <f t="shared" si="10"/>
        <v>0</v>
      </c>
      <c r="K139" s="178" t="s">
        <v>148</v>
      </c>
      <c r="L139" s="37"/>
      <c r="M139" s="183" t="s">
        <v>19</v>
      </c>
      <c r="N139" s="184" t="s">
        <v>39</v>
      </c>
      <c r="O139" s="62"/>
      <c r="P139" s="185">
        <f t="shared" si="11"/>
        <v>0</v>
      </c>
      <c r="Q139" s="185">
        <v>1.01E-3</v>
      </c>
      <c r="R139" s="185">
        <f t="shared" si="12"/>
        <v>1.01E-3</v>
      </c>
      <c r="S139" s="185">
        <v>0</v>
      </c>
      <c r="T139" s="186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7" t="s">
        <v>208</v>
      </c>
      <c r="AT139" s="187" t="s">
        <v>144</v>
      </c>
      <c r="AU139" s="187" t="s">
        <v>78</v>
      </c>
      <c r="AY139" s="15" t="s">
        <v>142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5" t="s">
        <v>76</v>
      </c>
      <c r="BK139" s="188">
        <f t="shared" si="19"/>
        <v>0</v>
      </c>
      <c r="BL139" s="15" t="s">
        <v>208</v>
      </c>
      <c r="BM139" s="187" t="s">
        <v>1008</v>
      </c>
    </row>
    <row r="140" spans="1:65" s="2" customFormat="1" ht="37.9" customHeight="1">
      <c r="A140" s="32"/>
      <c r="B140" s="33"/>
      <c r="C140" s="176" t="s">
        <v>269</v>
      </c>
      <c r="D140" s="176" t="s">
        <v>144</v>
      </c>
      <c r="E140" s="177" t="s">
        <v>1009</v>
      </c>
      <c r="F140" s="178" t="s">
        <v>1010</v>
      </c>
      <c r="G140" s="179" t="s">
        <v>215</v>
      </c>
      <c r="H140" s="180">
        <v>2.4E-2</v>
      </c>
      <c r="I140" s="181"/>
      <c r="J140" s="182">
        <f t="shared" si="10"/>
        <v>0</v>
      </c>
      <c r="K140" s="178" t="s">
        <v>148</v>
      </c>
      <c r="L140" s="37"/>
      <c r="M140" s="183" t="s">
        <v>19</v>
      </c>
      <c r="N140" s="184" t="s">
        <v>39</v>
      </c>
      <c r="O140" s="62"/>
      <c r="P140" s="185">
        <f t="shared" si="11"/>
        <v>0</v>
      </c>
      <c r="Q140" s="185">
        <v>0</v>
      </c>
      <c r="R140" s="185">
        <f t="shared" si="12"/>
        <v>0</v>
      </c>
      <c r="S140" s="185">
        <v>0</v>
      </c>
      <c r="T140" s="186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7" t="s">
        <v>208</v>
      </c>
      <c r="AT140" s="187" t="s">
        <v>144</v>
      </c>
      <c r="AU140" s="187" t="s">
        <v>78</v>
      </c>
      <c r="AY140" s="15" t="s">
        <v>142</v>
      </c>
      <c r="BE140" s="188">
        <f t="shared" si="14"/>
        <v>0</v>
      </c>
      <c r="BF140" s="188">
        <f t="shared" si="15"/>
        <v>0</v>
      </c>
      <c r="BG140" s="188">
        <f t="shared" si="16"/>
        <v>0</v>
      </c>
      <c r="BH140" s="188">
        <f t="shared" si="17"/>
        <v>0</v>
      </c>
      <c r="BI140" s="188">
        <f t="shared" si="18"/>
        <v>0</v>
      </c>
      <c r="BJ140" s="15" t="s">
        <v>76</v>
      </c>
      <c r="BK140" s="188">
        <f t="shared" si="19"/>
        <v>0</v>
      </c>
      <c r="BL140" s="15" t="s">
        <v>208</v>
      </c>
      <c r="BM140" s="187" t="s">
        <v>1011</v>
      </c>
    </row>
    <row r="141" spans="1:65" s="12" customFormat="1" ht="22.9" customHeight="1">
      <c r="B141" s="160"/>
      <c r="C141" s="161"/>
      <c r="D141" s="162" t="s">
        <v>67</v>
      </c>
      <c r="E141" s="174" t="s">
        <v>844</v>
      </c>
      <c r="F141" s="174" t="s">
        <v>845</v>
      </c>
      <c r="G141" s="161"/>
      <c r="H141" s="161"/>
      <c r="I141" s="164"/>
      <c r="J141" s="175">
        <f>BK141</f>
        <v>0</v>
      </c>
      <c r="K141" s="161"/>
      <c r="L141" s="166"/>
      <c r="M141" s="167"/>
      <c r="N141" s="168"/>
      <c r="O141" s="168"/>
      <c r="P141" s="169">
        <f>SUM(P142:P143)</f>
        <v>0</v>
      </c>
      <c r="Q141" s="168"/>
      <c r="R141" s="169">
        <f>SUM(R142:R143)</f>
        <v>9.1999999999999998E-3</v>
      </c>
      <c r="S141" s="168"/>
      <c r="T141" s="170">
        <f>SUM(T142:T143)</f>
        <v>0</v>
      </c>
      <c r="AR141" s="171" t="s">
        <v>78</v>
      </c>
      <c r="AT141" s="172" t="s">
        <v>67</v>
      </c>
      <c r="AU141" s="172" t="s">
        <v>76</v>
      </c>
      <c r="AY141" s="171" t="s">
        <v>142</v>
      </c>
      <c r="BK141" s="173">
        <f>SUM(BK142:BK143)</f>
        <v>0</v>
      </c>
    </row>
    <row r="142" spans="1:65" s="2" customFormat="1" ht="37.9" customHeight="1">
      <c r="A142" s="32"/>
      <c r="B142" s="33"/>
      <c r="C142" s="176" t="s">
        <v>273</v>
      </c>
      <c r="D142" s="176" t="s">
        <v>144</v>
      </c>
      <c r="E142" s="177" t="s">
        <v>846</v>
      </c>
      <c r="F142" s="178" t="s">
        <v>847</v>
      </c>
      <c r="G142" s="179" t="s">
        <v>800</v>
      </c>
      <c r="H142" s="180">
        <v>1</v>
      </c>
      <c r="I142" s="181"/>
      <c r="J142" s="182">
        <f>ROUND(I142*H142,2)</f>
        <v>0</v>
      </c>
      <c r="K142" s="178" t="s">
        <v>148</v>
      </c>
      <c r="L142" s="37"/>
      <c r="M142" s="183" t="s">
        <v>19</v>
      </c>
      <c r="N142" s="184" t="s">
        <v>39</v>
      </c>
      <c r="O142" s="62"/>
      <c r="P142" s="185">
        <f>O142*H142</f>
        <v>0</v>
      </c>
      <c r="Q142" s="185">
        <v>9.1999999999999998E-3</v>
      </c>
      <c r="R142" s="185">
        <f>Q142*H142</f>
        <v>9.1999999999999998E-3</v>
      </c>
      <c r="S142" s="185">
        <v>0</v>
      </c>
      <c r="T142" s="18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7" t="s">
        <v>208</v>
      </c>
      <c r="AT142" s="187" t="s">
        <v>144</v>
      </c>
      <c r="AU142" s="187" t="s">
        <v>78</v>
      </c>
      <c r="AY142" s="15" t="s">
        <v>142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5" t="s">
        <v>76</v>
      </c>
      <c r="BK142" s="188">
        <f>ROUND(I142*H142,2)</f>
        <v>0</v>
      </c>
      <c r="BL142" s="15" t="s">
        <v>208</v>
      </c>
      <c r="BM142" s="187" t="s">
        <v>1012</v>
      </c>
    </row>
    <row r="143" spans="1:65" s="2" customFormat="1" ht="37.9" customHeight="1">
      <c r="A143" s="32"/>
      <c r="B143" s="33"/>
      <c r="C143" s="176" t="s">
        <v>278</v>
      </c>
      <c r="D143" s="176" t="s">
        <v>144</v>
      </c>
      <c r="E143" s="177" t="s">
        <v>1013</v>
      </c>
      <c r="F143" s="178" t="s">
        <v>1014</v>
      </c>
      <c r="G143" s="179" t="s">
        <v>215</v>
      </c>
      <c r="H143" s="180">
        <v>8.9999999999999993E-3</v>
      </c>
      <c r="I143" s="181"/>
      <c r="J143" s="182">
        <f>ROUND(I143*H143,2)</f>
        <v>0</v>
      </c>
      <c r="K143" s="178" t="s">
        <v>148</v>
      </c>
      <c r="L143" s="37"/>
      <c r="M143" s="183" t="s">
        <v>19</v>
      </c>
      <c r="N143" s="184" t="s">
        <v>39</v>
      </c>
      <c r="O143" s="62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7" t="s">
        <v>208</v>
      </c>
      <c r="AT143" s="187" t="s">
        <v>144</v>
      </c>
      <c r="AU143" s="187" t="s">
        <v>78</v>
      </c>
      <c r="AY143" s="15" t="s">
        <v>142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5" t="s">
        <v>76</v>
      </c>
      <c r="BK143" s="188">
        <f>ROUND(I143*H143,2)</f>
        <v>0</v>
      </c>
      <c r="BL143" s="15" t="s">
        <v>208</v>
      </c>
      <c r="BM143" s="187" t="s">
        <v>1015</v>
      </c>
    </row>
    <row r="144" spans="1:65" s="12" customFormat="1" ht="22.9" customHeight="1">
      <c r="B144" s="160"/>
      <c r="C144" s="161"/>
      <c r="D144" s="162" t="s">
        <v>67</v>
      </c>
      <c r="E144" s="174" t="s">
        <v>513</v>
      </c>
      <c r="F144" s="174" t="s">
        <v>514</v>
      </c>
      <c r="G144" s="161"/>
      <c r="H144" s="161"/>
      <c r="I144" s="164"/>
      <c r="J144" s="175">
        <f>BK144</f>
        <v>0</v>
      </c>
      <c r="K144" s="161"/>
      <c r="L144" s="166"/>
      <c r="M144" s="167"/>
      <c r="N144" s="168"/>
      <c r="O144" s="168"/>
      <c r="P144" s="169">
        <f>SUM(P145:P149)</f>
        <v>0</v>
      </c>
      <c r="Q144" s="168"/>
      <c r="R144" s="169">
        <f>SUM(R145:R149)</f>
        <v>4.3982E-2</v>
      </c>
      <c r="S144" s="168"/>
      <c r="T144" s="170">
        <f>SUM(T145:T149)</f>
        <v>4.2006999999999996E-2</v>
      </c>
      <c r="AR144" s="171" t="s">
        <v>78</v>
      </c>
      <c r="AT144" s="172" t="s">
        <v>67</v>
      </c>
      <c r="AU144" s="172" t="s">
        <v>76</v>
      </c>
      <c r="AY144" s="171" t="s">
        <v>142</v>
      </c>
      <c r="BK144" s="173">
        <f>SUM(BK145:BK149)</f>
        <v>0</v>
      </c>
    </row>
    <row r="145" spans="1:65" s="2" customFormat="1" ht="14.45" customHeight="1">
      <c r="A145" s="32"/>
      <c r="B145" s="33"/>
      <c r="C145" s="176" t="s">
        <v>282</v>
      </c>
      <c r="D145" s="176" t="s">
        <v>144</v>
      </c>
      <c r="E145" s="177" t="s">
        <v>524</v>
      </c>
      <c r="F145" s="178" t="s">
        <v>525</v>
      </c>
      <c r="G145" s="179" t="s">
        <v>147</v>
      </c>
      <c r="H145" s="180">
        <v>1.19</v>
      </c>
      <c r="I145" s="181"/>
      <c r="J145" s="182">
        <f>ROUND(I145*H145,2)</f>
        <v>0</v>
      </c>
      <c r="K145" s="178" t="s">
        <v>148</v>
      </c>
      <c r="L145" s="37"/>
      <c r="M145" s="183" t="s">
        <v>19</v>
      </c>
      <c r="N145" s="184" t="s">
        <v>39</v>
      </c>
      <c r="O145" s="62"/>
      <c r="P145" s="185">
        <f>O145*H145</f>
        <v>0</v>
      </c>
      <c r="Q145" s="185">
        <v>0</v>
      </c>
      <c r="R145" s="185">
        <f>Q145*H145</f>
        <v>0</v>
      </c>
      <c r="S145" s="185">
        <v>3.5299999999999998E-2</v>
      </c>
      <c r="T145" s="186">
        <f>S145*H145</f>
        <v>4.2006999999999996E-2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7" t="s">
        <v>208</v>
      </c>
      <c r="AT145" s="187" t="s">
        <v>144</v>
      </c>
      <c r="AU145" s="187" t="s">
        <v>78</v>
      </c>
      <c r="AY145" s="15" t="s">
        <v>142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5" t="s">
        <v>76</v>
      </c>
      <c r="BK145" s="188">
        <f>ROUND(I145*H145,2)</f>
        <v>0</v>
      </c>
      <c r="BL145" s="15" t="s">
        <v>208</v>
      </c>
      <c r="BM145" s="187" t="s">
        <v>1016</v>
      </c>
    </row>
    <row r="146" spans="1:65" s="2" customFormat="1" ht="37.9" customHeight="1">
      <c r="A146" s="32"/>
      <c r="B146" s="33"/>
      <c r="C146" s="176" t="s">
        <v>286</v>
      </c>
      <c r="D146" s="176" t="s">
        <v>144</v>
      </c>
      <c r="E146" s="177" t="s">
        <v>1017</v>
      </c>
      <c r="F146" s="178" t="s">
        <v>1018</v>
      </c>
      <c r="G146" s="179" t="s">
        <v>147</v>
      </c>
      <c r="H146" s="180">
        <v>1.19</v>
      </c>
      <c r="I146" s="181"/>
      <c r="J146" s="182">
        <f>ROUND(I146*H146,2)</f>
        <v>0</v>
      </c>
      <c r="K146" s="178" t="s">
        <v>148</v>
      </c>
      <c r="L146" s="37"/>
      <c r="M146" s="183" t="s">
        <v>19</v>
      </c>
      <c r="N146" s="184" t="s">
        <v>39</v>
      </c>
      <c r="O146" s="62"/>
      <c r="P146" s="185">
        <f>O146*H146</f>
        <v>0</v>
      </c>
      <c r="Q146" s="185">
        <v>8.9999999999999993E-3</v>
      </c>
      <c r="R146" s="185">
        <f>Q146*H146</f>
        <v>1.0709999999999999E-2</v>
      </c>
      <c r="S146" s="185">
        <v>0</v>
      </c>
      <c r="T146" s="18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7" t="s">
        <v>208</v>
      </c>
      <c r="AT146" s="187" t="s">
        <v>144</v>
      </c>
      <c r="AU146" s="187" t="s">
        <v>78</v>
      </c>
      <c r="AY146" s="15" t="s">
        <v>142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5" t="s">
        <v>76</v>
      </c>
      <c r="BK146" s="188">
        <f>ROUND(I146*H146,2)</f>
        <v>0</v>
      </c>
      <c r="BL146" s="15" t="s">
        <v>208</v>
      </c>
      <c r="BM146" s="187" t="s">
        <v>1019</v>
      </c>
    </row>
    <row r="147" spans="1:65" s="2" customFormat="1" ht="24.2" customHeight="1">
      <c r="A147" s="32"/>
      <c r="B147" s="33"/>
      <c r="C147" s="189" t="s">
        <v>290</v>
      </c>
      <c r="D147" s="189" t="s">
        <v>230</v>
      </c>
      <c r="E147" s="190" t="s">
        <v>1020</v>
      </c>
      <c r="F147" s="191" t="s">
        <v>1021</v>
      </c>
      <c r="G147" s="192" t="s">
        <v>147</v>
      </c>
      <c r="H147" s="193">
        <v>1.369</v>
      </c>
      <c r="I147" s="194"/>
      <c r="J147" s="195">
        <f>ROUND(I147*H147,2)</f>
        <v>0</v>
      </c>
      <c r="K147" s="191" t="s">
        <v>148</v>
      </c>
      <c r="L147" s="196"/>
      <c r="M147" s="197" t="s">
        <v>19</v>
      </c>
      <c r="N147" s="198" t="s">
        <v>39</v>
      </c>
      <c r="O147" s="62"/>
      <c r="P147" s="185">
        <f>O147*H147</f>
        <v>0</v>
      </c>
      <c r="Q147" s="185">
        <v>2.3E-2</v>
      </c>
      <c r="R147" s="185">
        <f>Q147*H147</f>
        <v>3.1487000000000001E-2</v>
      </c>
      <c r="S147" s="185">
        <v>0</v>
      </c>
      <c r="T147" s="18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7" t="s">
        <v>278</v>
      </c>
      <c r="AT147" s="187" t="s">
        <v>230</v>
      </c>
      <c r="AU147" s="187" t="s">
        <v>78</v>
      </c>
      <c r="AY147" s="15" t="s">
        <v>142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5" t="s">
        <v>76</v>
      </c>
      <c r="BK147" s="188">
        <f>ROUND(I147*H147,2)</f>
        <v>0</v>
      </c>
      <c r="BL147" s="15" t="s">
        <v>208</v>
      </c>
      <c r="BM147" s="187" t="s">
        <v>1022</v>
      </c>
    </row>
    <row r="148" spans="1:65" s="2" customFormat="1" ht="24.2" customHeight="1">
      <c r="A148" s="32"/>
      <c r="B148" s="33"/>
      <c r="C148" s="176" t="s">
        <v>294</v>
      </c>
      <c r="D148" s="176" t="s">
        <v>144</v>
      </c>
      <c r="E148" s="177" t="s">
        <v>536</v>
      </c>
      <c r="F148" s="178" t="s">
        <v>537</v>
      </c>
      <c r="G148" s="179" t="s">
        <v>147</v>
      </c>
      <c r="H148" s="180">
        <v>1.19</v>
      </c>
      <c r="I148" s="181"/>
      <c r="J148" s="182">
        <f>ROUND(I148*H148,2)</f>
        <v>0</v>
      </c>
      <c r="K148" s="178" t="s">
        <v>148</v>
      </c>
      <c r="L148" s="37"/>
      <c r="M148" s="183" t="s">
        <v>19</v>
      </c>
      <c r="N148" s="184" t="s">
        <v>39</v>
      </c>
      <c r="O148" s="62"/>
      <c r="P148" s="185">
        <f>O148*H148</f>
        <v>0</v>
      </c>
      <c r="Q148" s="185">
        <v>1.5E-3</v>
      </c>
      <c r="R148" s="185">
        <f>Q148*H148</f>
        <v>1.7849999999999999E-3</v>
      </c>
      <c r="S148" s="185">
        <v>0</v>
      </c>
      <c r="T148" s="18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7" t="s">
        <v>208</v>
      </c>
      <c r="AT148" s="187" t="s">
        <v>144</v>
      </c>
      <c r="AU148" s="187" t="s">
        <v>78</v>
      </c>
      <c r="AY148" s="15" t="s">
        <v>142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5" t="s">
        <v>76</v>
      </c>
      <c r="BK148" s="188">
        <f>ROUND(I148*H148,2)</f>
        <v>0</v>
      </c>
      <c r="BL148" s="15" t="s">
        <v>208</v>
      </c>
      <c r="BM148" s="187" t="s">
        <v>1023</v>
      </c>
    </row>
    <row r="149" spans="1:65" s="2" customFormat="1" ht="37.9" customHeight="1">
      <c r="A149" s="32"/>
      <c r="B149" s="33"/>
      <c r="C149" s="176" t="s">
        <v>298</v>
      </c>
      <c r="D149" s="176" t="s">
        <v>144</v>
      </c>
      <c r="E149" s="177" t="s">
        <v>1024</v>
      </c>
      <c r="F149" s="178" t="s">
        <v>1025</v>
      </c>
      <c r="G149" s="179" t="s">
        <v>215</v>
      </c>
      <c r="H149" s="180">
        <v>4.3999999999999997E-2</v>
      </c>
      <c r="I149" s="181"/>
      <c r="J149" s="182">
        <f>ROUND(I149*H149,2)</f>
        <v>0</v>
      </c>
      <c r="K149" s="178" t="s">
        <v>148</v>
      </c>
      <c r="L149" s="37"/>
      <c r="M149" s="183" t="s">
        <v>19</v>
      </c>
      <c r="N149" s="184" t="s">
        <v>39</v>
      </c>
      <c r="O149" s="62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7" t="s">
        <v>208</v>
      </c>
      <c r="AT149" s="187" t="s">
        <v>144</v>
      </c>
      <c r="AU149" s="187" t="s">
        <v>78</v>
      </c>
      <c r="AY149" s="15" t="s">
        <v>142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5" t="s">
        <v>76</v>
      </c>
      <c r="BK149" s="188">
        <f>ROUND(I149*H149,2)</f>
        <v>0</v>
      </c>
      <c r="BL149" s="15" t="s">
        <v>208</v>
      </c>
      <c r="BM149" s="187" t="s">
        <v>1026</v>
      </c>
    </row>
    <row r="150" spans="1:65" s="12" customFormat="1" ht="22.9" customHeight="1">
      <c r="B150" s="160"/>
      <c r="C150" s="161"/>
      <c r="D150" s="162" t="s">
        <v>67</v>
      </c>
      <c r="E150" s="174" t="s">
        <v>565</v>
      </c>
      <c r="F150" s="174" t="s">
        <v>566</v>
      </c>
      <c r="G150" s="161"/>
      <c r="H150" s="161"/>
      <c r="I150" s="164"/>
      <c r="J150" s="175">
        <f>BK150</f>
        <v>0</v>
      </c>
      <c r="K150" s="161"/>
      <c r="L150" s="166"/>
      <c r="M150" s="167"/>
      <c r="N150" s="168"/>
      <c r="O150" s="168"/>
      <c r="P150" s="169">
        <f>SUM(P151:P156)</f>
        <v>0</v>
      </c>
      <c r="Q150" s="168"/>
      <c r="R150" s="169">
        <f>SUM(R151:R156)</f>
        <v>0.35145499999999996</v>
      </c>
      <c r="S150" s="168"/>
      <c r="T150" s="170">
        <f>SUM(T151:T156)</f>
        <v>0.25091999999999998</v>
      </c>
      <c r="AR150" s="171" t="s">
        <v>78</v>
      </c>
      <c r="AT150" s="172" t="s">
        <v>67</v>
      </c>
      <c r="AU150" s="172" t="s">
        <v>76</v>
      </c>
      <c r="AY150" s="171" t="s">
        <v>142</v>
      </c>
      <c r="BK150" s="173">
        <f>SUM(BK151:BK156)</f>
        <v>0</v>
      </c>
    </row>
    <row r="151" spans="1:65" s="2" customFormat="1" ht="24.2" customHeight="1">
      <c r="A151" s="32"/>
      <c r="B151" s="33"/>
      <c r="C151" s="176" t="s">
        <v>302</v>
      </c>
      <c r="D151" s="176" t="s">
        <v>144</v>
      </c>
      <c r="E151" s="177" t="s">
        <v>572</v>
      </c>
      <c r="F151" s="178" t="s">
        <v>573</v>
      </c>
      <c r="G151" s="179" t="s">
        <v>147</v>
      </c>
      <c r="H151" s="180">
        <v>6.75</v>
      </c>
      <c r="I151" s="181"/>
      <c r="J151" s="182">
        <f t="shared" ref="J151:J156" si="20">ROUND(I151*H151,2)</f>
        <v>0</v>
      </c>
      <c r="K151" s="178" t="s">
        <v>148</v>
      </c>
      <c r="L151" s="37"/>
      <c r="M151" s="183" t="s">
        <v>19</v>
      </c>
      <c r="N151" s="184" t="s">
        <v>39</v>
      </c>
      <c r="O151" s="62"/>
      <c r="P151" s="185">
        <f t="shared" ref="P151:P156" si="21">O151*H151</f>
        <v>0</v>
      </c>
      <c r="Q151" s="185">
        <v>1.5E-3</v>
      </c>
      <c r="R151" s="185">
        <f t="shared" ref="R151:R156" si="22">Q151*H151</f>
        <v>1.0125E-2</v>
      </c>
      <c r="S151" s="185">
        <v>0</v>
      </c>
      <c r="T151" s="186">
        <f t="shared" ref="T151:T156" si="23"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7" t="s">
        <v>208</v>
      </c>
      <c r="AT151" s="187" t="s">
        <v>144</v>
      </c>
      <c r="AU151" s="187" t="s">
        <v>78</v>
      </c>
      <c r="AY151" s="15" t="s">
        <v>142</v>
      </c>
      <c r="BE151" s="188">
        <f t="shared" ref="BE151:BE156" si="24">IF(N151="základní",J151,0)</f>
        <v>0</v>
      </c>
      <c r="BF151" s="188">
        <f t="shared" ref="BF151:BF156" si="25">IF(N151="snížená",J151,0)</f>
        <v>0</v>
      </c>
      <c r="BG151" s="188">
        <f t="shared" ref="BG151:BG156" si="26">IF(N151="zákl. přenesená",J151,0)</f>
        <v>0</v>
      </c>
      <c r="BH151" s="188">
        <f t="shared" ref="BH151:BH156" si="27">IF(N151="sníž. přenesená",J151,0)</f>
        <v>0</v>
      </c>
      <c r="BI151" s="188">
        <f t="shared" ref="BI151:BI156" si="28">IF(N151="nulová",J151,0)</f>
        <v>0</v>
      </c>
      <c r="BJ151" s="15" t="s">
        <v>76</v>
      </c>
      <c r="BK151" s="188">
        <f t="shared" ref="BK151:BK156" si="29">ROUND(I151*H151,2)</f>
        <v>0</v>
      </c>
      <c r="BL151" s="15" t="s">
        <v>208</v>
      </c>
      <c r="BM151" s="187" t="s">
        <v>1027</v>
      </c>
    </row>
    <row r="152" spans="1:65" s="2" customFormat="1" ht="24.2" customHeight="1">
      <c r="A152" s="32"/>
      <c r="B152" s="33"/>
      <c r="C152" s="176" t="s">
        <v>306</v>
      </c>
      <c r="D152" s="176" t="s">
        <v>144</v>
      </c>
      <c r="E152" s="177" t="s">
        <v>576</v>
      </c>
      <c r="F152" s="178" t="s">
        <v>577</v>
      </c>
      <c r="G152" s="179" t="s">
        <v>147</v>
      </c>
      <c r="H152" s="180">
        <v>9.2249999999999996</v>
      </c>
      <c r="I152" s="181"/>
      <c r="J152" s="182">
        <f t="shared" si="20"/>
        <v>0</v>
      </c>
      <c r="K152" s="178" t="s">
        <v>148</v>
      </c>
      <c r="L152" s="37"/>
      <c r="M152" s="183" t="s">
        <v>19</v>
      </c>
      <c r="N152" s="184" t="s">
        <v>39</v>
      </c>
      <c r="O152" s="62"/>
      <c r="P152" s="185">
        <f t="shared" si="21"/>
        <v>0</v>
      </c>
      <c r="Q152" s="185">
        <v>4.4999999999999997E-3</v>
      </c>
      <c r="R152" s="185">
        <f t="shared" si="22"/>
        <v>4.1512499999999994E-2</v>
      </c>
      <c r="S152" s="185">
        <v>0</v>
      </c>
      <c r="T152" s="186">
        <f t="shared" si="2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7" t="s">
        <v>208</v>
      </c>
      <c r="AT152" s="187" t="s">
        <v>144</v>
      </c>
      <c r="AU152" s="187" t="s">
        <v>78</v>
      </c>
      <c r="AY152" s="15" t="s">
        <v>142</v>
      </c>
      <c r="BE152" s="188">
        <f t="shared" si="24"/>
        <v>0</v>
      </c>
      <c r="BF152" s="188">
        <f t="shared" si="25"/>
        <v>0</v>
      </c>
      <c r="BG152" s="188">
        <f t="shared" si="26"/>
        <v>0</v>
      </c>
      <c r="BH152" s="188">
        <f t="shared" si="27"/>
        <v>0</v>
      </c>
      <c r="BI152" s="188">
        <f t="shared" si="28"/>
        <v>0</v>
      </c>
      <c r="BJ152" s="15" t="s">
        <v>76</v>
      </c>
      <c r="BK152" s="188">
        <f t="shared" si="29"/>
        <v>0</v>
      </c>
      <c r="BL152" s="15" t="s">
        <v>208</v>
      </c>
      <c r="BM152" s="187" t="s">
        <v>1028</v>
      </c>
    </row>
    <row r="153" spans="1:65" s="2" customFormat="1" ht="14.45" customHeight="1">
      <c r="A153" s="32"/>
      <c r="B153" s="33"/>
      <c r="C153" s="176" t="s">
        <v>310</v>
      </c>
      <c r="D153" s="176" t="s">
        <v>144</v>
      </c>
      <c r="E153" s="177" t="s">
        <v>584</v>
      </c>
      <c r="F153" s="178" t="s">
        <v>585</v>
      </c>
      <c r="G153" s="179" t="s">
        <v>147</v>
      </c>
      <c r="H153" s="180">
        <v>9.2249999999999996</v>
      </c>
      <c r="I153" s="181"/>
      <c r="J153" s="182">
        <f t="shared" si="20"/>
        <v>0</v>
      </c>
      <c r="K153" s="178" t="s">
        <v>148</v>
      </c>
      <c r="L153" s="37"/>
      <c r="M153" s="183" t="s">
        <v>19</v>
      </c>
      <c r="N153" s="184" t="s">
        <v>39</v>
      </c>
      <c r="O153" s="62"/>
      <c r="P153" s="185">
        <f t="shared" si="21"/>
        <v>0</v>
      </c>
      <c r="Q153" s="185">
        <v>0</v>
      </c>
      <c r="R153" s="185">
        <f t="shared" si="22"/>
        <v>0</v>
      </c>
      <c r="S153" s="185">
        <v>2.7199999999999998E-2</v>
      </c>
      <c r="T153" s="186">
        <f t="shared" si="23"/>
        <v>0.25091999999999998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7" t="s">
        <v>208</v>
      </c>
      <c r="AT153" s="187" t="s">
        <v>144</v>
      </c>
      <c r="AU153" s="187" t="s">
        <v>78</v>
      </c>
      <c r="AY153" s="15" t="s">
        <v>142</v>
      </c>
      <c r="BE153" s="188">
        <f t="shared" si="24"/>
        <v>0</v>
      </c>
      <c r="BF153" s="188">
        <f t="shared" si="25"/>
        <v>0</v>
      </c>
      <c r="BG153" s="188">
        <f t="shared" si="26"/>
        <v>0</v>
      </c>
      <c r="BH153" s="188">
        <f t="shared" si="27"/>
        <v>0</v>
      </c>
      <c r="BI153" s="188">
        <f t="shared" si="28"/>
        <v>0</v>
      </c>
      <c r="BJ153" s="15" t="s">
        <v>76</v>
      </c>
      <c r="BK153" s="188">
        <f t="shared" si="29"/>
        <v>0</v>
      </c>
      <c r="BL153" s="15" t="s">
        <v>208</v>
      </c>
      <c r="BM153" s="187" t="s">
        <v>1029</v>
      </c>
    </row>
    <row r="154" spans="1:65" s="2" customFormat="1" ht="37.9" customHeight="1">
      <c r="A154" s="32"/>
      <c r="B154" s="33"/>
      <c r="C154" s="176" t="s">
        <v>314</v>
      </c>
      <c r="D154" s="176" t="s">
        <v>144</v>
      </c>
      <c r="E154" s="177" t="s">
        <v>1030</v>
      </c>
      <c r="F154" s="178" t="s">
        <v>1031</v>
      </c>
      <c r="G154" s="179" t="s">
        <v>147</v>
      </c>
      <c r="H154" s="180">
        <v>9.2249999999999996</v>
      </c>
      <c r="I154" s="181"/>
      <c r="J154" s="182">
        <f t="shared" si="20"/>
        <v>0</v>
      </c>
      <c r="K154" s="178" t="s">
        <v>148</v>
      </c>
      <c r="L154" s="37"/>
      <c r="M154" s="183" t="s">
        <v>19</v>
      </c>
      <c r="N154" s="184" t="s">
        <v>39</v>
      </c>
      <c r="O154" s="62"/>
      <c r="P154" s="185">
        <f t="shared" si="21"/>
        <v>0</v>
      </c>
      <c r="Q154" s="185">
        <v>9.4999999999999998E-3</v>
      </c>
      <c r="R154" s="185">
        <f t="shared" si="22"/>
        <v>8.7637499999999993E-2</v>
      </c>
      <c r="S154" s="185">
        <v>0</v>
      </c>
      <c r="T154" s="186">
        <f t="shared" si="2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7" t="s">
        <v>208</v>
      </c>
      <c r="AT154" s="187" t="s">
        <v>144</v>
      </c>
      <c r="AU154" s="187" t="s">
        <v>78</v>
      </c>
      <c r="AY154" s="15" t="s">
        <v>142</v>
      </c>
      <c r="BE154" s="188">
        <f t="shared" si="24"/>
        <v>0</v>
      </c>
      <c r="BF154" s="188">
        <f t="shared" si="25"/>
        <v>0</v>
      </c>
      <c r="BG154" s="188">
        <f t="shared" si="26"/>
        <v>0</v>
      </c>
      <c r="BH154" s="188">
        <f t="shared" si="27"/>
        <v>0</v>
      </c>
      <c r="BI154" s="188">
        <f t="shared" si="28"/>
        <v>0</v>
      </c>
      <c r="BJ154" s="15" t="s">
        <v>76</v>
      </c>
      <c r="BK154" s="188">
        <f t="shared" si="29"/>
        <v>0</v>
      </c>
      <c r="BL154" s="15" t="s">
        <v>208</v>
      </c>
      <c r="BM154" s="187" t="s">
        <v>1032</v>
      </c>
    </row>
    <row r="155" spans="1:65" s="2" customFormat="1" ht="24.2" customHeight="1">
      <c r="A155" s="32"/>
      <c r="B155" s="33"/>
      <c r="C155" s="189" t="s">
        <v>318</v>
      </c>
      <c r="D155" s="189" t="s">
        <v>230</v>
      </c>
      <c r="E155" s="190" t="s">
        <v>1033</v>
      </c>
      <c r="F155" s="191" t="s">
        <v>1034</v>
      </c>
      <c r="G155" s="192" t="s">
        <v>147</v>
      </c>
      <c r="H155" s="193">
        <v>10.609</v>
      </c>
      <c r="I155" s="194"/>
      <c r="J155" s="195">
        <f t="shared" si="20"/>
        <v>0</v>
      </c>
      <c r="K155" s="191" t="s">
        <v>148</v>
      </c>
      <c r="L155" s="196"/>
      <c r="M155" s="197" t="s">
        <v>19</v>
      </c>
      <c r="N155" s="198" t="s">
        <v>39</v>
      </c>
      <c r="O155" s="62"/>
      <c r="P155" s="185">
        <f t="shared" si="21"/>
        <v>0</v>
      </c>
      <c r="Q155" s="185">
        <v>0.02</v>
      </c>
      <c r="R155" s="185">
        <f t="shared" si="22"/>
        <v>0.21218000000000001</v>
      </c>
      <c r="S155" s="185">
        <v>0</v>
      </c>
      <c r="T155" s="186">
        <f t="shared" si="2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7" t="s">
        <v>278</v>
      </c>
      <c r="AT155" s="187" t="s">
        <v>230</v>
      </c>
      <c r="AU155" s="187" t="s">
        <v>78</v>
      </c>
      <c r="AY155" s="15" t="s">
        <v>142</v>
      </c>
      <c r="BE155" s="188">
        <f t="shared" si="24"/>
        <v>0</v>
      </c>
      <c r="BF155" s="188">
        <f t="shared" si="25"/>
        <v>0</v>
      </c>
      <c r="BG155" s="188">
        <f t="shared" si="26"/>
        <v>0</v>
      </c>
      <c r="BH155" s="188">
        <f t="shared" si="27"/>
        <v>0</v>
      </c>
      <c r="BI155" s="188">
        <f t="shared" si="28"/>
        <v>0</v>
      </c>
      <c r="BJ155" s="15" t="s">
        <v>76</v>
      </c>
      <c r="BK155" s="188">
        <f t="shared" si="29"/>
        <v>0</v>
      </c>
      <c r="BL155" s="15" t="s">
        <v>208</v>
      </c>
      <c r="BM155" s="187" t="s">
        <v>1035</v>
      </c>
    </row>
    <row r="156" spans="1:65" s="2" customFormat="1" ht="37.9" customHeight="1">
      <c r="A156" s="32"/>
      <c r="B156" s="33"/>
      <c r="C156" s="176" t="s">
        <v>322</v>
      </c>
      <c r="D156" s="176" t="s">
        <v>144</v>
      </c>
      <c r="E156" s="177" t="s">
        <v>1036</v>
      </c>
      <c r="F156" s="178" t="s">
        <v>1037</v>
      </c>
      <c r="G156" s="179" t="s">
        <v>215</v>
      </c>
      <c r="H156" s="180">
        <v>0.35099999999999998</v>
      </c>
      <c r="I156" s="181"/>
      <c r="J156" s="182">
        <f t="shared" si="20"/>
        <v>0</v>
      </c>
      <c r="K156" s="178" t="s">
        <v>148</v>
      </c>
      <c r="L156" s="37"/>
      <c r="M156" s="183" t="s">
        <v>19</v>
      </c>
      <c r="N156" s="184" t="s">
        <v>39</v>
      </c>
      <c r="O156" s="62"/>
      <c r="P156" s="185">
        <f t="shared" si="21"/>
        <v>0</v>
      </c>
      <c r="Q156" s="185">
        <v>0</v>
      </c>
      <c r="R156" s="185">
        <f t="shared" si="22"/>
        <v>0</v>
      </c>
      <c r="S156" s="185">
        <v>0</v>
      </c>
      <c r="T156" s="186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7" t="s">
        <v>208</v>
      </c>
      <c r="AT156" s="187" t="s">
        <v>144</v>
      </c>
      <c r="AU156" s="187" t="s">
        <v>78</v>
      </c>
      <c r="AY156" s="15" t="s">
        <v>142</v>
      </c>
      <c r="BE156" s="188">
        <f t="shared" si="24"/>
        <v>0</v>
      </c>
      <c r="BF156" s="188">
        <f t="shared" si="25"/>
        <v>0</v>
      </c>
      <c r="BG156" s="188">
        <f t="shared" si="26"/>
        <v>0</v>
      </c>
      <c r="BH156" s="188">
        <f t="shared" si="27"/>
        <v>0</v>
      </c>
      <c r="BI156" s="188">
        <f t="shared" si="28"/>
        <v>0</v>
      </c>
      <c r="BJ156" s="15" t="s">
        <v>76</v>
      </c>
      <c r="BK156" s="188">
        <f t="shared" si="29"/>
        <v>0</v>
      </c>
      <c r="BL156" s="15" t="s">
        <v>208</v>
      </c>
      <c r="BM156" s="187" t="s">
        <v>1038</v>
      </c>
    </row>
    <row r="157" spans="1:65" s="12" customFormat="1" ht="22.9" customHeight="1">
      <c r="B157" s="160"/>
      <c r="C157" s="161"/>
      <c r="D157" s="162" t="s">
        <v>67</v>
      </c>
      <c r="E157" s="174" t="s">
        <v>689</v>
      </c>
      <c r="F157" s="174" t="s">
        <v>690</v>
      </c>
      <c r="G157" s="161"/>
      <c r="H157" s="161"/>
      <c r="I157" s="164"/>
      <c r="J157" s="175">
        <f>BK157</f>
        <v>0</v>
      </c>
      <c r="K157" s="161"/>
      <c r="L157" s="166"/>
      <c r="M157" s="167"/>
      <c r="N157" s="168"/>
      <c r="O157" s="168"/>
      <c r="P157" s="169">
        <f>SUM(P158:P160)</f>
        <v>0</v>
      </c>
      <c r="Q157" s="168"/>
      <c r="R157" s="169">
        <f>SUM(R158:R160)</f>
        <v>0.47713968000000001</v>
      </c>
      <c r="S157" s="168"/>
      <c r="T157" s="170">
        <f>SUM(T158:T160)</f>
        <v>0.10131047999999999</v>
      </c>
      <c r="AR157" s="171" t="s">
        <v>78</v>
      </c>
      <c r="AT157" s="172" t="s">
        <v>67</v>
      </c>
      <c r="AU157" s="172" t="s">
        <v>76</v>
      </c>
      <c r="AY157" s="171" t="s">
        <v>142</v>
      </c>
      <c r="BK157" s="173">
        <f>SUM(BK158:BK160)</f>
        <v>0</v>
      </c>
    </row>
    <row r="158" spans="1:65" s="2" customFormat="1" ht="14.45" customHeight="1">
      <c r="A158" s="32"/>
      <c r="B158" s="33"/>
      <c r="C158" s="176" t="s">
        <v>326</v>
      </c>
      <c r="D158" s="176" t="s">
        <v>144</v>
      </c>
      <c r="E158" s="177" t="s">
        <v>696</v>
      </c>
      <c r="F158" s="178" t="s">
        <v>697</v>
      </c>
      <c r="G158" s="179" t="s">
        <v>147</v>
      </c>
      <c r="H158" s="180">
        <v>326.80799999999999</v>
      </c>
      <c r="I158" s="181"/>
      <c r="J158" s="182">
        <f>ROUND(I158*H158,2)</f>
        <v>0</v>
      </c>
      <c r="K158" s="178" t="s">
        <v>148</v>
      </c>
      <c r="L158" s="37"/>
      <c r="M158" s="183" t="s">
        <v>19</v>
      </c>
      <c r="N158" s="184" t="s">
        <v>39</v>
      </c>
      <c r="O158" s="62"/>
      <c r="P158" s="185">
        <f>O158*H158</f>
        <v>0</v>
      </c>
      <c r="Q158" s="185">
        <v>1E-3</v>
      </c>
      <c r="R158" s="185">
        <f>Q158*H158</f>
        <v>0.32680799999999999</v>
      </c>
      <c r="S158" s="185">
        <v>3.1E-4</v>
      </c>
      <c r="T158" s="186">
        <f>S158*H158</f>
        <v>0.10131047999999999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7" t="s">
        <v>208</v>
      </c>
      <c r="AT158" s="187" t="s">
        <v>144</v>
      </c>
      <c r="AU158" s="187" t="s">
        <v>78</v>
      </c>
      <c r="AY158" s="15" t="s">
        <v>142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5" t="s">
        <v>76</v>
      </c>
      <c r="BK158" s="188">
        <f>ROUND(I158*H158,2)</f>
        <v>0</v>
      </c>
      <c r="BL158" s="15" t="s">
        <v>208</v>
      </c>
      <c r="BM158" s="187" t="s">
        <v>1039</v>
      </c>
    </row>
    <row r="159" spans="1:65" s="2" customFormat="1" ht="24.2" customHeight="1">
      <c r="A159" s="32"/>
      <c r="B159" s="33"/>
      <c r="C159" s="176" t="s">
        <v>330</v>
      </c>
      <c r="D159" s="176" t="s">
        <v>144</v>
      </c>
      <c r="E159" s="177" t="s">
        <v>1040</v>
      </c>
      <c r="F159" s="178" t="s">
        <v>1041</v>
      </c>
      <c r="G159" s="179" t="s">
        <v>147</v>
      </c>
      <c r="H159" s="180">
        <v>326.80799999999999</v>
      </c>
      <c r="I159" s="181"/>
      <c r="J159" s="182">
        <f>ROUND(I159*H159,2)</f>
        <v>0</v>
      </c>
      <c r="K159" s="178" t="s">
        <v>148</v>
      </c>
      <c r="L159" s="37"/>
      <c r="M159" s="183" t="s">
        <v>19</v>
      </c>
      <c r="N159" s="184" t="s">
        <v>39</v>
      </c>
      <c r="O159" s="62"/>
      <c r="P159" s="185">
        <f>O159*H159</f>
        <v>0</v>
      </c>
      <c r="Q159" s="185">
        <v>2.0000000000000001E-4</v>
      </c>
      <c r="R159" s="185">
        <f>Q159*H159</f>
        <v>6.5361600000000006E-2</v>
      </c>
      <c r="S159" s="185">
        <v>0</v>
      </c>
      <c r="T159" s="18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7" t="s">
        <v>208</v>
      </c>
      <c r="AT159" s="187" t="s">
        <v>144</v>
      </c>
      <c r="AU159" s="187" t="s">
        <v>78</v>
      </c>
      <c r="AY159" s="15" t="s">
        <v>142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5" t="s">
        <v>76</v>
      </c>
      <c r="BK159" s="188">
        <f>ROUND(I159*H159,2)</f>
        <v>0</v>
      </c>
      <c r="BL159" s="15" t="s">
        <v>208</v>
      </c>
      <c r="BM159" s="187" t="s">
        <v>1042</v>
      </c>
    </row>
    <row r="160" spans="1:65" s="2" customFormat="1" ht="37.9" customHeight="1">
      <c r="A160" s="32"/>
      <c r="B160" s="33"/>
      <c r="C160" s="176" t="s">
        <v>335</v>
      </c>
      <c r="D160" s="176" t="s">
        <v>144</v>
      </c>
      <c r="E160" s="177" t="s">
        <v>700</v>
      </c>
      <c r="F160" s="178" t="s">
        <v>701</v>
      </c>
      <c r="G160" s="179" t="s">
        <v>147</v>
      </c>
      <c r="H160" s="180">
        <v>326.80799999999999</v>
      </c>
      <c r="I160" s="181"/>
      <c r="J160" s="182">
        <f>ROUND(I160*H160,2)</f>
        <v>0</v>
      </c>
      <c r="K160" s="178" t="s">
        <v>148</v>
      </c>
      <c r="L160" s="37"/>
      <c r="M160" s="183" t="s">
        <v>19</v>
      </c>
      <c r="N160" s="184" t="s">
        <v>39</v>
      </c>
      <c r="O160" s="62"/>
      <c r="P160" s="185">
        <f>O160*H160</f>
        <v>0</v>
      </c>
      <c r="Q160" s="185">
        <v>2.5999999999999998E-4</v>
      </c>
      <c r="R160" s="185">
        <f>Q160*H160</f>
        <v>8.497007999999999E-2</v>
      </c>
      <c r="S160" s="185">
        <v>0</v>
      </c>
      <c r="T160" s="18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7" t="s">
        <v>208</v>
      </c>
      <c r="AT160" s="187" t="s">
        <v>144</v>
      </c>
      <c r="AU160" s="187" t="s">
        <v>78</v>
      </c>
      <c r="AY160" s="15" t="s">
        <v>142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5" t="s">
        <v>76</v>
      </c>
      <c r="BK160" s="188">
        <f>ROUND(I160*H160,2)</f>
        <v>0</v>
      </c>
      <c r="BL160" s="15" t="s">
        <v>208</v>
      </c>
      <c r="BM160" s="187" t="s">
        <v>1043</v>
      </c>
    </row>
    <row r="161" spans="1:65" s="12" customFormat="1" ht="25.9" customHeight="1">
      <c r="B161" s="160"/>
      <c r="C161" s="161"/>
      <c r="D161" s="162" t="s">
        <v>67</v>
      </c>
      <c r="E161" s="163" t="s">
        <v>1044</v>
      </c>
      <c r="F161" s="163" t="s">
        <v>1045</v>
      </c>
      <c r="G161" s="161"/>
      <c r="H161" s="161"/>
      <c r="I161" s="164"/>
      <c r="J161" s="165">
        <f>BK161</f>
        <v>0</v>
      </c>
      <c r="K161" s="161"/>
      <c r="L161" s="166"/>
      <c r="M161" s="167"/>
      <c r="N161" s="168"/>
      <c r="O161" s="168"/>
      <c r="P161" s="169">
        <f>SUM(P162:P163)</f>
        <v>0</v>
      </c>
      <c r="Q161" s="168"/>
      <c r="R161" s="169">
        <f>SUM(R162:R163)</f>
        <v>0</v>
      </c>
      <c r="S161" s="168"/>
      <c r="T161" s="170">
        <f>SUM(T162:T163)</f>
        <v>0</v>
      </c>
      <c r="AR161" s="171" t="s">
        <v>149</v>
      </c>
      <c r="AT161" s="172" t="s">
        <v>67</v>
      </c>
      <c r="AU161" s="172" t="s">
        <v>68</v>
      </c>
      <c r="AY161" s="171" t="s">
        <v>142</v>
      </c>
      <c r="BK161" s="173">
        <f>SUM(BK162:BK163)</f>
        <v>0</v>
      </c>
    </row>
    <row r="162" spans="1:65" s="2" customFormat="1" ht="24.2" customHeight="1">
      <c r="A162" s="32"/>
      <c r="B162" s="33"/>
      <c r="C162" s="176" t="s">
        <v>339</v>
      </c>
      <c r="D162" s="176" t="s">
        <v>144</v>
      </c>
      <c r="E162" s="177" t="s">
        <v>1046</v>
      </c>
      <c r="F162" s="178" t="s">
        <v>1047</v>
      </c>
      <c r="G162" s="179" t="s">
        <v>1048</v>
      </c>
      <c r="H162" s="180">
        <v>8</v>
      </c>
      <c r="I162" s="181"/>
      <c r="J162" s="182">
        <f>ROUND(I162*H162,2)</f>
        <v>0</v>
      </c>
      <c r="K162" s="178" t="s">
        <v>148</v>
      </c>
      <c r="L162" s="37"/>
      <c r="M162" s="183" t="s">
        <v>19</v>
      </c>
      <c r="N162" s="184" t="s">
        <v>39</v>
      </c>
      <c r="O162" s="62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7" t="s">
        <v>1049</v>
      </c>
      <c r="AT162" s="187" t="s">
        <v>144</v>
      </c>
      <c r="AU162" s="187" t="s">
        <v>76</v>
      </c>
      <c r="AY162" s="15" t="s">
        <v>142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15" t="s">
        <v>76</v>
      </c>
      <c r="BK162" s="188">
        <f>ROUND(I162*H162,2)</f>
        <v>0</v>
      </c>
      <c r="BL162" s="15" t="s">
        <v>1049</v>
      </c>
      <c r="BM162" s="187" t="s">
        <v>1050</v>
      </c>
    </row>
    <row r="163" spans="1:65" s="2" customFormat="1" ht="24.2" customHeight="1">
      <c r="A163" s="32"/>
      <c r="B163" s="33"/>
      <c r="C163" s="176" t="s">
        <v>343</v>
      </c>
      <c r="D163" s="176" t="s">
        <v>144</v>
      </c>
      <c r="E163" s="177" t="s">
        <v>1051</v>
      </c>
      <c r="F163" s="178" t="s">
        <v>1052</v>
      </c>
      <c r="G163" s="179" t="s">
        <v>1048</v>
      </c>
      <c r="H163" s="180">
        <v>2</v>
      </c>
      <c r="I163" s="181"/>
      <c r="J163" s="182">
        <f>ROUND(I163*H163,2)</f>
        <v>0</v>
      </c>
      <c r="K163" s="178" t="s">
        <v>148</v>
      </c>
      <c r="L163" s="37"/>
      <c r="M163" s="209" t="s">
        <v>19</v>
      </c>
      <c r="N163" s="210" t="s">
        <v>39</v>
      </c>
      <c r="O163" s="206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7" t="s">
        <v>1049</v>
      </c>
      <c r="AT163" s="187" t="s">
        <v>144</v>
      </c>
      <c r="AU163" s="187" t="s">
        <v>76</v>
      </c>
      <c r="AY163" s="15" t="s">
        <v>142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5" t="s">
        <v>76</v>
      </c>
      <c r="BK163" s="188">
        <f>ROUND(I163*H163,2)</f>
        <v>0</v>
      </c>
      <c r="BL163" s="15" t="s">
        <v>1049</v>
      </c>
      <c r="BM163" s="187" t="s">
        <v>1053</v>
      </c>
    </row>
    <row r="164" spans="1:65" s="2" customFormat="1" ht="6.95" customHeight="1">
      <c r="A164" s="32"/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37"/>
      <c r="M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</row>
  </sheetData>
  <sheetProtection algorithmName="SHA-512" hashValue="N90ts2g3RIsEBq0pUZ8SV0L8YCvsM7v0UD0ue/oiH2BT+i/Ow6G6UqzCA4uM2s/jdY90C1+5sR9xnXPeY5G+AA==" saltValue="hjW7waBKRIaDjYaJO1KJNy7+iqqhMxkMIkvrsJsYw5/gBxwIQso4E7ShLNb33nbXeRQdhnqpfjVUbM2xyfT2vA==" spinCount="100000" sheet="1" objects="1" scenarios="1" formatColumns="0" formatRows="0" autoFilter="0"/>
  <autoFilter ref="C99:K163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zakázky'!K6</f>
        <v>Kostelec na Hané ON - oprava</v>
      </c>
      <c r="F7" s="338"/>
      <c r="G7" s="338"/>
      <c r="H7" s="338"/>
      <c r="L7" s="18"/>
    </row>
    <row r="8" spans="1:46" s="1" customFormat="1" ht="12" customHeight="1">
      <c r="B8" s="18"/>
      <c r="D8" s="110" t="s">
        <v>99</v>
      </c>
      <c r="L8" s="18"/>
    </row>
    <row r="9" spans="1:46" s="2" customFormat="1" ht="16.5" customHeight="1">
      <c r="A9" s="32"/>
      <c r="B9" s="37"/>
      <c r="C9" s="32"/>
      <c r="D9" s="32"/>
      <c r="E9" s="337" t="s">
        <v>930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931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1054</v>
      </c>
      <c r="F11" s="340"/>
      <c r="G11" s="340"/>
      <c r="H11" s="340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22</v>
      </c>
      <c r="G14" s="32"/>
      <c r="H14" s="32"/>
      <c r="I14" s="110" t="s">
        <v>23</v>
      </c>
      <c r="J14" s="112">
        <f>'Rekapitulace zakázky'!AN8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24</v>
      </c>
      <c r="E16" s="32"/>
      <c r="F16" s="32"/>
      <c r="G16" s="32"/>
      <c r="H16" s="32"/>
      <c r="I16" s="110" t="s">
        <v>25</v>
      </c>
      <c r="J16" s="101" t="str">
        <f>IF('Rekapitulace zakázky'!AN10="","",'Rekapitulace zakázky'!AN10)</f>
        <v/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tr">
        <f>IF('Rekapitulace zakázky'!E11="","",'Rekapitulace zakázky'!E11)</f>
        <v xml:space="preserve"> </v>
      </c>
      <c r="F17" s="32"/>
      <c r="G17" s="32"/>
      <c r="H17" s="32"/>
      <c r="I17" s="110" t="s">
        <v>26</v>
      </c>
      <c r="J17" s="101" t="str">
        <f>IF('Rekapitulace zakázky'!AN11="","",'Rekapitulace zakázky'!AN11)</f>
        <v/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27</v>
      </c>
      <c r="E19" s="32"/>
      <c r="F19" s="32"/>
      <c r="G19" s="32"/>
      <c r="H19" s="32"/>
      <c r="I19" s="110" t="s">
        <v>25</v>
      </c>
      <c r="J19" s="28" t="str">
        <f>'Rekapitulace zakázky'!AN13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1" t="str">
        <f>'Rekapitulace zakázky'!E14</f>
        <v>Vyplň údaj</v>
      </c>
      <c r="F20" s="342"/>
      <c r="G20" s="342"/>
      <c r="H20" s="342"/>
      <c r="I20" s="110" t="s">
        <v>26</v>
      </c>
      <c r="J20" s="28" t="str">
        <f>'Rekapitulace zakázky'!AN14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29</v>
      </c>
      <c r="E22" s="32"/>
      <c r="F22" s="32"/>
      <c r="G22" s="32"/>
      <c r="H22" s="32"/>
      <c r="I22" s="110" t="s">
        <v>25</v>
      </c>
      <c r="J22" s="101" t="str">
        <f>IF('Rekapitulace zakázky'!AN16="","",'Rekapitulace zakázky'!AN16)</f>
        <v/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tr">
        <f>IF('Rekapitulace zakázky'!E17="","",'Rekapitulace zakázky'!E17)</f>
        <v xml:space="preserve"> </v>
      </c>
      <c r="F23" s="32"/>
      <c r="G23" s="32"/>
      <c r="H23" s="32"/>
      <c r="I23" s="110" t="s">
        <v>26</v>
      </c>
      <c r="J23" s="101" t="str">
        <f>IF('Rekapitulace zakázky'!AN17="","",'Rekapitulace zakázky'!AN17)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31</v>
      </c>
      <c r="E25" s="32"/>
      <c r="F25" s="32"/>
      <c r="G25" s="32"/>
      <c r="H25" s="32"/>
      <c r="I25" s="110" t="s">
        <v>25</v>
      </c>
      <c r="J25" s="101" t="str">
        <f>IF('Rekapitulace zakázky'!AN19="","",'Rekapitulace zakázky'!AN19)</f>
        <v/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tr">
        <f>IF('Rekapitulace zakázky'!E20="","",'Rekapitulace zakázky'!E20)</f>
        <v xml:space="preserve"> </v>
      </c>
      <c r="F26" s="32"/>
      <c r="G26" s="32"/>
      <c r="H26" s="32"/>
      <c r="I26" s="110" t="s">
        <v>26</v>
      </c>
      <c r="J26" s="101" t="str">
        <f>IF('Rekapitulace zakázky'!AN20="","",'Rekapitulace zakázky'!AN20)</f>
        <v/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32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3" t="s">
        <v>19</v>
      </c>
      <c r="F29" s="343"/>
      <c r="G29" s="343"/>
      <c r="H29" s="343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34</v>
      </c>
      <c r="E32" s="32"/>
      <c r="F32" s="32"/>
      <c r="G32" s="32"/>
      <c r="H32" s="32"/>
      <c r="I32" s="32"/>
      <c r="J32" s="118">
        <f>ROUND(J99,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36</v>
      </c>
      <c r="G34" s="32"/>
      <c r="H34" s="32"/>
      <c r="I34" s="119" t="s">
        <v>35</v>
      </c>
      <c r="J34" s="119" t="s">
        <v>37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38</v>
      </c>
      <c r="E35" s="110" t="s">
        <v>39</v>
      </c>
      <c r="F35" s="121">
        <f>ROUND((SUM(BE99:BE169)),  2)</f>
        <v>0</v>
      </c>
      <c r="G35" s="32"/>
      <c r="H35" s="32"/>
      <c r="I35" s="122">
        <v>0.21</v>
      </c>
      <c r="J35" s="121">
        <f>ROUND(((SUM(BE99:BE169))*I35),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40</v>
      </c>
      <c r="F36" s="121">
        <f>ROUND((SUM(BF99:BF169)),  2)</f>
        <v>0</v>
      </c>
      <c r="G36" s="32"/>
      <c r="H36" s="32"/>
      <c r="I36" s="122">
        <v>0.15</v>
      </c>
      <c r="J36" s="121">
        <f>ROUND(((SUM(BF99:BF169))*I36),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41</v>
      </c>
      <c r="F37" s="121">
        <f>ROUND((SUM(BG99:BG169)),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42</v>
      </c>
      <c r="F38" s="121">
        <f>ROUND((SUM(BH99:BH169)),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43</v>
      </c>
      <c r="F39" s="121">
        <f>ROUND((SUM(BI99:BI169)),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44</v>
      </c>
      <c r="E41" s="125"/>
      <c r="F41" s="125"/>
      <c r="G41" s="126" t="s">
        <v>45</v>
      </c>
      <c r="H41" s="127" t="s">
        <v>46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101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44" t="str">
        <f>E7</f>
        <v>Kostelec na Hané ON - oprava</v>
      </c>
      <c r="F50" s="345"/>
      <c r="G50" s="345"/>
      <c r="H50" s="345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99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4" t="s">
        <v>930</v>
      </c>
      <c r="F52" s="346"/>
      <c r="G52" s="346"/>
      <c r="H52" s="346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931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3" t="str">
        <f>E11</f>
        <v>03.2 - byt 2+1</v>
      </c>
      <c r="F54" s="346"/>
      <c r="G54" s="346"/>
      <c r="H54" s="346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24</v>
      </c>
      <c r="D58" s="34"/>
      <c r="E58" s="34"/>
      <c r="F58" s="25" t="str">
        <f>E17</f>
        <v xml:space="preserve"> </v>
      </c>
      <c r="G58" s="34"/>
      <c r="H58" s="34"/>
      <c r="I58" s="27" t="s">
        <v>29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27</v>
      </c>
      <c r="D59" s="34"/>
      <c r="E59" s="34"/>
      <c r="F59" s="25" t="str">
        <f>IF(E20="","",E20)</f>
        <v>Vyplň údaj</v>
      </c>
      <c r="G59" s="34"/>
      <c r="H59" s="34"/>
      <c r="I59" s="27" t="s">
        <v>31</v>
      </c>
      <c r="J59" s="30" t="str">
        <f>E26</f>
        <v xml:space="preserve"> 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102</v>
      </c>
      <c r="D61" s="135"/>
      <c r="E61" s="135"/>
      <c r="F61" s="135"/>
      <c r="G61" s="135"/>
      <c r="H61" s="135"/>
      <c r="I61" s="135"/>
      <c r="J61" s="136" t="s">
        <v>103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66</v>
      </c>
      <c r="D63" s="34"/>
      <c r="E63" s="34"/>
      <c r="F63" s="34"/>
      <c r="G63" s="34"/>
      <c r="H63" s="34"/>
      <c r="I63" s="34"/>
      <c r="J63" s="75">
        <f>J99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104</v>
      </c>
    </row>
    <row r="64" spans="1:47" s="9" customFormat="1" ht="24.95" customHeight="1">
      <c r="B64" s="138"/>
      <c r="C64" s="139"/>
      <c r="D64" s="140" t="s">
        <v>105</v>
      </c>
      <c r="E64" s="141"/>
      <c r="F64" s="141"/>
      <c r="G64" s="141"/>
      <c r="H64" s="141"/>
      <c r="I64" s="141"/>
      <c r="J64" s="142">
        <f>J100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107</v>
      </c>
      <c r="E65" s="146"/>
      <c r="F65" s="146"/>
      <c r="G65" s="146"/>
      <c r="H65" s="146"/>
      <c r="I65" s="146"/>
      <c r="J65" s="147">
        <f>J101</f>
        <v>0</v>
      </c>
      <c r="K65" s="95"/>
      <c r="L65" s="148"/>
    </row>
    <row r="66" spans="1:31" s="10" customFormat="1" ht="19.899999999999999" customHeight="1">
      <c r="B66" s="144"/>
      <c r="C66" s="95"/>
      <c r="D66" s="145" t="s">
        <v>109</v>
      </c>
      <c r="E66" s="146"/>
      <c r="F66" s="146"/>
      <c r="G66" s="146"/>
      <c r="H66" s="146"/>
      <c r="I66" s="146"/>
      <c r="J66" s="147">
        <f>J103</f>
        <v>0</v>
      </c>
      <c r="K66" s="95"/>
      <c r="L66" s="148"/>
    </row>
    <row r="67" spans="1:31" s="10" customFormat="1" ht="19.899999999999999" customHeight="1">
      <c r="B67" s="144"/>
      <c r="C67" s="95"/>
      <c r="D67" s="145" t="s">
        <v>110</v>
      </c>
      <c r="E67" s="146"/>
      <c r="F67" s="146"/>
      <c r="G67" s="146"/>
      <c r="H67" s="146"/>
      <c r="I67" s="146"/>
      <c r="J67" s="147">
        <f>J105</f>
        <v>0</v>
      </c>
      <c r="K67" s="95"/>
      <c r="L67" s="148"/>
    </row>
    <row r="68" spans="1:31" s="10" customFormat="1" ht="19.899999999999999" customHeight="1">
      <c r="B68" s="144"/>
      <c r="C68" s="95"/>
      <c r="D68" s="145" t="s">
        <v>111</v>
      </c>
      <c r="E68" s="146"/>
      <c r="F68" s="146"/>
      <c r="G68" s="146"/>
      <c r="H68" s="146"/>
      <c r="I68" s="146"/>
      <c r="J68" s="147">
        <f>J109</f>
        <v>0</v>
      </c>
      <c r="K68" s="95"/>
      <c r="L68" s="148"/>
    </row>
    <row r="69" spans="1:31" s="10" customFormat="1" ht="19.899999999999999" customHeight="1">
      <c r="B69" s="144"/>
      <c r="C69" s="95"/>
      <c r="D69" s="145" t="s">
        <v>112</v>
      </c>
      <c r="E69" s="146"/>
      <c r="F69" s="146"/>
      <c r="G69" s="146"/>
      <c r="H69" s="146"/>
      <c r="I69" s="146"/>
      <c r="J69" s="147">
        <f>J114</f>
        <v>0</v>
      </c>
      <c r="K69" s="95"/>
      <c r="L69" s="148"/>
    </row>
    <row r="70" spans="1:31" s="9" customFormat="1" ht="24.95" customHeight="1">
      <c r="B70" s="138"/>
      <c r="C70" s="139"/>
      <c r="D70" s="140" t="s">
        <v>113</v>
      </c>
      <c r="E70" s="141"/>
      <c r="F70" s="141"/>
      <c r="G70" s="141"/>
      <c r="H70" s="141"/>
      <c r="I70" s="141"/>
      <c r="J70" s="142">
        <f>J116</f>
        <v>0</v>
      </c>
      <c r="K70" s="139"/>
      <c r="L70" s="143"/>
    </row>
    <row r="71" spans="1:31" s="10" customFormat="1" ht="19.899999999999999" customHeight="1">
      <c r="B71" s="144"/>
      <c r="C71" s="95"/>
      <c r="D71" s="145" t="s">
        <v>715</v>
      </c>
      <c r="E71" s="146"/>
      <c r="F71" s="146"/>
      <c r="G71" s="146"/>
      <c r="H71" s="146"/>
      <c r="I71" s="146"/>
      <c r="J71" s="147">
        <f>J117</f>
        <v>0</v>
      </c>
      <c r="K71" s="95"/>
      <c r="L71" s="148"/>
    </row>
    <row r="72" spans="1:31" s="10" customFormat="1" ht="19.899999999999999" customHeight="1">
      <c r="B72" s="144"/>
      <c r="C72" s="95"/>
      <c r="D72" s="145" t="s">
        <v>716</v>
      </c>
      <c r="E72" s="146"/>
      <c r="F72" s="146"/>
      <c r="G72" s="146"/>
      <c r="H72" s="146"/>
      <c r="I72" s="146"/>
      <c r="J72" s="147">
        <f>J122</f>
        <v>0</v>
      </c>
      <c r="K72" s="95"/>
      <c r="L72" s="148"/>
    </row>
    <row r="73" spans="1:31" s="10" customFormat="1" ht="19.899999999999999" customHeight="1">
      <c r="B73" s="144"/>
      <c r="C73" s="95"/>
      <c r="D73" s="145" t="s">
        <v>717</v>
      </c>
      <c r="E73" s="146"/>
      <c r="F73" s="146"/>
      <c r="G73" s="146"/>
      <c r="H73" s="146"/>
      <c r="I73" s="146"/>
      <c r="J73" s="147">
        <f>J130</f>
        <v>0</v>
      </c>
      <c r="K73" s="95"/>
      <c r="L73" s="148"/>
    </row>
    <row r="74" spans="1:31" s="10" customFormat="1" ht="19.899999999999999" customHeight="1">
      <c r="B74" s="144"/>
      <c r="C74" s="95"/>
      <c r="D74" s="145" t="s">
        <v>718</v>
      </c>
      <c r="E74" s="146"/>
      <c r="F74" s="146"/>
      <c r="G74" s="146"/>
      <c r="H74" s="146"/>
      <c r="I74" s="146"/>
      <c r="J74" s="147">
        <f>J148</f>
        <v>0</v>
      </c>
      <c r="K74" s="95"/>
      <c r="L74" s="148"/>
    </row>
    <row r="75" spans="1:31" s="10" customFormat="1" ht="19.899999999999999" customHeight="1">
      <c r="B75" s="144"/>
      <c r="C75" s="95"/>
      <c r="D75" s="145" t="s">
        <v>120</v>
      </c>
      <c r="E75" s="146"/>
      <c r="F75" s="146"/>
      <c r="G75" s="146"/>
      <c r="H75" s="146"/>
      <c r="I75" s="146"/>
      <c r="J75" s="147">
        <f>J151</f>
        <v>0</v>
      </c>
      <c r="K75" s="95"/>
      <c r="L75" s="148"/>
    </row>
    <row r="76" spans="1:31" s="10" customFormat="1" ht="19.899999999999999" customHeight="1">
      <c r="B76" s="144"/>
      <c r="C76" s="95"/>
      <c r="D76" s="145" t="s">
        <v>122</v>
      </c>
      <c r="E76" s="146"/>
      <c r="F76" s="146"/>
      <c r="G76" s="146"/>
      <c r="H76" s="146"/>
      <c r="I76" s="146"/>
      <c r="J76" s="147">
        <f>J157</f>
        <v>0</v>
      </c>
      <c r="K76" s="95"/>
      <c r="L76" s="148"/>
    </row>
    <row r="77" spans="1:31" s="10" customFormat="1" ht="19.899999999999999" customHeight="1">
      <c r="B77" s="144"/>
      <c r="C77" s="95"/>
      <c r="D77" s="145" t="s">
        <v>125</v>
      </c>
      <c r="E77" s="146"/>
      <c r="F77" s="146"/>
      <c r="G77" s="146"/>
      <c r="H77" s="146"/>
      <c r="I77" s="146"/>
      <c r="J77" s="147">
        <f>J166</f>
        <v>0</v>
      </c>
      <c r="K77" s="95"/>
      <c r="L77" s="148"/>
    </row>
    <row r="78" spans="1:31" s="2" customFormat="1" ht="21.7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3" spans="1:31" s="2" customFormat="1" ht="6.95" customHeight="1">
      <c r="A83" s="32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24.95" customHeight="1">
      <c r="A84" s="32"/>
      <c r="B84" s="33"/>
      <c r="C84" s="21" t="s">
        <v>127</v>
      </c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6.9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2" customFormat="1" ht="12" customHeight="1">
      <c r="A86" s="32"/>
      <c r="B86" s="33"/>
      <c r="C86" s="27" t="s">
        <v>16</v>
      </c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31" s="2" customFormat="1" ht="16.5" customHeight="1">
      <c r="A87" s="32"/>
      <c r="B87" s="33"/>
      <c r="C87" s="34"/>
      <c r="D87" s="34"/>
      <c r="E87" s="344" t="str">
        <f>E7</f>
        <v>Kostelec na Hané ON - oprava</v>
      </c>
      <c r="F87" s="345"/>
      <c r="G87" s="345"/>
      <c r="H87" s="345"/>
      <c r="I87" s="34"/>
      <c r="J87" s="34"/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1" customFormat="1" ht="12" customHeight="1">
      <c r="B88" s="19"/>
      <c r="C88" s="27" t="s">
        <v>99</v>
      </c>
      <c r="D88" s="20"/>
      <c r="E88" s="20"/>
      <c r="F88" s="20"/>
      <c r="G88" s="20"/>
      <c r="H88" s="20"/>
      <c r="I88" s="20"/>
      <c r="J88" s="20"/>
      <c r="K88" s="20"/>
      <c r="L88" s="18"/>
    </row>
    <row r="89" spans="1:31" s="2" customFormat="1" ht="16.5" customHeight="1">
      <c r="A89" s="32"/>
      <c r="B89" s="33"/>
      <c r="C89" s="34"/>
      <c r="D89" s="34"/>
      <c r="E89" s="344" t="s">
        <v>930</v>
      </c>
      <c r="F89" s="346"/>
      <c r="G89" s="346"/>
      <c r="H89" s="346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12" customHeight="1">
      <c r="A90" s="32"/>
      <c r="B90" s="33"/>
      <c r="C90" s="27" t="s">
        <v>931</v>
      </c>
      <c r="D90" s="34"/>
      <c r="E90" s="34"/>
      <c r="F90" s="34"/>
      <c r="G90" s="34"/>
      <c r="H90" s="34"/>
      <c r="I90" s="34"/>
      <c r="J90" s="34"/>
      <c r="K90" s="34"/>
      <c r="L90" s="111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6.5" customHeight="1">
      <c r="A91" s="32"/>
      <c r="B91" s="33"/>
      <c r="C91" s="34"/>
      <c r="D91" s="34"/>
      <c r="E91" s="293" t="str">
        <f>E11</f>
        <v>03.2 - byt 2+1</v>
      </c>
      <c r="F91" s="346"/>
      <c r="G91" s="346"/>
      <c r="H91" s="346"/>
      <c r="I91" s="34"/>
      <c r="J91" s="34"/>
      <c r="K91" s="34"/>
      <c r="L91" s="111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111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2" customHeight="1">
      <c r="A93" s="32"/>
      <c r="B93" s="33"/>
      <c r="C93" s="27" t="s">
        <v>21</v>
      </c>
      <c r="D93" s="34"/>
      <c r="E93" s="34"/>
      <c r="F93" s="25" t="str">
        <f>F14</f>
        <v xml:space="preserve"> </v>
      </c>
      <c r="G93" s="34"/>
      <c r="H93" s="34"/>
      <c r="I93" s="27" t="s">
        <v>23</v>
      </c>
      <c r="J93" s="57">
        <f>IF(J14="","",J14)</f>
        <v>0</v>
      </c>
      <c r="K93" s="34"/>
      <c r="L93" s="111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6.95" customHeight="1">
      <c r="A94" s="32"/>
      <c r="B94" s="33"/>
      <c r="C94" s="34"/>
      <c r="D94" s="34"/>
      <c r="E94" s="34"/>
      <c r="F94" s="34"/>
      <c r="G94" s="34"/>
      <c r="H94" s="34"/>
      <c r="I94" s="34"/>
      <c r="J94" s="34"/>
      <c r="K94" s="34"/>
      <c r="L94" s="111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5.2" customHeight="1">
      <c r="A95" s="32"/>
      <c r="B95" s="33"/>
      <c r="C95" s="27" t="s">
        <v>24</v>
      </c>
      <c r="D95" s="34"/>
      <c r="E95" s="34"/>
      <c r="F95" s="25" t="str">
        <f>E17</f>
        <v xml:space="preserve"> </v>
      </c>
      <c r="G95" s="34"/>
      <c r="H95" s="34"/>
      <c r="I95" s="27" t="s">
        <v>29</v>
      </c>
      <c r="J95" s="30" t="str">
        <f>E23</f>
        <v xml:space="preserve"> </v>
      </c>
      <c r="K95" s="34"/>
      <c r="L95" s="111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15.2" customHeight="1">
      <c r="A96" s="32"/>
      <c r="B96" s="33"/>
      <c r="C96" s="27" t="s">
        <v>27</v>
      </c>
      <c r="D96" s="34"/>
      <c r="E96" s="34"/>
      <c r="F96" s="25" t="str">
        <f>IF(E20="","",E20)</f>
        <v>Vyplň údaj</v>
      </c>
      <c r="G96" s="34"/>
      <c r="H96" s="34"/>
      <c r="I96" s="27" t="s">
        <v>31</v>
      </c>
      <c r="J96" s="30" t="str">
        <f>E26</f>
        <v xml:space="preserve"> </v>
      </c>
      <c r="K96" s="34"/>
      <c r="L96" s="111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111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11" customFormat="1" ht="29.25" customHeight="1">
      <c r="A98" s="149"/>
      <c r="B98" s="150"/>
      <c r="C98" s="151" t="s">
        <v>128</v>
      </c>
      <c r="D98" s="152" t="s">
        <v>53</v>
      </c>
      <c r="E98" s="152" t="s">
        <v>49</v>
      </c>
      <c r="F98" s="152" t="s">
        <v>50</v>
      </c>
      <c r="G98" s="152" t="s">
        <v>129</v>
      </c>
      <c r="H98" s="152" t="s">
        <v>130</v>
      </c>
      <c r="I98" s="152" t="s">
        <v>131</v>
      </c>
      <c r="J98" s="152" t="s">
        <v>103</v>
      </c>
      <c r="K98" s="153" t="s">
        <v>132</v>
      </c>
      <c r="L98" s="154"/>
      <c r="M98" s="66" t="s">
        <v>19</v>
      </c>
      <c r="N98" s="67" t="s">
        <v>38</v>
      </c>
      <c r="O98" s="67" t="s">
        <v>133</v>
      </c>
      <c r="P98" s="67" t="s">
        <v>134</v>
      </c>
      <c r="Q98" s="67" t="s">
        <v>135</v>
      </c>
      <c r="R98" s="67" t="s">
        <v>136</v>
      </c>
      <c r="S98" s="67" t="s">
        <v>137</v>
      </c>
      <c r="T98" s="68" t="s">
        <v>138</v>
      </c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</row>
    <row r="99" spans="1:65" s="2" customFormat="1" ht="22.9" customHeight="1">
      <c r="A99" s="32"/>
      <c r="B99" s="33"/>
      <c r="C99" s="73" t="s">
        <v>139</v>
      </c>
      <c r="D99" s="34"/>
      <c r="E99" s="34"/>
      <c r="F99" s="34"/>
      <c r="G99" s="34"/>
      <c r="H99" s="34"/>
      <c r="I99" s="34"/>
      <c r="J99" s="155">
        <f>BK99</f>
        <v>0</v>
      </c>
      <c r="K99" s="34"/>
      <c r="L99" s="37"/>
      <c r="M99" s="69"/>
      <c r="N99" s="156"/>
      <c r="O99" s="70"/>
      <c r="P99" s="157">
        <f>P100+P116</f>
        <v>0</v>
      </c>
      <c r="Q99" s="70"/>
      <c r="R99" s="157">
        <f>R100+R116</f>
        <v>1.9914223000000002</v>
      </c>
      <c r="S99" s="70"/>
      <c r="T99" s="158">
        <f>T100+T116</f>
        <v>2.3668325000000001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67</v>
      </c>
      <c r="AU99" s="15" t="s">
        <v>104</v>
      </c>
      <c r="BK99" s="159">
        <f>BK100+BK116</f>
        <v>0</v>
      </c>
    </row>
    <row r="100" spans="1:65" s="12" customFormat="1" ht="25.9" customHeight="1">
      <c r="B100" s="160"/>
      <c r="C100" s="161"/>
      <c r="D100" s="162" t="s">
        <v>67</v>
      </c>
      <c r="E100" s="163" t="s">
        <v>140</v>
      </c>
      <c r="F100" s="163" t="s">
        <v>141</v>
      </c>
      <c r="G100" s="161"/>
      <c r="H100" s="161"/>
      <c r="I100" s="164"/>
      <c r="J100" s="165">
        <f>BK100</f>
        <v>0</v>
      </c>
      <c r="K100" s="161"/>
      <c r="L100" s="166"/>
      <c r="M100" s="167"/>
      <c r="N100" s="168"/>
      <c r="O100" s="168"/>
      <c r="P100" s="169">
        <f>P101+P103+P105+P109+P114</f>
        <v>0</v>
      </c>
      <c r="Q100" s="168"/>
      <c r="R100" s="169">
        <f>R101+R103+R105+R109+R114</f>
        <v>0.24623199999999998</v>
      </c>
      <c r="S100" s="168"/>
      <c r="T100" s="170">
        <f>T101+T103+T105+T109+T114</f>
        <v>1.4080000000000001</v>
      </c>
      <c r="AR100" s="171" t="s">
        <v>76</v>
      </c>
      <c r="AT100" s="172" t="s">
        <v>67</v>
      </c>
      <c r="AU100" s="172" t="s">
        <v>68</v>
      </c>
      <c r="AY100" s="171" t="s">
        <v>142</v>
      </c>
      <c r="BK100" s="173">
        <f>BK101+BK103+BK105+BK109+BK114</f>
        <v>0</v>
      </c>
    </row>
    <row r="101" spans="1:65" s="12" customFormat="1" ht="22.9" customHeight="1">
      <c r="B101" s="160"/>
      <c r="C101" s="161"/>
      <c r="D101" s="162" t="s">
        <v>67</v>
      </c>
      <c r="E101" s="174" t="s">
        <v>155</v>
      </c>
      <c r="F101" s="174" t="s">
        <v>156</v>
      </c>
      <c r="G101" s="161"/>
      <c r="H101" s="161"/>
      <c r="I101" s="164"/>
      <c r="J101" s="175">
        <f>BK101</f>
        <v>0</v>
      </c>
      <c r="K101" s="161"/>
      <c r="L101" s="166"/>
      <c r="M101" s="167"/>
      <c r="N101" s="168"/>
      <c r="O101" s="168"/>
      <c r="P101" s="169">
        <f>P102</f>
        <v>0</v>
      </c>
      <c r="Q101" s="168"/>
      <c r="R101" s="169">
        <f>R102</f>
        <v>0.12175199999999999</v>
      </c>
      <c r="S101" s="168"/>
      <c r="T101" s="170">
        <f>T102</f>
        <v>0</v>
      </c>
      <c r="AR101" s="171" t="s">
        <v>76</v>
      </c>
      <c r="AT101" s="172" t="s">
        <v>67</v>
      </c>
      <c r="AU101" s="172" t="s">
        <v>76</v>
      </c>
      <c r="AY101" s="171" t="s">
        <v>142</v>
      </c>
      <c r="BK101" s="173">
        <f>BK102</f>
        <v>0</v>
      </c>
    </row>
    <row r="102" spans="1:65" s="2" customFormat="1" ht="24.2" customHeight="1">
      <c r="A102" s="32"/>
      <c r="B102" s="33"/>
      <c r="C102" s="176" t="s">
        <v>76</v>
      </c>
      <c r="D102" s="176" t="s">
        <v>144</v>
      </c>
      <c r="E102" s="177" t="s">
        <v>934</v>
      </c>
      <c r="F102" s="178" t="s">
        <v>935</v>
      </c>
      <c r="G102" s="179" t="s">
        <v>147</v>
      </c>
      <c r="H102" s="180">
        <v>0.48</v>
      </c>
      <c r="I102" s="181"/>
      <c r="J102" s="182">
        <f>ROUND(I102*H102,2)</f>
        <v>0</v>
      </c>
      <c r="K102" s="178" t="s">
        <v>148</v>
      </c>
      <c r="L102" s="37"/>
      <c r="M102" s="183" t="s">
        <v>19</v>
      </c>
      <c r="N102" s="184" t="s">
        <v>39</v>
      </c>
      <c r="O102" s="62"/>
      <c r="P102" s="185">
        <f>O102*H102</f>
        <v>0</v>
      </c>
      <c r="Q102" s="185">
        <v>0.25364999999999999</v>
      </c>
      <c r="R102" s="185">
        <f>Q102*H102</f>
        <v>0.12175199999999999</v>
      </c>
      <c r="S102" s="185">
        <v>0</v>
      </c>
      <c r="T102" s="186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7" t="s">
        <v>149</v>
      </c>
      <c r="AT102" s="187" t="s">
        <v>144</v>
      </c>
      <c r="AU102" s="187" t="s">
        <v>78</v>
      </c>
      <c r="AY102" s="15" t="s">
        <v>142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5" t="s">
        <v>76</v>
      </c>
      <c r="BK102" s="188">
        <f>ROUND(I102*H102,2)</f>
        <v>0</v>
      </c>
      <c r="BL102" s="15" t="s">
        <v>149</v>
      </c>
      <c r="BM102" s="187" t="s">
        <v>1055</v>
      </c>
    </row>
    <row r="103" spans="1:65" s="12" customFormat="1" ht="22.9" customHeight="1">
      <c r="B103" s="160"/>
      <c r="C103" s="161"/>
      <c r="D103" s="162" t="s">
        <v>67</v>
      </c>
      <c r="E103" s="174" t="s">
        <v>167</v>
      </c>
      <c r="F103" s="174" t="s">
        <v>184</v>
      </c>
      <c r="G103" s="161"/>
      <c r="H103" s="161"/>
      <c r="I103" s="164"/>
      <c r="J103" s="175">
        <f>BK103</f>
        <v>0</v>
      </c>
      <c r="K103" s="161"/>
      <c r="L103" s="166"/>
      <c r="M103" s="167"/>
      <c r="N103" s="168"/>
      <c r="O103" s="168"/>
      <c r="P103" s="169">
        <f>P104</f>
        <v>0</v>
      </c>
      <c r="Q103" s="168"/>
      <c r="R103" s="169">
        <f>R104</f>
        <v>0.12447999999999999</v>
      </c>
      <c r="S103" s="168"/>
      <c r="T103" s="170">
        <f>T104</f>
        <v>0</v>
      </c>
      <c r="AR103" s="171" t="s">
        <v>76</v>
      </c>
      <c r="AT103" s="172" t="s">
        <v>67</v>
      </c>
      <c r="AU103" s="172" t="s">
        <v>76</v>
      </c>
      <c r="AY103" s="171" t="s">
        <v>142</v>
      </c>
      <c r="BK103" s="173">
        <f>BK104</f>
        <v>0</v>
      </c>
    </row>
    <row r="104" spans="1:65" s="2" customFormat="1" ht="24.2" customHeight="1">
      <c r="A104" s="32"/>
      <c r="B104" s="33"/>
      <c r="C104" s="176" t="s">
        <v>78</v>
      </c>
      <c r="D104" s="176" t="s">
        <v>144</v>
      </c>
      <c r="E104" s="177" t="s">
        <v>937</v>
      </c>
      <c r="F104" s="178" t="s">
        <v>938</v>
      </c>
      <c r="G104" s="179" t="s">
        <v>147</v>
      </c>
      <c r="H104" s="180">
        <v>3.2</v>
      </c>
      <c r="I104" s="181"/>
      <c r="J104" s="182">
        <f>ROUND(I104*H104,2)</f>
        <v>0</v>
      </c>
      <c r="K104" s="178" t="s">
        <v>148</v>
      </c>
      <c r="L104" s="37"/>
      <c r="M104" s="183" t="s">
        <v>19</v>
      </c>
      <c r="N104" s="184" t="s">
        <v>39</v>
      </c>
      <c r="O104" s="62"/>
      <c r="P104" s="185">
        <f>O104*H104</f>
        <v>0</v>
      </c>
      <c r="Q104" s="185">
        <v>3.8899999999999997E-2</v>
      </c>
      <c r="R104" s="185">
        <f>Q104*H104</f>
        <v>0.12447999999999999</v>
      </c>
      <c r="S104" s="185">
        <v>0</v>
      </c>
      <c r="T104" s="186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7" t="s">
        <v>149</v>
      </c>
      <c r="AT104" s="187" t="s">
        <v>144</v>
      </c>
      <c r="AU104" s="187" t="s">
        <v>78</v>
      </c>
      <c r="AY104" s="15" t="s">
        <v>142</v>
      </c>
      <c r="BE104" s="188">
        <f>IF(N104="základní",J104,0)</f>
        <v>0</v>
      </c>
      <c r="BF104" s="188">
        <f>IF(N104="snížená",J104,0)</f>
        <v>0</v>
      </c>
      <c r="BG104" s="188">
        <f>IF(N104="zákl. přenesená",J104,0)</f>
        <v>0</v>
      </c>
      <c r="BH104" s="188">
        <f>IF(N104="sníž. přenesená",J104,0)</f>
        <v>0</v>
      </c>
      <c r="BI104" s="188">
        <f>IF(N104="nulová",J104,0)</f>
        <v>0</v>
      </c>
      <c r="BJ104" s="15" t="s">
        <v>76</v>
      </c>
      <c r="BK104" s="188">
        <f>ROUND(I104*H104,2)</f>
        <v>0</v>
      </c>
      <c r="BL104" s="15" t="s">
        <v>149</v>
      </c>
      <c r="BM104" s="187" t="s">
        <v>1056</v>
      </c>
    </row>
    <row r="105" spans="1:65" s="12" customFormat="1" ht="22.9" customHeight="1">
      <c r="B105" s="160"/>
      <c r="C105" s="161"/>
      <c r="D105" s="162" t="s">
        <v>67</v>
      </c>
      <c r="E105" s="174" t="s">
        <v>180</v>
      </c>
      <c r="F105" s="174" t="s">
        <v>258</v>
      </c>
      <c r="G105" s="161"/>
      <c r="H105" s="161"/>
      <c r="I105" s="164"/>
      <c r="J105" s="175">
        <f>BK105</f>
        <v>0</v>
      </c>
      <c r="K105" s="161"/>
      <c r="L105" s="166"/>
      <c r="M105" s="167"/>
      <c r="N105" s="168"/>
      <c r="O105" s="168"/>
      <c r="P105" s="169">
        <f>SUM(P106:P108)</f>
        <v>0</v>
      </c>
      <c r="Q105" s="168"/>
      <c r="R105" s="169">
        <f>SUM(R106:R108)</f>
        <v>0</v>
      </c>
      <c r="S105" s="168"/>
      <c r="T105" s="170">
        <f>SUM(T106:T108)</f>
        <v>1.4080000000000001</v>
      </c>
      <c r="AR105" s="171" t="s">
        <v>76</v>
      </c>
      <c r="AT105" s="172" t="s">
        <v>67</v>
      </c>
      <c r="AU105" s="172" t="s">
        <v>76</v>
      </c>
      <c r="AY105" s="171" t="s">
        <v>142</v>
      </c>
      <c r="BK105" s="173">
        <f>SUM(BK106:BK108)</f>
        <v>0</v>
      </c>
    </row>
    <row r="106" spans="1:65" s="2" customFormat="1" ht="49.15" customHeight="1">
      <c r="A106" s="32"/>
      <c r="B106" s="33"/>
      <c r="C106" s="176" t="s">
        <v>155</v>
      </c>
      <c r="D106" s="176" t="s">
        <v>144</v>
      </c>
      <c r="E106" s="177" t="s">
        <v>940</v>
      </c>
      <c r="F106" s="178" t="s">
        <v>941</v>
      </c>
      <c r="G106" s="179" t="s">
        <v>228</v>
      </c>
      <c r="H106" s="180">
        <v>6</v>
      </c>
      <c r="I106" s="181"/>
      <c r="J106" s="182">
        <f>ROUND(I106*H106,2)</f>
        <v>0</v>
      </c>
      <c r="K106" s="178" t="s">
        <v>148</v>
      </c>
      <c r="L106" s="37"/>
      <c r="M106" s="183" t="s">
        <v>19</v>
      </c>
      <c r="N106" s="184" t="s">
        <v>39</v>
      </c>
      <c r="O106" s="62"/>
      <c r="P106" s="185">
        <f>O106*H106</f>
        <v>0</v>
      </c>
      <c r="Q106" s="185">
        <v>0</v>
      </c>
      <c r="R106" s="185">
        <f>Q106*H106</f>
        <v>0</v>
      </c>
      <c r="S106" s="185">
        <v>0.13800000000000001</v>
      </c>
      <c r="T106" s="186">
        <f>S106*H106</f>
        <v>0.82800000000000007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7" t="s">
        <v>149</v>
      </c>
      <c r="AT106" s="187" t="s">
        <v>144</v>
      </c>
      <c r="AU106" s="187" t="s">
        <v>78</v>
      </c>
      <c r="AY106" s="15" t="s">
        <v>142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5" t="s">
        <v>76</v>
      </c>
      <c r="BK106" s="188">
        <f>ROUND(I106*H106,2)</f>
        <v>0</v>
      </c>
      <c r="BL106" s="15" t="s">
        <v>149</v>
      </c>
      <c r="BM106" s="187" t="s">
        <v>1057</v>
      </c>
    </row>
    <row r="107" spans="1:65" s="2" customFormat="1" ht="37.9" customHeight="1">
      <c r="A107" s="32"/>
      <c r="B107" s="33"/>
      <c r="C107" s="176" t="s">
        <v>149</v>
      </c>
      <c r="D107" s="176" t="s">
        <v>144</v>
      </c>
      <c r="E107" s="177" t="s">
        <v>943</v>
      </c>
      <c r="F107" s="178" t="s">
        <v>944</v>
      </c>
      <c r="G107" s="179" t="s">
        <v>333</v>
      </c>
      <c r="H107" s="180">
        <v>20</v>
      </c>
      <c r="I107" s="181"/>
      <c r="J107" s="182">
        <f>ROUND(I107*H107,2)</f>
        <v>0</v>
      </c>
      <c r="K107" s="178" t="s">
        <v>148</v>
      </c>
      <c r="L107" s="37"/>
      <c r="M107" s="183" t="s">
        <v>19</v>
      </c>
      <c r="N107" s="184" t="s">
        <v>39</v>
      </c>
      <c r="O107" s="62"/>
      <c r="P107" s="185">
        <f>O107*H107</f>
        <v>0</v>
      </c>
      <c r="Q107" s="185">
        <v>0</v>
      </c>
      <c r="R107" s="185">
        <f>Q107*H107</f>
        <v>0</v>
      </c>
      <c r="S107" s="185">
        <v>1.2999999999999999E-2</v>
      </c>
      <c r="T107" s="186">
        <f>S107*H107</f>
        <v>0.26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7" t="s">
        <v>149</v>
      </c>
      <c r="AT107" s="187" t="s">
        <v>144</v>
      </c>
      <c r="AU107" s="187" t="s">
        <v>78</v>
      </c>
      <c r="AY107" s="15" t="s">
        <v>142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15" t="s">
        <v>76</v>
      </c>
      <c r="BK107" s="188">
        <f>ROUND(I107*H107,2)</f>
        <v>0</v>
      </c>
      <c r="BL107" s="15" t="s">
        <v>149</v>
      </c>
      <c r="BM107" s="187" t="s">
        <v>1058</v>
      </c>
    </row>
    <row r="108" spans="1:65" s="2" customFormat="1" ht="37.9" customHeight="1">
      <c r="A108" s="32"/>
      <c r="B108" s="33"/>
      <c r="C108" s="176" t="s">
        <v>163</v>
      </c>
      <c r="D108" s="176" t="s">
        <v>144</v>
      </c>
      <c r="E108" s="177" t="s">
        <v>340</v>
      </c>
      <c r="F108" s="178" t="s">
        <v>341</v>
      </c>
      <c r="G108" s="179" t="s">
        <v>333</v>
      </c>
      <c r="H108" s="180">
        <v>8</v>
      </c>
      <c r="I108" s="181"/>
      <c r="J108" s="182">
        <f>ROUND(I108*H108,2)</f>
        <v>0</v>
      </c>
      <c r="K108" s="178" t="s">
        <v>148</v>
      </c>
      <c r="L108" s="37"/>
      <c r="M108" s="183" t="s">
        <v>19</v>
      </c>
      <c r="N108" s="184" t="s">
        <v>39</v>
      </c>
      <c r="O108" s="62"/>
      <c r="P108" s="185">
        <f>O108*H108</f>
        <v>0</v>
      </c>
      <c r="Q108" s="185">
        <v>0</v>
      </c>
      <c r="R108" s="185">
        <f>Q108*H108</f>
        <v>0</v>
      </c>
      <c r="S108" s="185">
        <v>0.04</v>
      </c>
      <c r="T108" s="186">
        <f>S108*H108</f>
        <v>0.32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7" t="s">
        <v>149</v>
      </c>
      <c r="AT108" s="187" t="s">
        <v>144</v>
      </c>
      <c r="AU108" s="187" t="s">
        <v>78</v>
      </c>
      <c r="AY108" s="15" t="s">
        <v>142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5" t="s">
        <v>76</v>
      </c>
      <c r="BK108" s="188">
        <f>ROUND(I108*H108,2)</f>
        <v>0</v>
      </c>
      <c r="BL108" s="15" t="s">
        <v>149</v>
      </c>
      <c r="BM108" s="187" t="s">
        <v>1059</v>
      </c>
    </row>
    <row r="109" spans="1:65" s="12" customFormat="1" ht="22.9" customHeight="1">
      <c r="B109" s="160"/>
      <c r="C109" s="161"/>
      <c r="D109" s="162" t="s">
        <v>67</v>
      </c>
      <c r="E109" s="174" t="s">
        <v>347</v>
      </c>
      <c r="F109" s="174" t="s">
        <v>348</v>
      </c>
      <c r="G109" s="161"/>
      <c r="H109" s="161"/>
      <c r="I109" s="164"/>
      <c r="J109" s="175">
        <f>BK109</f>
        <v>0</v>
      </c>
      <c r="K109" s="161"/>
      <c r="L109" s="166"/>
      <c r="M109" s="167"/>
      <c r="N109" s="168"/>
      <c r="O109" s="168"/>
      <c r="P109" s="169">
        <f>SUM(P110:P113)</f>
        <v>0</v>
      </c>
      <c r="Q109" s="168"/>
      <c r="R109" s="169">
        <f>SUM(R110:R113)</f>
        <v>0</v>
      </c>
      <c r="S109" s="168"/>
      <c r="T109" s="170">
        <f>SUM(T110:T113)</f>
        <v>0</v>
      </c>
      <c r="AR109" s="171" t="s">
        <v>76</v>
      </c>
      <c r="AT109" s="172" t="s">
        <v>67</v>
      </c>
      <c r="AU109" s="172" t="s">
        <v>76</v>
      </c>
      <c r="AY109" s="171" t="s">
        <v>142</v>
      </c>
      <c r="BK109" s="173">
        <f>SUM(BK110:BK113)</f>
        <v>0</v>
      </c>
    </row>
    <row r="110" spans="1:65" s="2" customFormat="1" ht="37.9" customHeight="1">
      <c r="A110" s="32"/>
      <c r="B110" s="33"/>
      <c r="C110" s="176" t="s">
        <v>167</v>
      </c>
      <c r="D110" s="176" t="s">
        <v>144</v>
      </c>
      <c r="E110" s="177" t="s">
        <v>947</v>
      </c>
      <c r="F110" s="178" t="s">
        <v>948</v>
      </c>
      <c r="G110" s="179" t="s">
        <v>215</v>
      </c>
      <c r="H110" s="180">
        <v>2.3620000000000001</v>
      </c>
      <c r="I110" s="181"/>
      <c r="J110" s="182">
        <f>ROUND(I110*H110,2)</f>
        <v>0</v>
      </c>
      <c r="K110" s="178" t="s">
        <v>148</v>
      </c>
      <c r="L110" s="37"/>
      <c r="M110" s="183" t="s">
        <v>19</v>
      </c>
      <c r="N110" s="184" t="s">
        <v>39</v>
      </c>
      <c r="O110" s="62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7" t="s">
        <v>149</v>
      </c>
      <c r="AT110" s="187" t="s">
        <v>144</v>
      </c>
      <c r="AU110" s="187" t="s">
        <v>78</v>
      </c>
      <c r="AY110" s="15" t="s">
        <v>142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5" t="s">
        <v>76</v>
      </c>
      <c r="BK110" s="188">
        <f>ROUND(I110*H110,2)</f>
        <v>0</v>
      </c>
      <c r="BL110" s="15" t="s">
        <v>149</v>
      </c>
      <c r="BM110" s="187" t="s">
        <v>1060</v>
      </c>
    </row>
    <row r="111" spans="1:65" s="2" customFormat="1" ht="24.2" customHeight="1">
      <c r="A111" s="32"/>
      <c r="B111" s="33"/>
      <c r="C111" s="176" t="s">
        <v>171</v>
      </c>
      <c r="D111" s="176" t="s">
        <v>144</v>
      </c>
      <c r="E111" s="177" t="s">
        <v>354</v>
      </c>
      <c r="F111" s="178" t="s">
        <v>355</v>
      </c>
      <c r="G111" s="179" t="s">
        <v>215</v>
      </c>
      <c r="H111" s="180">
        <v>2.3620000000000001</v>
      </c>
      <c r="I111" s="181"/>
      <c r="J111" s="182">
        <f>ROUND(I111*H111,2)</f>
        <v>0</v>
      </c>
      <c r="K111" s="178" t="s">
        <v>148</v>
      </c>
      <c r="L111" s="37"/>
      <c r="M111" s="183" t="s">
        <v>19</v>
      </c>
      <c r="N111" s="184" t="s">
        <v>39</v>
      </c>
      <c r="O111" s="62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7" t="s">
        <v>149</v>
      </c>
      <c r="AT111" s="187" t="s">
        <v>144</v>
      </c>
      <c r="AU111" s="187" t="s">
        <v>78</v>
      </c>
      <c r="AY111" s="15" t="s">
        <v>142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5" t="s">
        <v>76</v>
      </c>
      <c r="BK111" s="188">
        <f>ROUND(I111*H111,2)</f>
        <v>0</v>
      </c>
      <c r="BL111" s="15" t="s">
        <v>149</v>
      </c>
      <c r="BM111" s="187" t="s">
        <v>1061</v>
      </c>
    </row>
    <row r="112" spans="1:65" s="2" customFormat="1" ht="37.9" customHeight="1">
      <c r="A112" s="32"/>
      <c r="B112" s="33"/>
      <c r="C112" s="176" t="s">
        <v>176</v>
      </c>
      <c r="D112" s="176" t="s">
        <v>144</v>
      </c>
      <c r="E112" s="177" t="s">
        <v>358</v>
      </c>
      <c r="F112" s="178" t="s">
        <v>359</v>
      </c>
      <c r="G112" s="179" t="s">
        <v>215</v>
      </c>
      <c r="H112" s="180">
        <v>47.24</v>
      </c>
      <c r="I112" s="181"/>
      <c r="J112" s="182">
        <f>ROUND(I112*H112,2)</f>
        <v>0</v>
      </c>
      <c r="K112" s="178" t="s">
        <v>148</v>
      </c>
      <c r="L112" s="37"/>
      <c r="M112" s="183" t="s">
        <v>19</v>
      </c>
      <c r="N112" s="184" t="s">
        <v>39</v>
      </c>
      <c r="O112" s="62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7" t="s">
        <v>149</v>
      </c>
      <c r="AT112" s="187" t="s">
        <v>144</v>
      </c>
      <c r="AU112" s="187" t="s">
        <v>78</v>
      </c>
      <c r="AY112" s="15" t="s">
        <v>142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5" t="s">
        <v>76</v>
      </c>
      <c r="BK112" s="188">
        <f>ROUND(I112*H112,2)</f>
        <v>0</v>
      </c>
      <c r="BL112" s="15" t="s">
        <v>149</v>
      </c>
      <c r="BM112" s="187" t="s">
        <v>1062</v>
      </c>
    </row>
    <row r="113" spans="1:65" s="2" customFormat="1" ht="37.9" customHeight="1">
      <c r="A113" s="32"/>
      <c r="B113" s="33"/>
      <c r="C113" s="176" t="s">
        <v>180</v>
      </c>
      <c r="D113" s="176" t="s">
        <v>144</v>
      </c>
      <c r="E113" s="177" t="s">
        <v>362</v>
      </c>
      <c r="F113" s="178" t="s">
        <v>363</v>
      </c>
      <c r="G113" s="179" t="s">
        <v>215</v>
      </c>
      <c r="H113" s="180">
        <v>1.534</v>
      </c>
      <c r="I113" s="181"/>
      <c r="J113" s="182">
        <f>ROUND(I113*H113,2)</f>
        <v>0</v>
      </c>
      <c r="K113" s="178" t="s">
        <v>148</v>
      </c>
      <c r="L113" s="37"/>
      <c r="M113" s="183" t="s">
        <v>19</v>
      </c>
      <c r="N113" s="184" t="s">
        <v>39</v>
      </c>
      <c r="O113" s="62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7" t="s">
        <v>149</v>
      </c>
      <c r="AT113" s="187" t="s">
        <v>144</v>
      </c>
      <c r="AU113" s="187" t="s">
        <v>78</v>
      </c>
      <c r="AY113" s="15" t="s">
        <v>142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5" t="s">
        <v>76</v>
      </c>
      <c r="BK113" s="188">
        <f>ROUND(I113*H113,2)</f>
        <v>0</v>
      </c>
      <c r="BL113" s="15" t="s">
        <v>149</v>
      </c>
      <c r="BM113" s="187" t="s">
        <v>1063</v>
      </c>
    </row>
    <row r="114" spans="1:65" s="12" customFormat="1" ht="22.9" customHeight="1">
      <c r="B114" s="160"/>
      <c r="C114" s="161"/>
      <c r="D114" s="162" t="s">
        <v>67</v>
      </c>
      <c r="E114" s="174" t="s">
        <v>365</v>
      </c>
      <c r="F114" s="174" t="s">
        <v>366</v>
      </c>
      <c r="G114" s="161"/>
      <c r="H114" s="161"/>
      <c r="I114" s="164"/>
      <c r="J114" s="175">
        <f>BK114</f>
        <v>0</v>
      </c>
      <c r="K114" s="161"/>
      <c r="L114" s="166"/>
      <c r="M114" s="167"/>
      <c r="N114" s="168"/>
      <c r="O114" s="168"/>
      <c r="P114" s="169">
        <f>P115</f>
        <v>0</v>
      </c>
      <c r="Q114" s="168"/>
      <c r="R114" s="169">
        <f>R115</f>
        <v>0</v>
      </c>
      <c r="S114" s="168"/>
      <c r="T114" s="170">
        <f>T115</f>
        <v>0</v>
      </c>
      <c r="AR114" s="171" t="s">
        <v>76</v>
      </c>
      <c r="AT114" s="172" t="s">
        <v>67</v>
      </c>
      <c r="AU114" s="172" t="s">
        <v>76</v>
      </c>
      <c r="AY114" s="171" t="s">
        <v>142</v>
      </c>
      <c r="BK114" s="173">
        <f>BK115</f>
        <v>0</v>
      </c>
    </row>
    <row r="115" spans="1:65" s="2" customFormat="1" ht="49.15" customHeight="1">
      <c r="A115" s="32"/>
      <c r="B115" s="33"/>
      <c r="C115" s="176" t="s">
        <v>185</v>
      </c>
      <c r="D115" s="176" t="s">
        <v>144</v>
      </c>
      <c r="E115" s="177" t="s">
        <v>953</v>
      </c>
      <c r="F115" s="178" t="s">
        <v>954</v>
      </c>
      <c r="G115" s="179" t="s">
        <v>215</v>
      </c>
      <c r="H115" s="180">
        <v>0.246</v>
      </c>
      <c r="I115" s="181"/>
      <c r="J115" s="182">
        <f>ROUND(I115*H115,2)</f>
        <v>0</v>
      </c>
      <c r="K115" s="178" t="s">
        <v>148</v>
      </c>
      <c r="L115" s="37"/>
      <c r="M115" s="183" t="s">
        <v>19</v>
      </c>
      <c r="N115" s="184" t="s">
        <v>39</v>
      </c>
      <c r="O115" s="62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7" t="s">
        <v>149</v>
      </c>
      <c r="AT115" s="187" t="s">
        <v>144</v>
      </c>
      <c r="AU115" s="187" t="s">
        <v>78</v>
      </c>
      <c r="AY115" s="15" t="s">
        <v>142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5" t="s">
        <v>76</v>
      </c>
      <c r="BK115" s="188">
        <f>ROUND(I115*H115,2)</f>
        <v>0</v>
      </c>
      <c r="BL115" s="15" t="s">
        <v>149</v>
      </c>
      <c r="BM115" s="187" t="s">
        <v>1064</v>
      </c>
    </row>
    <row r="116" spans="1:65" s="12" customFormat="1" ht="25.9" customHeight="1">
      <c r="B116" s="160"/>
      <c r="C116" s="161"/>
      <c r="D116" s="162" t="s">
        <v>67</v>
      </c>
      <c r="E116" s="163" t="s">
        <v>371</v>
      </c>
      <c r="F116" s="163" t="s">
        <v>372</v>
      </c>
      <c r="G116" s="161"/>
      <c r="H116" s="161"/>
      <c r="I116" s="164"/>
      <c r="J116" s="165">
        <f>BK116</f>
        <v>0</v>
      </c>
      <c r="K116" s="161"/>
      <c r="L116" s="166"/>
      <c r="M116" s="167"/>
      <c r="N116" s="168"/>
      <c r="O116" s="168"/>
      <c r="P116" s="169">
        <f>P117+P122+P130+P148+P151+P157+P166</f>
        <v>0</v>
      </c>
      <c r="Q116" s="168"/>
      <c r="R116" s="169">
        <f>R117+R122+R130+R148+R151+R157+R166</f>
        <v>1.7451903000000002</v>
      </c>
      <c r="S116" s="168"/>
      <c r="T116" s="170">
        <f>T117+T122+T130+T148+T151+T157+T166</f>
        <v>0.95883249999999998</v>
      </c>
      <c r="AR116" s="171" t="s">
        <v>78</v>
      </c>
      <c r="AT116" s="172" t="s">
        <v>67</v>
      </c>
      <c r="AU116" s="172" t="s">
        <v>68</v>
      </c>
      <c r="AY116" s="171" t="s">
        <v>142</v>
      </c>
      <c r="BK116" s="173">
        <f>BK117+BK122+BK130+BK148+BK151+BK157+BK166</f>
        <v>0</v>
      </c>
    </row>
    <row r="117" spans="1:65" s="12" customFormat="1" ht="22.9" customHeight="1">
      <c r="B117" s="160"/>
      <c r="C117" s="161"/>
      <c r="D117" s="162" t="s">
        <v>67</v>
      </c>
      <c r="E117" s="174" t="s">
        <v>749</v>
      </c>
      <c r="F117" s="174" t="s">
        <v>750</v>
      </c>
      <c r="G117" s="161"/>
      <c r="H117" s="161"/>
      <c r="I117" s="164"/>
      <c r="J117" s="175">
        <f>BK117</f>
        <v>0</v>
      </c>
      <c r="K117" s="161"/>
      <c r="L117" s="166"/>
      <c r="M117" s="167"/>
      <c r="N117" s="168"/>
      <c r="O117" s="168"/>
      <c r="P117" s="169">
        <f>SUM(P118:P121)</f>
        <v>0</v>
      </c>
      <c r="Q117" s="168"/>
      <c r="R117" s="169">
        <f>SUM(R118:R121)</f>
        <v>5.6560000000000006E-2</v>
      </c>
      <c r="S117" s="168"/>
      <c r="T117" s="170">
        <f>SUM(T118:T121)</f>
        <v>3.168E-2</v>
      </c>
      <c r="AR117" s="171" t="s">
        <v>78</v>
      </c>
      <c r="AT117" s="172" t="s">
        <v>67</v>
      </c>
      <c r="AU117" s="172" t="s">
        <v>76</v>
      </c>
      <c r="AY117" s="171" t="s">
        <v>142</v>
      </c>
      <c r="BK117" s="173">
        <f>SUM(BK118:BK121)</f>
        <v>0</v>
      </c>
    </row>
    <row r="118" spans="1:65" s="2" customFormat="1" ht="24.2" customHeight="1">
      <c r="A118" s="32"/>
      <c r="B118" s="33"/>
      <c r="C118" s="176" t="s">
        <v>189</v>
      </c>
      <c r="D118" s="176" t="s">
        <v>144</v>
      </c>
      <c r="E118" s="177" t="s">
        <v>956</v>
      </c>
      <c r="F118" s="178" t="s">
        <v>957</v>
      </c>
      <c r="G118" s="179" t="s">
        <v>333</v>
      </c>
      <c r="H118" s="180">
        <v>16</v>
      </c>
      <c r="I118" s="181"/>
      <c r="J118" s="182">
        <f>ROUND(I118*H118,2)</f>
        <v>0</v>
      </c>
      <c r="K118" s="178" t="s">
        <v>148</v>
      </c>
      <c r="L118" s="37"/>
      <c r="M118" s="183" t="s">
        <v>19</v>
      </c>
      <c r="N118" s="184" t="s">
        <v>39</v>
      </c>
      <c r="O118" s="62"/>
      <c r="P118" s="185">
        <f>O118*H118</f>
        <v>0</v>
      </c>
      <c r="Q118" s="185">
        <v>0</v>
      </c>
      <c r="R118" s="185">
        <f>Q118*H118</f>
        <v>0</v>
      </c>
      <c r="S118" s="185">
        <v>1.98E-3</v>
      </c>
      <c r="T118" s="186">
        <f>S118*H118</f>
        <v>3.168E-2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7" t="s">
        <v>208</v>
      </c>
      <c r="AT118" s="187" t="s">
        <v>144</v>
      </c>
      <c r="AU118" s="187" t="s">
        <v>78</v>
      </c>
      <c r="AY118" s="15" t="s">
        <v>142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15" t="s">
        <v>76</v>
      </c>
      <c r="BK118" s="188">
        <f>ROUND(I118*H118,2)</f>
        <v>0</v>
      </c>
      <c r="BL118" s="15" t="s">
        <v>208</v>
      </c>
      <c r="BM118" s="187" t="s">
        <v>1065</v>
      </c>
    </row>
    <row r="119" spans="1:65" s="2" customFormat="1" ht="24.2" customHeight="1">
      <c r="A119" s="32"/>
      <c r="B119" s="33"/>
      <c r="C119" s="176" t="s">
        <v>193</v>
      </c>
      <c r="D119" s="176" t="s">
        <v>144</v>
      </c>
      <c r="E119" s="177" t="s">
        <v>959</v>
      </c>
      <c r="F119" s="178" t="s">
        <v>960</v>
      </c>
      <c r="G119" s="179" t="s">
        <v>333</v>
      </c>
      <c r="H119" s="180">
        <v>6</v>
      </c>
      <c r="I119" s="181"/>
      <c r="J119" s="182">
        <f>ROUND(I119*H119,2)</f>
        <v>0</v>
      </c>
      <c r="K119" s="178" t="s">
        <v>148</v>
      </c>
      <c r="L119" s="37"/>
      <c r="M119" s="183" t="s">
        <v>19</v>
      </c>
      <c r="N119" s="184" t="s">
        <v>39</v>
      </c>
      <c r="O119" s="62"/>
      <c r="P119" s="185">
        <f>O119*H119</f>
        <v>0</v>
      </c>
      <c r="Q119" s="185">
        <v>3.2599999999999999E-3</v>
      </c>
      <c r="R119" s="185">
        <f>Q119*H119</f>
        <v>1.9560000000000001E-2</v>
      </c>
      <c r="S119" s="185">
        <v>0</v>
      </c>
      <c r="T119" s="18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7" t="s">
        <v>208</v>
      </c>
      <c r="AT119" s="187" t="s">
        <v>144</v>
      </c>
      <c r="AU119" s="187" t="s">
        <v>78</v>
      </c>
      <c r="AY119" s="15" t="s">
        <v>142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5" t="s">
        <v>76</v>
      </c>
      <c r="BK119" s="188">
        <f>ROUND(I119*H119,2)</f>
        <v>0</v>
      </c>
      <c r="BL119" s="15" t="s">
        <v>208</v>
      </c>
      <c r="BM119" s="187" t="s">
        <v>1066</v>
      </c>
    </row>
    <row r="120" spans="1:65" s="2" customFormat="1" ht="24.2" customHeight="1">
      <c r="A120" s="32"/>
      <c r="B120" s="33"/>
      <c r="C120" s="176" t="s">
        <v>197</v>
      </c>
      <c r="D120" s="176" t="s">
        <v>144</v>
      </c>
      <c r="E120" s="177" t="s">
        <v>962</v>
      </c>
      <c r="F120" s="178" t="s">
        <v>963</v>
      </c>
      <c r="G120" s="179" t="s">
        <v>333</v>
      </c>
      <c r="H120" s="180">
        <v>10</v>
      </c>
      <c r="I120" s="181"/>
      <c r="J120" s="182">
        <f>ROUND(I120*H120,2)</f>
        <v>0</v>
      </c>
      <c r="K120" s="178" t="s">
        <v>148</v>
      </c>
      <c r="L120" s="37"/>
      <c r="M120" s="183" t="s">
        <v>19</v>
      </c>
      <c r="N120" s="184" t="s">
        <v>39</v>
      </c>
      <c r="O120" s="62"/>
      <c r="P120" s="185">
        <f>O120*H120</f>
        <v>0</v>
      </c>
      <c r="Q120" s="185">
        <v>3.7000000000000002E-3</v>
      </c>
      <c r="R120" s="185">
        <f>Q120*H120</f>
        <v>3.7000000000000005E-2</v>
      </c>
      <c r="S120" s="185">
        <v>0</v>
      </c>
      <c r="T120" s="18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7" t="s">
        <v>208</v>
      </c>
      <c r="AT120" s="187" t="s">
        <v>144</v>
      </c>
      <c r="AU120" s="187" t="s">
        <v>78</v>
      </c>
      <c r="AY120" s="15" t="s">
        <v>142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5" t="s">
        <v>76</v>
      </c>
      <c r="BK120" s="188">
        <f>ROUND(I120*H120,2)</f>
        <v>0</v>
      </c>
      <c r="BL120" s="15" t="s">
        <v>208</v>
      </c>
      <c r="BM120" s="187" t="s">
        <v>1067</v>
      </c>
    </row>
    <row r="121" spans="1:65" s="2" customFormat="1" ht="37.9" customHeight="1">
      <c r="A121" s="32"/>
      <c r="B121" s="33"/>
      <c r="C121" s="176" t="s">
        <v>201</v>
      </c>
      <c r="D121" s="176" t="s">
        <v>144</v>
      </c>
      <c r="E121" s="177" t="s">
        <v>965</v>
      </c>
      <c r="F121" s="178" t="s">
        <v>966</v>
      </c>
      <c r="G121" s="179" t="s">
        <v>215</v>
      </c>
      <c r="H121" s="180">
        <v>5.7000000000000002E-2</v>
      </c>
      <c r="I121" s="181"/>
      <c r="J121" s="182">
        <f>ROUND(I121*H121,2)</f>
        <v>0</v>
      </c>
      <c r="K121" s="178" t="s">
        <v>148</v>
      </c>
      <c r="L121" s="37"/>
      <c r="M121" s="183" t="s">
        <v>19</v>
      </c>
      <c r="N121" s="184" t="s">
        <v>39</v>
      </c>
      <c r="O121" s="62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7" t="s">
        <v>208</v>
      </c>
      <c r="AT121" s="187" t="s">
        <v>144</v>
      </c>
      <c r="AU121" s="187" t="s">
        <v>78</v>
      </c>
      <c r="AY121" s="15" t="s">
        <v>142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5" t="s">
        <v>76</v>
      </c>
      <c r="BK121" s="188">
        <f>ROUND(I121*H121,2)</f>
        <v>0</v>
      </c>
      <c r="BL121" s="15" t="s">
        <v>208</v>
      </c>
      <c r="BM121" s="187" t="s">
        <v>1068</v>
      </c>
    </row>
    <row r="122" spans="1:65" s="12" customFormat="1" ht="22.9" customHeight="1">
      <c r="B122" s="160"/>
      <c r="C122" s="161"/>
      <c r="D122" s="162" t="s">
        <v>67</v>
      </c>
      <c r="E122" s="174" t="s">
        <v>778</v>
      </c>
      <c r="F122" s="174" t="s">
        <v>779</v>
      </c>
      <c r="G122" s="161"/>
      <c r="H122" s="161"/>
      <c r="I122" s="164"/>
      <c r="J122" s="175">
        <f>BK122</f>
        <v>0</v>
      </c>
      <c r="K122" s="161"/>
      <c r="L122" s="166"/>
      <c r="M122" s="167"/>
      <c r="N122" s="168"/>
      <c r="O122" s="168"/>
      <c r="P122" s="169">
        <f>SUM(P123:P129)</f>
        <v>0</v>
      </c>
      <c r="Q122" s="168"/>
      <c r="R122" s="169">
        <f>SUM(R123:R129)</f>
        <v>4.3680000000000004E-2</v>
      </c>
      <c r="S122" s="168"/>
      <c r="T122" s="170">
        <f>SUM(T123:T129)</f>
        <v>6.3800000000000003E-3</v>
      </c>
      <c r="AR122" s="171" t="s">
        <v>78</v>
      </c>
      <c r="AT122" s="172" t="s">
        <v>67</v>
      </c>
      <c r="AU122" s="172" t="s">
        <v>76</v>
      </c>
      <c r="AY122" s="171" t="s">
        <v>142</v>
      </c>
      <c r="BK122" s="173">
        <f>SUM(BK123:BK129)</f>
        <v>0</v>
      </c>
    </row>
    <row r="123" spans="1:65" s="2" customFormat="1" ht="14.45" customHeight="1">
      <c r="A123" s="32"/>
      <c r="B123" s="33"/>
      <c r="C123" s="176" t="s">
        <v>8</v>
      </c>
      <c r="D123" s="176" t="s">
        <v>144</v>
      </c>
      <c r="E123" s="177" t="s">
        <v>968</v>
      </c>
      <c r="F123" s="178" t="s">
        <v>969</v>
      </c>
      <c r="G123" s="179" t="s">
        <v>333</v>
      </c>
      <c r="H123" s="180">
        <v>22</v>
      </c>
      <c r="I123" s="181"/>
      <c r="J123" s="182">
        <f t="shared" ref="J123:J129" si="0">ROUND(I123*H123,2)</f>
        <v>0</v>
      </c>
      <c r="K123" s="178" t="s">
        <v>148</v>
      </c>
      <c r="L123" s="37"/>
      <c r="M123" s="183" t="s">
        <v>19</v>
      </c>
      <c r="N123" s="184" t="s">
        <v>39</v>
      </c>
      <c r="O123" s="62"/>
      <c r="P123" s="185">
        <f t="shared" ref="P123:P129" si="1">O123*H123</f>
        <v>0</v>
      </c>
      <c r="Q123" s="185">
        <v>0</v>
      </c>
      <c r="R123" s="185">
        <f t="shared" ref="R123:R129" si="2">Q123*H123</f>
        <v>0</v>
      </c>
      <c r="S123" s="185">
        <v>2.9E-4</v>
      </c>
      <c r="T123" s="186">
        <f t="shared" ref="T123:T129" si="3">S123*H123</f>
        <v>6.3800000000000003E-3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7" t="s">
        <v>208</v>
      </c>
      <c r="AT123" s="187" t="s">
        <v>144</v>
      </c>
      <c r="AU123" s="187" t="s">
        <v>78</v>
      </c>
      <c r="AY123" s="15" t="s">
        <v>142</v>
      </c>
      <c r="BE123" s="188">
        <f t="shared" ref="BE123:BE129" si="4">IF(N123="základní",J123,0)</f>
        <v>0</v>
      </c>
      <c r="BF123" s="188">
        <f t="shared" ref="BF123:BF129" si="5">IF(N123="snížená",J123,0)</f>
        <v>0</v>
      </c>
      <c r="BG123" s="188">
        <f t="shared" ref="BG123:BG129" si="6">IF(N123="zákl. přenesená",J123,0)</f>
        <v>0</v>
      </c>
      <c r="BH123" s="188">
        <f t="shared" ref="BH123:BH129" si="7">IF(N123="sníž. přenesená",J123,0)</f>
        <v>0</v>
      </c>
      <c r="BI123" s="188">
        <f t="shared" ref="BI123:BI129" si="8">IF(N123="nulová",J123,0)</f>
        <v>0</v>
      </c>
      <c r="BJ123" s="15" t="s">
        <v>76</v>
      </c>
      <c r="BK123" s="188">
        <f t="shared" ref="BK123:BK129" si="9">ROUND(I123*H123,2)</f>
        <v>0</v>
      </c>
      <c r="BL123" s="15" t="s">
        <v>208</v>
      </c>
      <c r="BM123" s="187" t="s">
        <v>1069</v>
      </c>
    </row>
    <row r="124" spans="1:65" s="2" customFormat="1" ht="24.2" customHeight="1">
      <c r="A124" s="32"/>
      <c r="B124" s="33"/>
      <c r="C124" s="176" t="s">
        <v>208</v>
      </c>
      <c r="D124" s="176" t="s">
        <v>144</v>
      </c>
      <c r="E124" s="177" t="s">
        <v>971</v>
      </c>
      <c r="F124" s="178" t="s">
        <v>972</v>
      </c>
      <c r="G124" s="179" t="s">
        <v>228</v>
      </c>
      <c r="H124" s="180">
        <v>10</v>
      </c>
      <c r="I124" s="181"/>
      <c r="J124" s="182">
        <f t="shared" si="0"/>
        <v>0</v>
      </c>
      <c r="K124" s="178" t="s">
        <v>148</v>
      </c>
      <c r="L124" s="37"/>
      <c r="M124" s="183" t="s">
        <v>19</v>
      </c>
      <c r="N124" s="184" t="s">
        <v>39</v>
      </c>
      <c r="O124" s="62"/>
      <c r="P124" s="185">
        <f t="shared" si="1"/>
        <v>0</v>
      </c>
      <c r="Q124" s="185">
        <v>5.0000000000000002E-5</v>
      </c>
      <c r="R124" s="185">
        <f t="shared" si="2"/>
        <v>5.0000000000000001E-4</v>
      </c>
      <c r="S124" s="185">
        <v>0</v>
      </c>
      <c r="T124" s="18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7" t="s">
        <v>208</v>
      </c>
      <c r="AT124" s="187" t="s">
        <v>144</v>
      </c>
      <c r="AU124" s="187" t="s">
        <v>78</v>
      </c>
      <c r="AY124" s="15" t="s">
        <v>142</v>
      </c>
      <c r="BE124" s="188">
        <f t="shared" si="4"/>
        <v>0</v>
      </c>
      <c r="BF124" s="188">
        <f t="shared" si="5"/>
        <v>0</v>
      </c>
      <c r="BG124" s="188">
        <f t="shared" si="6"/>
        <v>0</v>
      </c>
      <c r="BH124" s="188">
        <f t="shared" si="7"/>
        <v>0</v>
      </c>
      <c r="BI124" s="188">
        <f t="shared" si="8"/>
        <v>0</v>
      </c>
      <c r="BJ124" s="15" t="s">
        <v>76</v>
      </c>
      <c r="BK124" s="188">
        <f t="shared" si="9"/>
        <v>0</v>
      </c>
      <c r="BL124" s="15" t="s">
        <v>208</v>
      </c>
      <c r="BM124" s="187" t="s">
        <v>1070</v>
      </c>
    </row>
    <row r="125" spans="1:65" s="2" customFormat="1" ht="24.2" customHeight="1">
      <c r="A125" s="32"/>
      <c r="B125" s="33"/>
      <c r="C125" s="189" t="s">
        <v>212</v>
      </c>
      <c r="D125" s="189" t="s">
        <v>230</v>
      </c>
      <c r="E125" s="190" t="s">
        <v>974</v>
      </c>
      <c r="F125" s="191" t="s">
        <v>975</v>
      </c>
      <c r="G125" s="192" t="s">
        <v>333</v>
      </c>
      <c r="H125" s="193">
        <v>10</v>
      </c>
      <c r="I125" s="194"/>
      <c r="J125" s="195">
        <f t="shared" si="0"/>
        <v>0</v>
      </c>
      <c r="K125" s="191" t="s">
        <v>148</v>
      </c>
      <c r="L125" s="196"/>
      <c r="M125" s="197" t="s">
        <v>19</v>
      </c>
      <c r="N125" s="198" t="s">
        <v>39</v>
      </c>
      <c r="O125" s="62"/>
      <c r="P125" s="185">
        <f t="shared" si="1"/>
        <v>0</v>
      </c>
      <c r="Q125" s="185">
        <v>6.0999999999999997E-4</v>
      </c>
      <c r="R125" s="185">
        <f t="shared" si="2"/>
        <v>6.0999999999999995E-3</v>
      </c>
      <c r="S125" s="185">
        <v>0</v>
      </c>
      <c r="T125" s="18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7" t="s">
        <v>278</v>
      </c>
      <c r="AT125" s="187" t="s">
        <v>230</v>
      </c>
      <c r="AU125" s="187" t="s">
        <v>78</v>
      </c>
      <c r="AY125" s="15" t="s">
        <v>142</v>
      </c>
      <c r="BE125" s="188">
        <f t="shared" si="4"/>
        <v>0</v>
      </c>
      <c r="BF125" s="188">
        <f t="shared" si="5"/>
        <v>0</v>
      </c>
      <c r="BG125" s="188">
        <f t="shared" si="6"/>
        <v>0</v>
      </c>
      <c r="BH125" s="188">
        <f t="shared" si="7"/>
        <v>0</v>
      </c>
      <c r="BI125" s="188">
        <f t="shared" si="8"/>
        <v>0</v>
      </c>
      <c r="BJ125" s="15" t="s">
        <v>76</v>
      </c>
      <c r="BK125" s="188">
        <f t="shared" si="9"/>
        <v>0</v>
      </c>
      <c r="BL125" s="15" t="s">
        <v>208</v>
      </c>
      <c r="BM125" s="187" t="s">
        <v>1071</v>
      </c>
    </row>
    <row r="126" spans="1:65" s="2" customFormat="1" ht="24.2" customHeight="1">
      <c r="A126" s="32"/>
      <c r="B126" s="33"/>
      <c r="C126" s="176" t="s">
        <v>217</v>
      </c>
      <c r="D126" s="176" t="s">
        <v>144</v>
      </c>
      <c r="E126" s="177" t="s">
        <v>977</v>
      </c>
      <c r="F126" s="178" t="s">
        <v>978</v>
      </c>
      <c r="G126" s="179" t="s">
        <v>333</v>
      </c>
      <c r="H126" s="180">
        <v>22</v>
      </c>
      <c r="I126" s="181"/>
      <c r="J126" s="182">
        <f t="shared" si="0"/>
        <v>0</v>
      </c>
      <c r="K126" s="178" t="s">
        <v>148</v>
      </c>
      <c r="L126" s="37"/>
      <c r="M126" s="183" t="s">
        <v>19</v>
      </c>
      <c r="N126" s="184" t="s">
        <v>39</v>
      </c>
      <c r="O126" s="62"/>
      <c r="P126" s="185">
        <f t="shared" si="1"/>
        <v>0</v>
      </c>
      <c r="Q126" s="185">
        <v>1.4400000000000001E-3</v>
      </c>
      <c r="R126" s="185">
        <f t="shared" si="2"/>
        <v>3.168E-2</v>
      </c>
      <c r="S126" s="185">
        <v>0</v>
      </c>
      <c r="T126" s="18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7" t="s">
        <v>208</v>
      </c>
      <c r="AT126" s="187" t="s">
        <v>144</v>
      </c>
      <c r="AU126" s="187" t="s">
        <v>78</v>
      </c>
      <c r="AY126" s="15" t="s">
        <v>142</v>
      </c>
      <c r="BE126" s="188">
        <f t="shared" si="4"/>
        <v>0</v>
      </c>
      <c r="BF126" s="188">
        <f t="shared" si="5"/>
        <v>0</v>
      </c>
      <c r="BG126" s="188">
        <f t="shared" si="6"/>
        <v>0</v>
      </c>
      <c r="BH126" s="188">
        <f t="shared" si="7"/>
        <v>0</v>
      </c>
      <c r="BI126" s="188">
        <f t="shared" si="8"/>
        <v>0</v>
      </c>
      <c r="BJ126" s="15" t="s">
        <v>76</v>
      </c>
      <c r="BK126" s="188">
        <f t="shared" si="9"/>
        <v>0</v>
      </c>
      <c r="BL126" s="15" t="s">
        <v>208</v>
      </c>
      <c r="BM126" s="187" t="s">
        <v>1072</v>
      </c>
    </row>
    <row r="127" spans="1:65" s="2" customFormat="1" ht="24.2" customHeight="1">
      <c r="A127" s="32"/>
      <c r="B127" s="33"/>
      <c r="C127" s="176" t="s">
        <v>221</v>
      </c>
      <c r="D127" s="176" t="s">
        <v>144</v>
      </c>
      <c r="E127" s="177" t="s">
        <v>1073</v>
      </c>
      <c r="F127" s="178" t="s">
        <v>1074</v>
      </c>
      <c r="G127" s="179" t="s">
        <v>228</v>
      </c>
      <c r="H127" s="180">
        <v>6</v>
      </c>
      <c r="I127" s="181"/>
      <c r="J127" s="182">
        <f t="shared" si="0"/>
        <v>0</v>
      </c>
      <c r="K127" s="178" t="s">
        <v>148</v>
      </c>
      <c r="L127" s="37"/>
      <c r="M127" s="183" t="s">
        <v>19</v>
      </c>
      <c r="N127" s="184" t="s">
        <v>39</v>
      </c>
      <c r="O127" s="62"/>
      <c r="P127" s="185">
        <f t="shared" si="1"/>
        <v>0</v>
      </c>
      <c r="Q127" s="185">
        <v>2.2000000000000001E-4</v>
      </c>
      <c r="R127" s="185">
        <f t="shared" si="2"/>
        <v>1.32E-3</v>
      </c>
      <c r="S127" s="185">
        <v>0</v>
      </c>
      <c r="T127" s="18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7" t="s">
        <v>208</v>
      </c>
      <c r="AT127" s="187" t="s">
        <v>144</v>
      </c>
      <c r="AU127" s="187" t="s">
        <v>78</v>
      </c>
      <c r="AY127" s="15" t="s">
        <v>142</v>
      </c>
      <c r="BE127" s="188">
        <f t="shared" si="4"/>
        <v>0</v>
      </c>
      <c r="BF127" s="188">
        <f t="shared" si="5"/>
        <v>0</v>
      </c>
      <c r="BG127" s="188">
        <f t="shared" si="6"/>
        <v>0</v>
      </c>
      <c r="BH127" s="188">
        <f t="shared" si="7"/>
        <v>0</v>
      </c>
      <c r="BI127" s="188">
        <f t="shared" si="8"/>
        <v>0</v>
      </c>
      <c r="BJ127" s="15" t="s">
        <v>76</v>
      </c>
      <c r="BK127" s="188">
        <f t="shared" si="9"/>
        <v>0</v>
      </c>
      <c r="BL127" s="15" t="s">
        <v>208</v>
      </c>
      <c r="BM127" s="187" t="s">
        <v>1075</v>
      </c>
    </row>
    <row r="128" spans="1:65" s="2" customFormat="1" ht="14.45" customHeight="1">
      <c r="A128" s="32"/>
      <c r="B128" s="33"/>
      <c r="C128" s="176" t="s">
        <v>225</v>
      </c>
      <c r="D128" s="176" t="s">
        <v>144</v>
      </c>
      <c r="E128" s="177" t="s">
        <v>980</v>
      </c>
      <c r="F128" s="178" t="s">
        <v>981</v>
      </c>
      <c r="G128" s="179" t="s">
        <v>228</v>
      </c>
      <c r="H128" s="180">
        <v>3</v>
      </c>
      <c r="I128" s="181"/>
      <c r="J128" s="182">
        <f t="shared" si="0"/>
        <v>0</v>
      </c>
      <c r="K128" s="178" t="s">
        <v>148</v>
      </c>
      <c r="L128" s="37"/>
      <c r="M128" s="183" t="s">
        <v>19</v>
      </c>
      <c r="N128" s="184" t="s">
        <v>39</v>
      </c>
      <c r="O128" s="62"/>
      <c r="P128" s="185">
        <f t="shared" si="1"/>
        <v>0</v>
      </c>
      <c r="Q128" s="185">
        <v>1.3600000000000001E-3</v>
      </c>
      <c r="R128" s="185">
        <f t="shared" si="2"/>
        <v>4.0800000000000003E-3</v>
      </c>
      <c r="S128" s="185">
        <v>0</v>
      </c>
      <c r="T128" s="186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7" t="s">
        <v>208</v>
      </c>
      <c r="AT128" s="187" t="s">
        <v>144</v>
      </c>
      <c r="AU128" s="187" t="s">
        <v>78</v>
      </c>
      <c r="AY128" s="15" t="s">
        <v>142</v>
      </c>
      <c r="BE128" s="188">
        <f t="shared" si="4"/>
        <v>0</v>
      </c>
      <c r="BF128" s="188">
        <f t="shared" si="5"/>
        <v>0</v>
      </c>
      <c r="BG128" s="188">
        <f t="shared" si="6"/>
        <v>0</v>
      </c>
      <c r="BH128" s="188">
        <f t="shared" si="7"/>
        <v>0</v>
      </c>
      <c r="BI128" s="188">
        <f t="shared" si="8"/>
        <v>0</v>
      </c>
      <c r="BJ128" s="15" t="s">
        <v>76</v>
      </c>
      <c r="BK128" s="188">
        <f t="shared" si="9"/>
        <v>0</v>
      </c>
      <c r="BL128" s="15" t="s">
        <v>208</v>
      </c>
      <c r="BM128" s="187" t="s">
        <v>1076</v>
      </c>
    </row>
    <row r="129" spans="1:65" s="2" customFormat="1" ht="37.9" customHeight="1">
      <c r="A129" s="32"/>
      <c r="B129" s="33"/>
      <c r="C129" s="176" t="s">
        <v>7</v>
      </c>
      <c r="D129" s="176" t="s">
        <v>144</v>
      </c>
      <c r="E129" s="177" t="s">
        <v>983</v>
      </c>
      <c r="F129" s="178" t="s">
        <v>984</v>
      </c>
      <c r="G129" s="179" t="s">
        <v>215</v>
      </c>
      <c r="H129" s="180">
        <v>4.3999999999999997E-2</v>
      </c>
      <c r="I129" s="181"/>
      <c r="J129" s="182">
        <f t="shared" si="0"/>
        <v>0</v>
      </c>
      <c r="K129" s="178" t="s">
        <v>148</v>
      </c>
      <c r="L129" s="37"/>
      <c r="M129" s="183" t="s">
        <v>19</v>
      </c>
      <c r="N129" s="184" t="s">
        <v>39</v>
      </c>
      <c r="O129" s="62"/>
      <c r="P129" s="185">
        <f t="shared" si="1"/>
        <v>0</v>
      </c>
      <c r="Q129" s="185">
        <v>0</v>
      </c>
      <c r="R129" s="185">
        <f t="shared" si="2"/>
        <v>0</v>
      </c>
      <c r="S129" s="185">
        <v>0</v>
      </c>
      <c r="T129" s="186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7" t="s">
        <v>208</v>
      </c>
      <c r="AT129" s="187" t="s">
        <v>144</v>
      </c>
      <c r="AU129" s="187" t="s">
        <v>78</v>
      </c>
      <c r="AY129" s="15" t="s">
        <v>142</v>
      </c>
      <c r="BE129" s="188">
        <f t="shared" si="4"/>
        <v>0</v>
      </c>
      <c r="BF129" s="188">
        <f t="shared" si="5"/>
        <v>0</v>
      </c>
      <c r="BG129" s="188">
        <f t="shared" si="6"/>
        <v>0</v>
      </c>
      <c r="BH129" s="188">
        <f t="shared" si="7"/>
        <v>0</v>
      </c>
      <c r="BI129" s="188">
        <f t="shared" si="8"/>
        <v>0</v>
      </c>
      <c r="BJ129" s="15" t="s">
        <v>76</v>
      </c>
      <c r="BK129" s="188">
        <f t="shared" si="9"/>
        <v>0</v>
      </c>
      <c r="BL129" s="15" t="s">
        <v>208</v>
      </c>
      <c r="BM129" s="187" t="s">
        <v>1077</v>
      </c>
    </row>
    <row r="130" spans="1:65" s="12" customFormat="1" ht="22.9" customHeight="1">
      <c r="B130" s="160"/>
      <c r="C130" s="161"/>
      <c r="D130" s="162" t="s">
        <v>67</v>
      </c>
      <c r="E130" s="174" t="s">
        <v>796</v>
      </c>
      <c r="F130" s="174" t="s">
        <v>797</v>
      </c>
      <c r="G130" s="161"/>
      <c r="H130" s="161"/>
      <c r="I130" s="164"/>
      <c r="J130" s="175">
        <f>BK130</f>
        <v>0</v>
      </c>
      <c r="K130" s="161"/>
      <c r="L130" s="166"/>
      <c r="M130" s="167"/>
      <c r="N130" s="168"/>
      <c r="O130" s="168"/>
      <c r="P130" s="169">
        <f>SUM(P131:P147)</f>
        <v>0</v>
      </c>
      <c r="Q130" s="168"/>
      <c r="R130" s="169">
        <f>SUM(R131:R147)</f>
        <v>0.15266000000000005</v>
      </c>
      <c r="S130" s="168"/>
      <c r="T130" s="170">
        <f>SUM(T131:T147)</f>
        <v>0.25017</v>
      </c>
      <c r="AR130" s="171" t="s">
        <v>78</v>
      </c>
      <c r="AT130" s="172" t="s">
        <v>67</v>
      </c>
      <c r="AU130" s="172" t="s">
        <v>76</v>
      </c>
      <c r="AY130" s="171" t="s">
        <v>142</v>
      </c>
      <c r="BK130" s="173">
        <f>SUM(BK131:BK147)</f>
        <v>0</v>
      </c>
    </row>
    <row r="131" spans="1:65" s="2" customFormat="1" ht="24.2" customHeight="1">
      <c r="A131" s="32"/>
      <c r="B131" s="33"/>
      <c r="C131" s="176" t="s">
        <v>234</v>
      </c>
      <c r="D131" s="176" t="s">
        <v>144</v>
      </c>
      <c r="E131" s="177" t="s">
        <v>798</v>
      </c>
      <c r="F131" s="178" t="s">
        <v>799</v>
      </c>
      <c r="G131" s="179" t="s">
        <v>800</v>
      </c>
      <c r="H131" s="180">
        <v>1</v>
      </c>
      <c r="I131" s="181"/>
      <c r="J131" s="182">
        <f t="shared" ref="J131:J147" si="10">ROUND(I131*H131,2)</f>
        <v>0</v>
      </c>
      <c r="K131" s="178" t="s">
        <v>148</v>
      </c>
      <c r="L131" s="37"/>
      <c r="M131" s="183" t="s">
        <v>19</v>
      </c>
      <c r="N131" s="184" t="s">
        <v>39</v>
      </c>
      <c r="O131" s="62"/>
      <c r="P131" s="185">
        <f t="shared" ref="P131:P147" si="11">O131*H131</f>
        <v>0</v>
      </c>
      <c r="Q131" s="185">
        <v>0</v>
      </c>
      <c r="R131" s="185">
        <f t="shared" ref="R131:R147" si="12">Q131*H131</f>
        <v>0</v>
      </c>
      <c r="S131" s="185">
        <v>1.933E-2</v>
      </c>
      <c r="T131" s="186">
        <f t="shared" ref="T131:T147" si="13">S131*H131</f>
        <v>1.933E-2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7" t="s">
        <v>208</v>
      </c>
      <c r="AT131" s="187" t="s">
        <v>144</v>
      </c>
      <c r="AU131" s="187" t="s">
        <v>78</v>
      </c>
      <c r="AY131" s="15" t="s">
        <v>142</v>
      </c>
      <c r="BE131" s="188">
        <f t="shared" ref="BE131:BE147" si="14">IF(N131="základní",J131,0)</f>
        <v>0</v>
      </c>
      <c r="BF131" s="188">
        <f t="shared" ref="BF131:BF147" si="15">IF(N131="snížená",J131,0)</f>
        <v>0</v>
      </c>
      <c r="BG131" s="188">
        <f t="shared" ref="BG131:BG147" si="16">IF(N131="zákl. přenesená",J131,0)</f>
        <v>0</v>
      </c>
      <c r="BH131" s="188">
        <f t="shared" ref="BH131:BH147" si="17">IF(N131="sníž. přenesená",J131,0)</f>
        <v>0</v>
      </c>
      <c r="BI131" s="188">
        <f t="shared" ref="BI131:BI147" si="18">IF(N131="nulová",J131,0)</f>
        <v>0</v>
      </c>
      <c r="BJ131" s="15" t="s">
        <v>76</v>
      </c>
      <c r="BK131" s="188">
        <f t="shared" ref="BK131:BK147" si="19">ROUND(I131*H131,2)</f>
        <v>0</v>
      </c>
      <c r="BL131" s="15" t="s">
        <v>208</v>
      </c>
      <c r="BM131" s="187" t="s">
        <v>1078</v>
      </c>
    </row>
    <row r="132" spans="1:65" s="2" customFormat="1" ht="24.2" customHeight="1">
      <c r="A132" s="32"/>
      <c r="B132" s="33"/>
      <c r="C132" s="176" t="s">
        <v>238</v>
      </c>
      <c r="D132" s="176" t="s">
        <v>144</v>
      </c>
      <c r="E132" s="177" t="s">
        <v>987</v>
      </c>
      <c r="F132" s="178" t="s">
        <v>988</v>
      </c>
      <c r="G132" s="179" t="s">
        <v>228</v>
      </c>
      <c r="H132" s="180">
        <v>1</v>
      </c>
      <c r="I132" s="181"/>
      <c r="J132" s="182">
        <f t="shared" si="10"/>
        <v>0</v>
      </c>
      <c r="K132" s="178" t="s">
        <v>148</v>
      </c>
      <c r="L132" s="37"/>
      <c r="M132" s="183" t="s">
        <v>19</v>
      </c>
      <c r="N132" s="184" t="s">
        <v>39</v>
      </c>
      <c r="O132" s="62"/>
      <c r="P132" s="185">
        <f t="shared" si="11"/>
        <v>0</v>
      </c>
      <c r="Q132" s="185">
        <v>2.47E-3</v>
      </c>
      <c r="R132" s="185">
        <f t="shared" si="12"/>
        <v>2.47E-3</v>
      </c>
      <c r="S132" s="185">
        <v>0</v>
      </c>
      <c r="T132" s="186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7" t="s">
        <v>208</v>
      </c>
      <c r="AT132" s="187" t="s">
        <v>144</v>
      </c>
      <c r="AU132" s="187" t="s">
        <v>78</v>
      </c>
      <c r="AY132" s="15" t="s">
        <v>142</v>
      </c>
      <c r="BE132" s="188">
        <f t="shared" si="14"/>
        <v>0</v>
      </c>
      <c r="BF132" s="188">
        <f t="shared" si="15"/>
        <v>0</v>
      </c>
      <c r="BG132" s="188">
        <f t="shared" si="16"/>
        <v>0</v>
      </c>
      <c r="BH132" s="188">
        <f t="shared" si="17"/>
        <v>0</v>
      </c>
      <c r="BI132" s="188">
        <f t="shared" si="18"/>
        <v>0</v>
      </c>
      <c r="BJ132" s="15" t="s">
        <v>76</v>
      </c>
      <c r="BK132" s="188">
        <f t="shared" si="19"/>
        <v>0</v>
      </c>
      <c r="BL132" s="15" t="s">
        <v>208</v>
      </c>
      <c r="BM132" s="187" t="s">
        <v>1079</v>
      </c>
    </row>
    <row r="133" spans="1:65" s="2" customFormat="1" ht="24.2" customHeight="1">
      <c r="A133" s="32"/>
      <c r="B133" s="33"/>
      <c r="C133" s="189" t="s">
        <v>242</v>
      </c>
      <c r="D133" s="189" t="s">
        <v>230</v>
      </c>
      <c r="E133" s="190" t="s">
        <v>990</v>
      </c>
      <c r="F133" s="191" t="s">
        <v>991</v>
      </c>
      <c r="G133" s="192" t="s">
        <v>228</v>
      </c>
      <c r="H133" s="193">
        <v>1</v>
      </c>
      <c r="I133" s="194"/>
      <c r="J133" s="195">
        <f t="shared" si="10"/>
        <v>0</v>
      </c>
      <c r="K133" s="191" t="s">
        <v>148</v>
      </c>
      <c r="L133" s="196"/>
      <c r="M133" s="197" t="s">
        <v>19</v>
      </c>
      <c r="N133" s="198" t="s">
        <v>39</v>
      </c>
      <c r="O133" s="62"/>
      <c r="P133" s="185">
        <f t="shared" si="11"/>
        <v>0</v>
      </c>
      <c r="Q133" s="185">
        <v>1.4500000000000001E-2</v>
      </c>
      <c r="R133" s="185">
        <f t="shared" si="12"/>
        <v>1.4500000000000001E-2</v>
      </c>
      <c r="S133" s="185">
        <v>0</v>
      </c>
      <c r="T133" s="186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7" t="s">
        <v>278</v>
      </c>
      <c r="AT133" s="187" t="s">
        <v>230</v>
      </c>
      <c r="AU133" s="187" t="s">
        <v>78</v>
      </c>
      <c r="AY133" s="15" t="s">
        <v>142</v>
      </c>
      <c r="BE133" s="188">
        <f t="shared" si="14"/>
        <v>0</v>
      </c>
      <c r="BF133" s="188">
        <f t="shared" si="15"/>
        <v>0</v>
      </c>
      <c r="BG133" s="188">
        <f t="shared" si="16"/>
        <v>0</v>
      </c>
      <c r="BH133" s="188">
        <f t="shared" si="17"/>
        <v>0</v>
      </c>
      <c r="BI133" s="188">
        <f t="shared" si="18"/>
        <v>0</v>
      </c>
      <c r="BJ133" s="15" t="s">
        <v>76</v>
      </c>
      <c r="BK133" s="188">
        <f t="shared" si="19"/>
        <v>0</v>
      </c>
      <c r="BL133" s="15" t="s">
        <v>208</v>
      </c>
      <c r="BM133" s="187" t="s">
        <v>1080</v>
      </c>
    </row>
    <row r="134" spans="1:65" s="2" customFormat="1" ht="14.45" customHeight="1">
      <c r="A134" s="32"/>
      <c r="B134" s="33"/>
      <c r="C134" s="176" t="s">
        <v>246</v>
      </c>
      <c r="D134" s="176" t="s">
        <v>144</v>
      </c>
      <c r="E134" s="177" t="s">
        <v>1081</v>
      </c>
      <c r="F134" s="178" t="s">
        <v>1082</v>
      </c>
      <c r="G134" s="179" t="s">
        <v>800</v>
      </c>
      <c r="H134" s="180">
        <v>1</v>
      </c>
      <c r="I134" s="181"/>
      <c r="J134" s="182">
        <f t="shared" si="10"/>
        <v>0</v>
      </c>
      <c r="K134" s="178" t="s">
        <v>148</v>
      </c>
      <c r="L134" s="37"/>
      <c r="M134" s="183" t="s">
        <v>19</v>
      </c>
      <c r="N134" s="184" t="s">
        <v>39</v>
      </c>
      <c r="O134" s="62"/>
      <c r="P134" s="185">
        <f t="shared" si="11"/>
        <v>0</v>
      </c>
      <c r="Q134" s="185">
        <v>0</v>
      </c>
      <c r="R134" s="185">
        <f t="shared" si="12"/>
        <v>0</v>
      </c>
      <c r="S134" s="185">
        <v>1.9460000000000002E-2</v>
      </c>
      <c r="T134" s="186">
        <f t="shared" si="13"/>
        <v>1.9460000000000002E-2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7" t="s">
        <v>208</v>
      </c>
      <c r="AT134" s="187" t="s">
        <v>144</v>
      </c>
      <c r="AU134" s="187" t="s">
        <v>78</v>
      </c>
      <c r="AY134" s="15" t="s">
        <v>142</v>
      </c>
      <c r="BE134" s="188">
        <f t="shared" si="14"/>
        <v>0</v>
      </c>
      <c r="BF134" s="188">
        <f t="shared" si="15"/>
        <v>0</v>
      </c>
      <c r="BG134" s="188">
        <f t="shared" si="16"/>
        <v>0</v>
      </c>
      <c r="BH134" s="188">
        <f t="shared" si="17"/>
        <v>0</v>
      </c>
      <c r="BI134" s="188">
        <f t="shared" si="18"/>
        <v>0</v>
      </c>
      <c r="BJ134" s="15" t="s">
        <v>76</v>
      </c>
      <c r="BK134" s="188">
        <f t="shared" si="19"/>
        <v>0</v>
      </c>
      <c r="BL134" s="15" t="s">
        <v>208</v>
      </c>
      <c r="BM134" s="187" t="s">
        <v>1083</v>
      </c>
    </row>
    <row r="135" spans="1:65" s="2" customFormat="1" ht="37.9" customHeight="1">
      <c r="A135" s="32"/>
      <c r="B135" s="33"/>
      <c r="C135" s="176" t="s">
        <v>250</v>
      </c>
      <c r="D135" s="176" t="s">
        <v>144</v>
      </c>
      <c r="E135" s="177" t="s">
        <v>1084</v>
      </c>
      <c r="F135" s="178" t="s">
        <v>1085</v>
      </c>
      <c r="G135" s="179" t="s">
        <v>800</v>
      </c>
      <c r="H135" s="180">
        <v>1</v>
      </c>
      <c r="I135" s="181"/>
      <c r="J135" s="182">
        <f t="shared" si="10"/>
        <v>0</v>
      </c>
      <c r="K135" s="178" t="s">
        <v>148</v>
      </c>
      <c r="L135" s="37"/>
      <c r="M135" s="183" t="s">
        <v>19</v>
      </c>
      <c r="N135" s="184" t="s">
        <v>39</v>
      </c>
      <c r="O135" s="62"/>
      <c r="P135" s="185">
        <f t="shared" si="11"/>
        <v>0</v>
      </c>
      <c r="Q135" s="185">
        <v>3.6400000000000002E-2</v>
      </c>
      <c r="R135" s="185">
        <f t="shared" si="12"/>
        <v>3.6400000000000002E-2</v>
      </c>
      <c r="S135" s="185">
        <v>0</v>
      </c>
      <c r="T135" s="186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7" t="s">
        <v>208</v>
      </c>
      <c r="AT135" s="187" t="s">
        <v>144</v>
      </c>
      <c r="AU135" s="187" t="s">
        <v>78</v>
      </c>
      <c r="AY135" s="15" t="s">
        <v>142</v>
      </c>
      <c r="BE135" s="188">
        <f t="shared" si="14"/>
        <v>0</v>
      </c>
      <c r="BF135" s="188">
        <f t="shared" si="15"/>
        <v>0</v>
      </c>
      <c r="BG135" s="188">
        <f t="shared" si="16"/>
        <v>0</v>
      </c>
      <c r="BH135" s="188">
        <f t="shared" si="17"/>
        <v>0</v>
      </c>
      <c r="BI135" s="188">
        <f t="shared" si="18"/>
        <v>0</v>
      </c>
      <c r="BJ135" s="15" t="s">
        <v>76</v>
      </c>
      <c r="BK135" s="188">
        <f t="shared" si="19"/>
        <v>0</v>
      </c>
      <c r="BL135" s="15" t="s">
        <v>208</v>
      </c>
      <c r="BM135" s="187" t="s">
        <v>1086</v>
      </c>
    </row>
    <row r="136" spans="1:65" s="2" customFormat="1" ht="14.45" customHeight="1">
      <c r="A136" s="32"/>
      <c r="B136" s="33"/>
      <c r="C136" s="176" t="s">
        <v>254</v>
      </c>
      <c r="D136" s="176" t="s">
        <v>144</v>
      </c>
      <c r="E136" s="177" t="s">
        <v>1087</v>
      </c>
      <c r="F136" s="178" t="s">
        <v>1088</v>
      </c>
      <c r="G136" s="179" t="s">
        <v>800</v>
      </c>
      <c r="H136" s="180">
        <v>1</v>
      </c>
      <c r="I136" s="181"/>
      <c r="J136" s="182">
        <f t="shared" si="10"/>
        <v>0</v>
      </c>
      <c r="K136" s="178" t="s">
        <v>148</v>
      </c>
      <c r="L136" s="37"/>
      <c r="M136" s="183" t="s">
        <v>19</v>
      </c>
      <c r="N136" s="184" t="s">
        <v>39</v>
      </c>
      <c r="O136" s="62"/>
      <c r="P136" s="185">
        <f t="shared" si="11"/>
        <v>0</v>
      </c>
      <c r="Q136" s="185">
        <v>0</v>
      </c>
      <c r="R136" s="185">
        <f t="shared" si="12"/>
        <v>0</v>
      </c>
      <c r="S136" s="185">
        <v>3.2899999999999999E-2</v>
      </c>
      <c r="T136" s="186">
        <f t="shared" si="13"/>
        <v>3.2899999999999999E-2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7" t="s">
        <v>208</v>
      </c>
      <c r="AT136" s="187" t="s">
        <v>144</v>
      </c>
      <c r="AU136" s="187" t="s">
        <v>78</v>
      </c>
      <c r="AY136" s="15" t="s">
        <v>142</v>
      </c>
      <c r="BE136" s="188">
        <f t="shared" si="14"/>
        <v>0</v>
      </c>
      <c r="BF136" s="188">
        <f t="shared" si="15"/>
        <v>0</v>
      </c>
      <c r="BG136" s="188">
        <f t="shared" si="16"/>
        <v>0</v>
      </c>
      <c r="BH136" s="188">
        <f t="shared" si="17"/>
        <v>0</v>
      </c>
      <c r="BI136" s="188">
        <f t="shared" si="18"/>
        <v>0</v>
      </c>
      <c r="BJ136" s="15" t="s">
        <v>76</v>
      </c>
      <c r="BK136" s="188">
        <f t="shared" si="19"/>
        <v>0</v>
      </c>
      <c r="BL136" s="15" t="s">
        <v>208</v>
      </c>
      <c r="BM136" s="187" t="s">
        <v>1089</v>
      </c>
    </row>
    <row r="137" spans="1:65" s="2" customFormat="1" ht="24.2" customHeight="1">
      <c r="A137" s="32"/>
      <c r="B137" s="33"/>
      <c r="C137" s="176" t="s">
        <v>259</v>
      </c>
      <c r="D137" s="176" t="s">
        <v>144</v>
      </c>
      <c r="E137" s="177" t="s">
        <v>1090</v>
      </c>
      <c r="F137" s="178" t="s">
        <v>1091</v>
      </c>
      <c r="G137" s="179" t="s">
        <v>800</v>
      </c>
      <c r="H137" s="180">
        <v>1</v>
      </c>
      <c r="I137" s="181"/>
      <c r="J137" s="182">
        <f t="shared" si="10"/>
        <v>0</v>
      </c>
      <c r="K137" s="178" t="s">
        <v>148</v>
      </c>
      <c r="L137" s="37"/>
      <c r="M137" s="183" t="s">
        <v>19</v>
      </c>
      <c r="N137" s="184" t="s">
        <v>39</v>
      </c>
      <c r="O137" s="62"/>
      <c r="P137" s="185">
        <f t="shared" si="11"/>
        <v>0</v>
      </c>
      <c r="Q137" s="185">
        <v>1.9570000000000001E-2</v>
      </c>
      <c r="R137" s="185">
        <f t="shared" si="12"/>
        <v>1.9570000000000001E-2</v>
      </c>
      <c r="S137" s="185">
        <v>0</v>
      </c>
      <c r="T137" s="186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7" t="s">
        <v>208</v>
      </c>
      <c r="AT137" s="187" t="s">
        <v>144</v>
      </c>
      <c r="AU137" s="187" t="s">
        <v>78</v>
      </c>
      <c r="AY137" s="15" t="s">
        <v>142</v>
      </c>
      <c r="BE137" s="188">
        <f t="shared" si="14"/>
        <v>0</v>
      </c>
      <c r="BF137" s="188">
        <f t="shared" si="15"/>
        <v>0</v>
      </c>
      <c r="BG137" s="188">
        <f t="shared" si="16"/>
        <v>0</v>
      </c>
      <c r="BH137" s="188">
        <f t="shared" si="17"/>
        <v>0</v>
      </c>
      <c r="BI137" s="188">
        <f t="shared" si="18"/>
        <v>0</v>
      </c>
      <c r="BJ137" s="15" t="s">
        <v>76</v>
      </c>
      <c r="BK137" s="188">
        <f t="shared" si="19"/>
        <v>0</v>
      </c>
      <c r="BL137" s="15" t="s">
        <v>208</v>
      </c>
      <c r="BM137" s="187" t="s">
        <v>1092</v>
      </c>
    </row>
    <row r="138" spans="1:65" s="2" customFormat="1" ht="24.2" customHeight="1">
      <c r="A138" s="32"/>
      <c r="B138" s="33"/>
      <c r="C138" s="176" t="s">
        <v>264</v>
      </c>
      <c r="D138" s="176" t="s">
        <v>144</v>
      </c>
      <c r="E138" s="177" t="s">
        <v>1093</v>
      </c>
      <c r="F138" s="178" t="s">
        <v>1094</v>
      </c>
      <c r="G138" s="179" t="s">
        <v>800</v>
      </c>
      <c r="H138" s="180">
        <v>1</v>
      </c>
      <c r="I138" s="181"/>
      <c r="J138" s="182">
        <f t="shared" si="10"/>
        <v>0</v>
      </c>
      <c r="K138" s="178" t="s">
        <v>148</v>
      </c>
      <c r="L138" s="37"/>
      <c r="M138" s="183" t="s">
        <v>19</v>
      </c>
      <c r="N138" s="184" t="s">
        <v>39</v>
      </c>
      <c r="O138" s="62"/>
      <c r="P138" s="185">
        <f t="shared" si="11"/>
        <v>0</v>
      </c>
      <c r="Q138" s="185">
        <v>0</v>
      </c>
      <c r="R138" s="185">
        <f t="shared" si="12"/>
        <v>0</v>
      </c>
      <c r="S138" s="185">
        <v>1.8800000000000001E-2</v>
      </c>
      <c r="T138" s="186">
        <f t="shared" si="13"/>
        <v>1.8800000000000001E-2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7" t="s">
        <v>208</v>
      </c>
      <c r="AT138" s="187" t="s">
        <v>144</v>
      </c>
      <c r="AU138" s="187" t="s">
        <v>78</v>
      </c>
      <c r="AY138" s="15" t="s">
        <v>142</v>
      </c>
      <c r="BE138" s="188">
        <f t="shared" si="14"/>
        <v>0</v>
      </c>
      <c r="BF138" s="188">
        <f t="shared" si="15"/>
        <v>0</v>
      </c>
      <c r="BG138" s="188">
        <f t="shared" si="16"/>
        <v>0</v>
      </c>
      <c r="BH138" s="188">
        <f t="shared" si="17"/>
        <v>0</v>
      </c>
      <c r="BI138" s="188">
        <f t="shared" si="18"/>
        <v>0</v>
      </c>
      <c r="BJ138" s="15" t="s">
        <v>76</v>
      </c>
      <c r="BK138" s="188">
        <f t="shared" si="19"/>
        <v>0</v>
      </c>
      <c r="BL138" s="15" t="s">
        <v>208</v>
      </c>
      <c r="BM138" s="187" t="s">
        <v>1095</v>
      </c>
    </row>
    <row r="139" spans="1:65" s="2" customFormat="1" ht="24.2" customHeight="1">
      <c r="A139" s="32"/>
      <c r="B139" s="33"/>
      <c r="C139" s="176" t="s">
        <v>269</v>
      </c>
      <c r="D139" s="176" t="s">
        <v>144</v>
      </c>
      <c r="E139" s="177" t="s">
        <v>993</v>
      </c>
      <c r="F139" s="178" t="s">
        <v>994</v>
      </c>
      <c r="G139" s="179" t="s">
        <v>800</v>
      </c>
      <c r="H139" s="180">
        <v>1</v>
      </c>
      <c r="I139" s="181"/>
      <c r="J139" s="182">
        <f t="shared" si="10"/>
        <v>0</v>
      </c>
      <c r="K139" s="178" t="s">
        <v>148</v>
      </c>
      <c r="L139" s="37"/>
      <c r="M139" s="183" t="s">
        <v>19</v>
      </c>
      <c r="N139" s="184" t="s">
        <v>39</v>
      </c>
      <c r="O139" s="62"/>
      <c r="P139" s="185">
        <f t="shared" si="11"/>
        <v>0</v>
      </c>
      <c r="Q139" s="185">
        <v>0</v>
      </c>
      <c r="R139" s="185">
        <f t="shared" si="12"/>
        <v>0</v>
      </c>
      <c r="S139" s="185">
        <v>0.155</v>
      </c>
      <c r="T139" s="186">
        <f t="shared" si="13"/>
        <v>0.155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7" t="s">
        <v>208</v>
      </c>
      <c r="AT139" s="187" t="s">
        <v>144</v>
      </c>
      <c r="AU139" s="187" t="s">
        <v>78</v>
      </c>
      <c r="AY139" s="15" t="s">
        <v>142</v>
      </c>
      <c r="BE139" s="188">
        <f t="shared" si="14"/>
        <v>0</v>
      </c>
      <c r="BF139" s="188">
        <f t="shared" si="15"/>
        <v>0</v>
      </c>
      <c r="BG139" s="188">
        <f t="shared" si="16"/>
        <v>0</v>
      </c>
      <c r="BH139" s="188">
        <f t="shared" si="17"/>
        <v>0</v>
      </c>
      <c r="BI139" s="188">
        <f t="shared" si="18"/>
        <v>0</v>
      </c>
      <c r="BJ139" s="15" t="s">
        <v>76</v>
      </c>
      <c r="BK139" s="188">
        <f t="shared" si="19"/>
        <v>0</v>
      </c>
      <c r="BL139" s="15" t="s">
        <v>208</v>
      </c>
      <c r="BM139" s="187" t="s">
        <v>1096</v>
      </c>
    </row>
    <row r="140" spans="1:65" s="2" customFormat="1" ht="37.9" customHeight="1">
      <c r="A140" s="32"/>
      <c r="B140" s="33"/>
      <c r="C140" s="176" t="s">
        <v>273</v>
      </c>
      <c r="D140" s="176" t="s">
        <v>144</v>
      </c>
      <c r="E140" s="177" t="s">
        <v>1097</v>
      </c>
      <c r="F140" s="178" t="s">
        <v>1098</v>
      </c>
      <c r="G140" s="179" t="s">
        <v>800</v>
      </c>
      <c r="H140" s="180">
        <v>1</v>
      </c>
      <c r="I140" s="181"/>
      <c r="J140" s="182">
        <f t="shared" si="10"/>
        <v>0</v>
      </c>
      <c r="K140" s="178" t="s">
        <v>148</v>
      </c>
      <c r="L140" s="37"/>
      <c r="M140" s="183" t="s">
        <v>19</v>
      </c>
      <c r="N140" s="184" t="s">
        <v>39</v>
      </c>
      <c r="O140" s="62"/>
      <c r="P140" s="185">
        <f t="shared" si="11"/>
        <v>0</v>
      </c>
      <c r="Q140" s="185">
        <v>7.2340000000000002E-2</v>
      </c>
      <c r="R140" s="185">
        <f t="shared" si="12"/>
        <v>7.2340000000000002E-2</v>
      </c>
      <c r="S140" s="185">
        <v>0</v>
      </c>
      <c r="T140" s="186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7" t="s">
        <v>208</v>
      </c>
      <c r="AT140" s="187" t="s">
        <v>144</v>
      </c>
      <c r="AU140" s="187" t="s">
        <v>78</v>
      </c>
      <c r="AY140" s="15" t="s">
        <v>142</v>
      </c>
      <c r="BE140" s="188">
        <f t="shared" si="14"/>
        <v>0</v>
      </c>
      <c r="BF140" s="188">
        <f t="shared" si="15"/>
        <v>0</v>
      </c>
      <c r="BG140" s="188">
        <f t="shared" si="16"/>
        <v>0</v>
      </c>
      <c r="BH140" s="188">
        <f t="shared" si="17"/>
        <v>0</v>
      </c>
      <c r="BI140" s="188">
        <f t="shared" si="18"/>
        <v>0</v>
      </c>
      <c r="BJ140" s="15" t="s">
        <v>76</v>
      </c>
      <c r="BK140" s="188">
        <f t="shared" si="19"/>
        <v>0</v>
      </c>
      <c r="BL140" s="15" t="s">
        <v>208</v>
      </c>
      <c r="BM140" s="187" t="s">
        <v>1099</v>
      </c>
    </row>
    <row r="141" spans="1:65" s="2" customFormat="1" ht="14.45" customHeight="1">
      <c r="A141" s="32"/>
      <c r="B141" s="33"/>
      <c r="C141" s="176" t="s">
        <v>278</v>
      </c>
      <c r="D141" s="176" t="s">
        <v>144</v>
      </c>
      <c r="E141" s="177" t="s">
        <v>996</v>
      </c>
      <c r="F141" s="178" t="s">
        <v>997</v>
      </c>
      <c r="G141" s="179" t="s">
        <v>800</v>
      </c>
      <c r="H141" s="180">
        <v>3</v>
      </c>
      <c r="I141" s="181"/>
      <c r="J141" s="182">
        <f t="shared" si="10"/>
        <v>0</v>
      </c>
      <c r="K141" s="178" t="s">
        <v>148</v>
      </c>
      <c r="L141" s="37"/>
      <c r="M141" s="183" t="s">
        <v>19</v>
      </c>
      <c r="N141" s="184" t="s">
        <v>39</v>
      </c>
      <c r="O141" s="62"/>
      <c r="P141" s="185">
        <f t="shared" si="11"/>
        <v>0</v>
      </c>
      <c r="Q141" s="185">
        <v>0</v>
      </c>
      <c r="R141" s="185">
        <f t="shared" si="12"/>
        <v>0</v>
      </c>
      <c r="S141" s="185">
        <v>1.56E-3</v>
      </c>
      <c r="T141" s="186">
        <f t="shared" si="13"/>
        <v>4.6800000000000001E-3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7" t="s">
        <v>208</v>
      </c>
      <c r="AT141" s="187" t="s">
        <v>144</v>
      </c>
      <c r="AU141" s="187" t="s">
        <v>78</v>
      </c>
      <c r="AY141" s="15" t="s">
        <v>142</v>
      </c>
      <c r="BE141" s="188">
        <f t="shared" si="14"/>
        <v>0</v>
      </c>
      <c r="BF141" s="188">
        <f t="shared" si="15"/>
        <v>0</v>
      </c>
      <c r="BG141" s="188">
        <f t="shared" si="16"/>
        <v>0</v>
      </c>
      <c r="BH141" s="188">
        <f t="shared" si="17"/>
        <v>0</v>
      </c>
      <c r="BI141" s="188">
        <f t="shared" si="18"/>
        <v>0</v>
      </c>
      <c r="BJ141" s="15" t="s">
        <v>76</v>
      </c>
      <c r="BK141" s="188">
        <f t="shared" si="19"/>
        <v>0</v>
      </c>
      <c r="BL141" s="15" t="s">
        <v>208</v>
      </c>
      <c r="BM141" s="187" t="s">
        <v>1100</v>
      </c>
    </row>
    <row r="142" spans="1:65" s="2" customFormat="1" ht="24.2" customHeight="1">
      <c r="A142" s="32"/>
      <c r="B142" s="33"/>
      <c r="C142" s="176" t="s">
        <v>282</v>
      </c>
      <c r="D142" s="176" t="s">
        <v>144</v>
      </c>
      <c r="E142" s="177" t="s">
        <v>999</v>
      </c>
      <c r="F142" s="178" t="s">
        <v>1000</v>
      </c>
      <c r="G142" s="179" t="s">
        <v>800</v>
      </c>
      <c r="H142" s="180">
        <v>1</v>
      </c>
      <c r="I142" s="181"/>
      <c r="J142" s="182">
        <f t="shared" si="10"/>
        <v>0</v>
      </c>
      <c r="K142" s="178" t="s">
        <v>148</v>
      </c>
      <c r="L142" s="37"/>
      <c r="M142" s="183" t="s">
        <v>19</v>
      </c>
      <c r="N142" s="184" t="s">
        <v>39</v>
      </c>
      <c r="O142" s="62"/>
      <c r="P142" s="185">
        <f t="shared" si="11"/>
        <v>0</v>
      </c>
      <c r="Q142" s="185">
        <v>1.8E-3</v>
      </c>
      <c r="R142" s="185">
        <f t="shared" si="12"/>
        <v>1.8E-3</v>
      </c>
      <c r="S142" s="185">
        <v>0</v>
      </c>
      <c r="T142" s="186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7" t="s">
        <v>208</v>
      </c>
      <c r="AT142" s="187" t="s">
        <v>144</v>
      </c>
      <c r="AU142" s="187" t="s">
        <v>78</v>
      </c>
      <c r="AY142" s="15" t="s">
        <v>142</v>
      </c>
      <c r="BE142" s="188">
        <f t="shared" si="14"/>
        <v>0</v>
      </c>
      <c r="BF142" s="188">
        <f t="shared" si="15"/>
        <v>0</v>
      </c>
      <c r="BG142" s="188">
        <f t="shared" si="16"/>
        <v>0</v>
      </c>
      <c r="BH142" s="188">
        <f t="shared" si="17"/>
        <v>0</v>
      </c>
      <c r="BI142" s="188">
        <f t="shared" si="18"/>
        <v>0</v>
      </c>
      <c r="BJ142" s="15" t="s">
        <v>76</v>
      </c>
      <c r="BK142" s="188">
        <f t="shared" si="19"/>
        <v>0</v>
      </c>
      <c r="BL142" s="15" t="s">
        <v>208</v>
      </c>
      <c r="BM142" s="187" t="s">
        <v>1101</v>
      </c>
    </row>
    <row r="143" spans="1:65" s="2" customFormat="1" ht="14.45" customHeight="1">
      <c r="A143" s="32"/>
      <c r="B143" s="33"/>
      <c r="C143" s="176" t="s">
        <v>286</v>
      </c>
      <c r="D143" s="176" t="s">
        <v>144</v>
      </c>
      <c r="E143" s="177" t="s">
        <v>832</v>
      </c>
      <c r="F143" s="178" t="s">
        <v>833</v>
      </c>
      <c r="G143" s="179" t="s">
        <v>800</v>
      </c>
      <c r="H143" s="180">
        <v>1</v>
      </c>
      <c r="I143" s="181"/>
      <c r="J143" s="182">
        <f t="shared" si="10"/>
        <v>0</v>
      </c>
      <c r="K143" s="178" t="s">
        <v>148</v>
      </c>
      <c r="L143" s="37"/>
      <c r="M143" s="183" t="s">
        <v>19</v>
      </c>
      <c r="N143" s="184" t="s">
        <v>39</v>
      </c>
      <c r="O143" s="62"/>
      <c r="P143" s="185">
        <f t="shared" si="11"/>
        <v>0</v>
      </c>
      <c r="Q143" s="185">
        <v>1.8400000000000001E-3</v>
      </c>
      <c r="R143" s="185">
        <f t="shared" si="12"/>
        <v>1.8400000000000001E-3</v>
      </c>
      <c r="S143" s="185">
        <v>0</v>
      </c>
      <c r="T143" s="186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7" t="s">
        <v>208</v>
      </c>
      <c r="AT143" s="187" t="s">
        <v>144</v>
      </c>
      <c r="AU143" s="187" t="s">
        <v>78</v>
      </c>
      <c r="AY143" s="15" t="s">
        <v>142</v>
      </c>
      <c r="BE143" s="188">
        <f t="shared" si="14"/>
        <v>0</v>
      </c>
      <c r="BF143" s="188">
        <f t="shared" si="15"/>
        <v>0</v>
      </c>
      <c r="BG143" s="188">
        <f t="shared" si="16"/>
        <v>0</v>
      </c>
      <c r="BH143" s="188">
        <f t="shared" si="17"/>
        <v>0</v>
      </c>
      <c r="BI143" s="188">
        <f t="shared" si="18"/>
        <v>0</v>
      </c>
      <c r="BJ143" s="15" t="s">
        <v>76</v>
      </c>
      <c r="BK143" s="188">
        <f t="shared" si="19"/>
        <v>0</v>
      </c>
      <c r="BL143" s="15" t="s">
        <v>208</v>
      </c>
      <c r="BM143" s="187" t="s">
        <v>1102</v>
      </c>
    </row>
    <row r="144" spans="1:65" s="2" customFormat="1" ht="24.2" customHeight="1">
      <c r="A144" s="32"/>
      <c r="B144" s="33"/>
      <c r="C144" s="176" t="s">
        <v>290</v>
      </c>
      <c r="D144" s="176" t="s">
        <v>144</v>
      </c>
      <c r="E144" s="177" t="s">
        <v>1003</v>
      </c>
      <c r="F144" s="178" t="s">
        <v>1004</v>
      </c>
      <c r="G144" s="179" t="s">
        <v>800</v>
      </c>
      <c r="H144" s="180">
        <v>1</v>
      </c>
      <c r="I144" s="181"/>
      <c r="J144" s="182">
        <f t="shared" si="10"/>
        <v>0</v>
      </c>
      <c r="K144" s="178" t="s">
        <v>148</v>
      </c>
      <c r="L144" s="37"/>
      <c r="M144" s="183" t="s">
        <v>19</v>
      </c>
      <c r="N144" s="184" t="s">
        <v>39</v>
      </c>
      <c r="O144" s="62"/>
      <c r="P144" s="185">
        <f t="shared" si="11"/>
        <v>0</v>
      </c>
      <c r="Q144" s="185">
        <v>2.3600000000000001E-3</v>
      </c>
      <c r="R144" s="185">
        <f t="shared" si="12"/>
        <v>2.3600000000000001E-3</v>
      </c>
      <c r="S144" s="185">
        <v>0</v>
      </c>
      <c r="T144" s="186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7" t="s">
        <v>208</v>
      </c>
      <c r="AT144" s="187" t="s">
        <v>144</v>
      </c>
      <c r="AU144" s="187" t="s">
        <v>78</v>
      </c>
      <c r="AY144" s="15" t="s">
        <v>142</v>
      </c>
      <c r="BE144" s="188">
        <f t="shared" si="14"/>
        <v>0</v>
      </c>
      <c r="BF144" s="188">
        <f t="shared" si="15"/>
        <v>0</v>
      </c>
      <c r="BG144" s="188">
        <f t="shared" si="16"/>
        <v>0</v>
      </c>
      <c r="BH144" s="188">
        <f t="shared" si="17"/>
        <v>0</v>
      </c>
      <c r="BI144" s="188">
        <f t="shared" si="18"/>
        <v>0</v>
      </c>
      <c r="BJ144" s="15" t="s">
        <v>76</v>
      </c>
      <c r="BK144" s="188">
        <f t="shared" si="19"/>
        <v>0</v>
      </c>
      <c r="BL144" s="15" t="s">
        <v>208</v>
      </c>
      <c r="BM144" s="187" t="s">
        <v>1103</v>
      </c>
    </row>
    <row r="145" spans="1:65" s="2" customFormat="1" ht="24.2" customHeight="1">
      <c r="A145" s="32"/>
      <c r="B145" s="33"/>
      <c r="C145" s="176" t="s">
        <v>294</v>
      </c>
      <c r="D145" s="176" t="s">
        <v>144</v>
      </c>
      <c r="E145" s="177" t="s">
        <v>1104</v>
      </c>
      <c r="F145" s="178" t="s">
        <v>1105</v>
      </c>
      <c r="G145" s="179" t="s">
        <v>228</v>
      </c>
      <c r="H145" s="180">
        <v>1</v>
      </c>
      <c r="I145" s="181"/>
      <c r="J145" s="182">
        <f t="shared" si="10"/>
        <v>0</v>
      </c>
      <c r="K145" s="178" t="s">
        <v>148</v>
      </c>
      <c r="L145" s="37"/>
      <c r="M145" s="183" t="s">
        <v>19</v>
      </c>
      <c r="N145" s="184" t="s">
        <v>39</v>
      </c>
      <c r="O145" s="62"/>
      <c r="P145" s="185">
        <f t="shared" si="11"/>
        <v>0</v>
      </c>
      <c r="Q145" s="185">
        <v>3.6999999999999999E-4</v>
      </c>
      <c r="R145" s="185">
        <f t="shared" si="12"/>
        <v>3.6999999999999999E-4</v>
      </c>
      <c r="S145" s="185">
        <v>0</v>
      </c>
      <c r="T145" s="186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7" t="s">
        <v>208</v>
      </c>
      <c r="AT145" s="187" t="s">
        <v>144</v>
      </c>
      <c r="AU145" s="187" t="s">
        <v>78</v>
      </c>
      <c r="AY145" s="15" t="s">
        <v>142</v>
      </c>
      <c r="BE145" s="188">
        <f t="shared" si="14"/>
        <v>0</v>
      </c>
      <c r="BF145" s="188">
        <f t="shared" si="15"/>
        <v>0</v>
      </c>
      <c r="BG145" s="188">
        <f t="shared" si="16"/>
        <v>0</v>
      </c>
      <c r="BH145" s="188">
        <f t="shared" si="17"/>
        <v>0</v>
      </c>
      <c r="BI145" s="188">
        <f t="shared" si="18"/>
        <v>0</v>
      </c>
      <c r="BJ145" s="15" t="s">
        <v>76</v>
      </c>
      <c r="BK145" s="188">
        <f t="shared" si="19"/>
        <v>0</v>
      </c>
      <c r="BL145" s="15" t="s">
        <v>208</v>
      </c>
      <c r="BM145" s="187" t="s">
        <v>1106</v>
      </c>
    </row>
    <row r="146" spans="1:65" s="2" customFormat="1" ht="24.2" customHeight="1">
      <c r="A146" s="32"/>
      <c r="B146" s="33"/>
      <c r="C146" s="176" t="s">
        <v>298</v>
      </c>
      <c r="D146" s="176" t="s">
        <v>144</v>
      </c>
      <c r="E146" s="177" t="s">
        <v>1006</v>
      </c>
      <c r="F146" s="178" t="s">
        <v>1007</v>
      </c>
      <c r="G146" s="179" t="s">
        <v>228</v>
      </c>
      <c r="H146" s="180">
        <v>1</v>
      </c>
      <c r="I146" s="181"/>
      <c r="J146" s="182">
        <f t="shared" si="10"/>
        <v>0</v>
      </c>
      <c r="K146" s="178" t="s">
        <v>148</v>
      </c>
      <c r="L146" s="37"/>
      <c r="M146" s="183" t="s">
        <v>19</v>
      </c>
      <c r="N146" s="184" t="s">
        <v>39</v>
      </c>
      <c r="O146" s="62"/>
      <c r="P146" s="185">
        <f t="shared" si="11"/>
        <v>0</v>
      </c>
      <c r="Q146" s="185">
        <v>1.01E-3</v>
      </c>
      <c r="R146" s="185">
        <f t="shared" si="12"/>
        <v>1.01E-3</v>
      </c>
      <c r="S146" s="185">
        <v>0</v>
      </c>
      <c r="T146" s="186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7" t="s">
        <v>208</v>
      </c>
      <c r="AT146" s="187" t="s">
        <v>144</v>
      </c>
      <c r="AU146" s="187" t="s">
        <v>78</v>
      </c>
      <c r="AY146" s="15" t="s">
        <v>142</v>
      </c>
      <c r="BE146" s="188">
        <f t="shared" si="14"/>
        <v>0</v>
      </c>
      <c r="BF146" s="188">
        <f t="shared" si="15"/>
        <v>0</v>
      </c>
      <c r="BG146" s="188">
        <f t="shared" si="16"/>
        <v>0</v>
      </c>
      <c r="BH146" s="188">
        <f t="shared" si="17"/>
        <v>0</v>
      </c>
      <c r="BI146" s="188">
        <f t="shared" si="18"/>
        <v>0</v>
      </c>
      <c r="BJ146" s="15" t="s">
        <v>76</v>
      </c>
      <c r="BK146" s="188">
        <f t="shared" si="19"/>
        <v>0</v>
      </c>
      <c r="BL146" s="15" t="s">
        <v>208</v>
      </c>
      <c r="BM146" s="187" t="s">
        <v>1107</v>
      </c>
    </row>
    <row r="147" spans="1:65" s="2" customFormat="1" ht="37.9" customHeight="1">
      <c r="A147" s="32"/>
      <c r="B147" s="33"/>
      <c r="C147" s="176" t="s">
        <v>302</v>
      </c>
      <c r="D147" s="176" t="s">
        <v>144</v>
      </c>
      <c r="E147" s="177" t="s">
        <v>1009</v>
      </c>
      <c r="F147" s="178" t="s">
        <v>1010</v>
      </c>
      <c r="G147" s="179" t="s">
        <v>215</v>
      </c>
      <c r="H147" s="180">
        <v>0.153</v>
      </c>
      <c r="I147" s="181"/>
      <c r="J147" s="182">
        <f t="shared" si="10"/>
        <v>0</v>
      </c>
      <c r="K147" s="178" t="s">
        <v>148</v>
      </c>
      <c r="L147" s="37"/>
      <c r="M147" s="183" t="s">
        <v>19</v>
      </c>
      <c r="N147" s="184" t="s">
        <v>39</v>
      </c>
      <c r="O147" s="62"/>
      <c r="P147" s="185">
        <f t="shared" si="11"/>
        <v>0</v>
      </c>
      <c r="Q147" s="185">
        <v>0</v>
      </c>
      <c r="R147" s="185">
        <f t="shared" si="12"/>
        <v>0</v>
      </c>
      <c r="S147" s="185">
        <v>0</v>
      </c>
      <c r="T147" s="186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7" t="s">
        <v>208</v>
      </c>
      <c r="AT147" s="187" t="s">
        <v>144</v>
      </c>
      <c r="AU147" s="187" t="s">
        <v>78</v>
      </c>
      <c r="AY147" s="15" t="s">
        <v>142</v>
      </c>
      <c r="BE147" s="188">
        <f t="shared" si="14"/>
        <v>0</v>
      </c>
      <c r="BF147" s="188">
        <f t="shared" si="15"/>
        <v>0</v>
      </c>
      <c r="BG147" s="188">
        <f t="shared" si="16"/>
        <v>0</v>
      </c>
      <c r="BH147" s="188">
        <f t="shared" si="17"/>
        <v>0</v>
      </c>
      <c r="BI147" s="188">
        <f t="shared" si="18"/>
        <v>0</v>
      </c>
      <c r="BJ147" s="15" t="s">
        <v>76</v>
      </c>
      <c r="BK147" s="188">
        <f t="shared" si="19"/>
        <v>0</v>
      </c>
      <c r="BL147" s="15" t="s">
        <v>208</v>
      </c>
      <c r="BM147" s="187" t="s">
        <v>1108</v>
      </c>
    </row>
    <row r="148" spans="1:65" s="12" customFormat="1" ht="22.9" customHeight="1">
      <c r="B148" s="160"/>
      <c r="C148" s="161"/>
      <c r="D148" s="162" t="s">
        <v>67</v>
      </c>
      <c r="E148" s="174" t="s">
        <v>844</v>
      </c>
      <c r="F148" s="174" t="s">
        <v>845</v>
      </c>
      <c r="G148" s="161"/>
      <c r="H148" s="161"/>
      <c r="I148" s="164"/>
      <c r="J148" s="175">
        <f>BK148</f>
        <v>0</v>
      </c>
      <c r="K148" s="161"/>
      <c r="L148" s="166"/>
      <c r="M148" s="167"/>
      <c r="N148" s="168"/>
      <c r="O148" s="168"/>
      <c r="P148" s="169">
        <f>SUM(P149:P150)</f>
        <v>0</v>
      </c>
      <c r="Q148" s="168"/>
      <c r="R148" s="169">
        <f>SUM(R149:R150)</f>
        <v>9.1999999999999998E-3</v>
      </c>
      <c r="S148" s="168"/>
      <c r="T148" s="170">
        <f>SUM(T149:T150)</f>
        <v>0</v>
      </c>
      <c r="AR148" s="171" t="s">
        <v>78</v>
      </c>
      <c r="AT148" s="172" t="s">
        <v>67</v>
      </c>
      <c r="AU148" s="172" t="s">
        <v>76</v>
      </c>
      <c r="AY148" s="171" t="s">
        <v>142</v>
      </c>
      <c r="BK148" s="173">
        <f>SUM(BK149:BK150)</f>
        <v>0</v>
      </c>
    </row>
    <row r="149" spans="1:65" s="2" customFormat="1" ht="37.9" customHeight="1">
      <c r="A149" s="32"/>
      <c r="B149" s="33"/>
      <c r="C149" s="176" t="s">
        <v>306</v>
      </c>
      <c r="D149" s="176" t="s">
        <v>144</v>
      </c>
      <c r="E149" s="177" t="s">
        <v>846</v>
      </c>
      <c r="F149" s="178" t="s">
        <v>847</v>
      </c>
      <c r="G149" s="179" t="s">
        <v>800</v>
      </c>
      <c r="H149" s="180">
        <v>1</v>
      </c>
      <c r="I149" s="181"/>
      <c r="J149" s="182">
        <f>ROUND(I149*H149,2)</f>
        <v>0</v>
      </c>
      <c r="K149" s="178" t="s">
        <v>148</v>
      </c>
      <c r="L149" s="37"/>
      <c r="M149" s="183" t="s">
        <v>19</v>
      </c>
      <c r="N149" s="184" t="s">
        <v>39</v>
      </c>
      <c r="O149" s="62"/>
      <c r="P149" s="185">
        <f>O149*H149</f>
        <v>0</v>
      </c>
      <c r="Q149" s="185">
        <v>9.1999999999999998E-3</v>
      </c>
      <c r="R149" s="185">
        <f>Q149*H149</f>
        <v>9.1999999999999998E-3</v>
      </c>
      <c r="S149" s="185">
        <v>0</v>
      </c>
      <c r="T149" s="18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7" t="s">
        <v>208</v>
      </c>
      <c r="AT149" s="187" t="s">
        <v>144</v>
      </c>
      <c r="AU149" s="187" t="s">
        <v>78</v>
      </c>
      <c r="AY149" s="15" t="s">
        <v>142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5" t="s">
        <v>76</v>
      </c>
      <c r="BK149" s="188">
        <f>ROUND(I149*H149,2)</f>
        <v>0</v>
      </c>
      <c r="BL149" s="15" t="s">
        <v>208</v>
      </c>
      <c r="BM149" s="187" t="s">
        <v>1109</v>
      </c>
    </row>
    <row r="150" spans="1:65" s="2" customFormat="1" ht="37.9" customHeight="1">
      <c r="A150" s="32"/>
      <c r="B150" s="33"/>
      <c r="C150" s="176" t="s">
        <v>310</v>
      </c>
      <c r="D150" s="176" t="s">
        <v>144</v>
      </c>
      <c r="E150" s="177" t="s">
        <v>1013</v>
      </c>
      <c r="F150" s="178" t="s">
        <v>1014</v>
      </c>
      <c r="G150" s="179" t="s">
        <v>215</v>
      </c>
      <c r="H150" s="180">
        <v>8.9999999999999993E-3</v>
      </c>
      <c r="I150" s="181"/>
      <c r="J150" s="182">
        <f>ROUND(I150*H150,2)</f>
        <v>0</v>
      </c>
      <c r="K150" s="178" t="s">
        <v>148</v>
      </c>
      <c r="L150" s="37"/>
      <c r="M150" s="183" t="s">
        <v>19</v>
      </c>
      <c r="N150" s="184" t="s">
        <v>39</v>
      </c>
      <c r="O150" s="62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7" t="s">
        <v>208</v>
      </c>
      <c r="AT150" s="187" t="s">
        <v>144</v>
      </c>
      <c r="AU150" s="187" t="s">
        <v>78</v>
      </c>
      <c r="AY150" s="15" t="s">
        <v>142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5" t="s">
        <v>76</v>
      </c>
      <c r="BK150" s="188">
        <f>ROUND(I150*H150,2)</f>
        <v>0</v>
      </c>
      <c r="BL150" s="15" t="s">
        <v>208</v>
      </c>
      <c r="BM150" s="187" t="s">
        <v>1110</v>
      </c>
    </row>
    <row r="151" spans="1:65" s="12" customFormat="1" ht="22.9" customHeight="1">
      <c r="B151" s="160"/>
      <c r="C151" s="161"/>
      <c r="D151" s="162" t="s">
        <v>67</v>
      </c>
      <c r="E151" s="174" t="s">
        <v>513</v>
      </c>
      <c r="F151" s="174" t="s">
        <v>514</v>
      </c>
      <c r="G151" s="161"/>
      <c r="H151" s="161"/>
      <c r="I151" s="164"/>
      <c r="J151" s="175">
        <f>BK151</f>
        <v>0</v>
      </c>
      <c r="K151" s="161"/>
      <c r="L151" s="166"/>
      <c r="M151" s="167"/>
      <c r="N151" s="168"/>
      <c r="O151" s="168"/>
      <c r="P151" s="169">
        <f>SUM(P152:P156)</f>
        <v>0</v>
      </c>
      <c r="Q151" s="168"/>
      <c r="R151" s="169">
        <f>SUM(R152:R156)</f>
        <v>0.19883449999999997</v>
      </c>
      <c r="S151" s="168"/>
      <c r="T151" s="170">
        <f>SUM(T152:T156)</f>
        <v>0.1823245</v>
      </c>
      <c r="AR151" s="171" t="s">
        <v>78</v>
      </c>
      <c r="AT151" s="172" t="s">
        <v>67</v>
      </c>
      <c r="AU151" s="172" t="s">
        <v>76</v>
      </c>
      <c r="AY151" s="171" t="s">
        <v>142</v>
      </c>
      <c r="BK151" s="173">
        <f>SUM(BK152:BK156)</f>
        <v>0</v>
      </c>
    </row>
    <row r="152" spans="1:65" s="2" customFormat="1" ht="14.45" customHeight="1">
      <c r="A152" s="32"/>
      <c r="B152" s="33"/>
      <c r="C152" s="176" t="s">
        <v>314</v>
      </c>
      <c r="D152" s="176" t="s">
        <v>144</v>
      </c>
      <c r="E152" s="177" t="s">
        <v>524</v>
      </c>
      <c r="F152" s="178" t="s">
        <v>525</v>
      </c>
      <c r="G152" s="179" t="s">
        <v>147</v>
      </c>
      <c r="H152" s="180">
        <v>5.165</v>
      </c>
      <c r="I152" s="181"/>
      <c r="J152" s="182">
        <f>ROUND(I152*H152,2)</f>
        <v>0</v>
      </c>
      <c r="K152" s="178" t="s">
        <v>148</v>
      </c>
      <c r="L152" s="37"/>
      <c r="M152" s="183" t="s">
        <v>19</v>
      </c>
      <c r="N152" s="184" t="s">
        <v>39</v>
      </c>
      <c r="O152" s="62"/>
      <c r="P152" s="185">
        <f>O152*H152</f>
        <v>0</v>
      </c>
      <c r="Q152" s="185">
        <v>0</v>
      </c>
      <c r="R152" s="185">
        <f>Q152*H152</f>
        <v>0</v>
      </c>
      <c r="S152" s="185">
        <v>3.5299999999999998E-2</v>
      </c>
      <c r="T152" s="186">
        <f>S152*H152</f>
        <v>0.1823245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7" t="s">
        <v>208</v>
      </c>
      <c r="AT152" s="187" t="s">
        <v>144</v>
      </c>
      <c r="AU152" s="187" t="s">
        <v>78</v>
      </c>
      <c r="AY152" s="15" t="s">
        <v>142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5" t="s">
        <v>76</v>
      </c>
      <c r="BK152" s="188">
        <f>ROUND(I152*H152,2)</f>
        <v>0</v>
      </c>
      <c r="BL152" s="15" t="s">
        <v>208</v>
      </c>
      <c r="BM152" s="187" t="s">
        <v>1111</v>
      </c>
    </row>
    <row r="153" spans="1:65" s="2" customFormat="1" ht="37.9" customHeight="1">
      <c r="A153" s="32"/>
      <c r="B153" s="33"/>
      <c r="C153" s="176" t="s">
        <v>318</v>
      </c>
      <c r="D153" s="176" t="s">
        <v>144</v>
      </c>
      <c r="E153" s="177" t="s">
        <v>1017</v>
      </c>
      <c r="F153" s="178" t="s">
        <v>1018</v>
      </c>
      <c r="G153" s="179" t="s">
        <v>147</v>
      </c>
      <c r="H153" s="180">
        <v>5.39</v>
      </c>
      <c r="I153" s="181"/>
      <c r="J153" s="182">
        <f>ROUND(I153*H153,2)</f>
        <v>0</v>
      </c>
      <c r="K153" s="178" t="s">
        <v>148</v>
      </c>
      <c r="L153" s="37"/>
      <c r="M153" s="183" t="s">
        <v>19</v>
      </c>
      <c r="N153" s="184" t="s">
        <v>39</v>
      </c>
      <c r="O153" s="62"/>
      <c r="P153" s="185">
        <f>O153*H153</f>
        <v>0</v>
      </c>
      <c r="Q153" s="185">
        <v>8.9999999999999993E-3</v>
      </c>
      <c r="R153" s="185">
        <f>Q153*H153</f>
        <v>4.8509999999999991E-2</v>
      </c>
      <c r="S153" s="185">
        <v>0</v>
      </c>
      <c r="T153" s="18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7" t="s">
        <v>208</v>
      </c>
      <c r="AT153" s="187" t="s">
        <v>144</v>
      </c>
      <c r="AU153" s="187" t="s">
        <v>78</v>
      </c>
      <c r="AY153" s="15" t="s">
        <v>142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5" t="s">
        <v>76</v>
      </c>
      <c r="BK153" s="188">
        <f>ROUND(I153*H153,2)</f>
        <v>0</v>
      </c>
      <c r="BL153" s="15" t="s">
        <v>208</v>
      </c>
      <c r="BM153" s="187" t="s">
        <v>1112</v>
      </c>
    </row>
    <row r="154" spans="1:65" s="2" customFormat="1" ht="24.2" customHeight="1">
      <c r="A154" s="32"/>
      <c r="B154" s="33"/>
      <c r="C154" s="189" t="s">
        <v>322</v>
      </c>
      <c r="D154" s="189" t="s">
        <v>230</v>
      </c>
      <c r="E154" s="190" t="s">
        <v>1020</v>
      </c>
      <c r="F154" s="191" t="s">
        <v>1021</v>
      </c>
      <c r="G154" s="192" t="s">
        <v>147</v>
      </c>
      <c r="H154" s="193">
        <v>6.1989999999999998</v>
      </c>
      <c r="I154" s="194"/>
      <c r="J154" s="195">
        <f>ROUND(I154*H154,2)</f>
        <v>0</v>
      </c>
      <c r="K154" s="191" t="s">
        <v>148</v>
      </c>
      <c r="L154" s="196"/>
      <c r="M154" s="197" t="s">
        <v>19</v>
      </c>
      <c r="N154" s="198" t="s">
        <v>39</v>
      </c>
      <c r="O154" s="62"/>
      <c r="P154" s="185">
        <f>O154*H154</f>
        <v>0</v>
      </c>
      <c r="Q154" s="185">
        <v>2.3E-2</v>
      </c>
      <c r="R154" s="185">
        <f>Q154*H154</f>
        <v>0.14257699999999998</v>
      </c>
      <c r="S154" s="185">
        <v>0</v>
      </c>
      <c r="T154" s="18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7" t="s">
        <v>278</v>
      </c>
      <c r="AT154" s="187" t="s">
        <v>230</v>
      </c>
      <c r="AU154" s="187" t="s">
        <v>78</v>
      </c>
      <c r="AY154" s="15" t="s">
        <v>142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5" t="s">
        <v>76</v>
      </c>
      <c r="BK154" s="188">
        <f>ROUND(I154*H154,2)</f>
        <v>0</v>
      </c>
      <c r="BL154" s="15" t="s">
        <v>208</v>
      </c>
      <c r="BM154" s="187" t="s">
        <v>1113</v>
      </c>
    </row>
    <row r="155" spans="1:65" s="2" customFormat="1" ht="24.2" customHeight="1">
      <c r="A155" s="32"/>
      <c r="B155" s="33"/>
      <c r="C155" s="176" t="s">
        <v>326</v>
      </c>
      <c r="D155" s="176" t="s">
        <v>144</v>
      </c>
      <c r="E155" s="177" t="s">
        <v>536</v>
      </c>
      <c r="F155" s="178" t="s">
        <v>537</v>
      </c>
      <c r="G155" s="179" t="s">
        <v>147</v>
      </c>
      <c r="H155" s="180">
        <v>5.165</v>
      </c>
      <c r="I155" s="181"/>
      <c r="J155" s="182">
        <f>ROUND(I155*H155,2)</f>
        <v>0</v>
      </c>
      <c r="K155" s="178" t="s">
        <v>148</v>
      </c>
      <c r="L155" s="37"/>
      <c r="M155" s="183" t="s">
        <v>19</v>
      </c>
      <c r="N155" s="184" t="s">
        <v>39</v>
      </c>
      <c r="O155" s="62"/>
      <c r="P155" s="185">
        <f>O155*H155</f>
        <v>0</v>
      </c>
      <c r="Q155" s="185">
        <v>1.5E-3</v>
      </c>
      <c r="R155" s="185">
        <f>Q155*H155</f>
        <v>7.7475E-3</v>
      </c>
      <c r="S155" s="185">
        <v>0</v>
      </c>
      <c r="T155" s="18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7" t="s">
        <v>208</v>
      </c>
      <c r="AT155" s="187" t="s">
        <v>144</v>
      </c>
      <c r="AU155" s="187" t="s">
        <v>78</v>
      </c>
      <c r="AY155" s="15" t="s">
        <v>142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5" t="s">
        <v>76</v>
      </c>
      <c r="BK155" s="188">
        <f>ROUND(I155*H155,2)</f>
        <v>0</v>
      </c>
      <c r="BL155" s="15" t="s">
        <v>208</v>
      </c>
      <c r="BM155" s="187" t="s">
        <v>1114</v>
      </c>
    </row>
    <row r="156" spans="1:65" s="2" customFormat="1" ht="37.9" customHeight="1">
      <c r="A156" s="32"/>
      <c r="B156" s="33"/>
      <c r="C156" s="176" t="s">
        <v>330</v>
      </c>
      <c r="D156" s="176" t="s">
        <v>144</v>
      </c>
      <c r="E156" s="177" t="s">
        <v>1024</v>
      </c>
      <c r="F156" s="178" t="s">
        <v>1025</v>
      </c>
      <c r="G156" s="179" t="s">
        <v>215</v>
      </c>
      <c r="H156" s="180">
        <v>0.19900000000000001</v>
      </c>
      <c r="I156" s="181"/>
      <c r="J156" s="182">
        <f>ROUND(I156*H156,2)</f>
        <v>0</v>
      </c>
      <c r="K156" s="178" t="s">
        <v>148</v>
      </c>
      <c r="L156" s="37"/>
      <c r="M156" s="183" t="s">
        <v>19</v>
      </c>
      <c r="N156" s="184" t="s">
        <v>39</v>
      </c>
      <c r="O156" s="62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7" t="s">
        <v>208</v>
      </c>
      <c r="AT156" s="187" t="s">
        <v>144</v>
      </c>
      <c r="AU156" s="187" t="s">
        <v>78</v>
      </c>
      <c r="AY156" s="15" t="s">
        <v>142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5" t="s">
        <v>76</v>
      </c>
      <c r="BK156" s="188">
        <f>ROUND(I156*H156,2)</f>
        <v>0</v>
      </c>
      <c r="BL156" s="15" t="s">
        <v>208</v>
      </c>
      <c r="BM156" s="187" t="s">
        <v>1115</v>
      </c>
    </row>
    <row r="157" spans="1:65" s="12" customFormat="1" ht="22.9" customHeight="1">
      <c r="B157" s="160"/>
      <c r="C157" s="161"/>
      <c r="D157" s="162" t="s">
        <v>67</v>
      </c>
      <c r="E157" s="174" t="s">
        <v>565</v>
      </c>
      <c r="F157" s="174" t="s">
        <v>566</v>
      </c>
      <c r="G157" s="161"/>
      <c r="H157" s="161"/>
      <c r="I157" s="164"/>
      <c r="J157" s="175">
        <f>BK157</f>
        <v>0</v>
      </c>
      <c r="K157" s="161"/>
      <c r="L157" s="166"/>
      <c r="M157" s="167"/>
      <c r="N157" s="168"/>
      <c r="O157" s="168"/>
      <c r="P157" s="169">
        <f>SUM(P158:P165)</f>
        <v>0</v>
      </c>
      <c r="Q157" s="168"/>
      <c r="R157" s="169">
        <f>SUM(R158:R165)</f>
        <v>0.94921500000000003</v>
      </c>
      <c r="S157" s="168"/>
      <c r="T157" s="170">
        <f>SUM(T158:T165)</f>
        <v>0.41713919999999999</v>
      </c>
      <c r="AR157" s="171" t="s">
        <v>78</v>
      </c>
      <c r="AT157" s="172" t="s">
        <v>67</v>
      </c>
      <c r="AU157" s="172" t="s">
        <v>76</v>
      </c>
      <c r="AY157" s="171" t="s">
        <v>142</v>
      </c>
      <c r="BK157" s="173">
        <f>SUM(BK158:BK165)</f>
        <v>0</v>
      </c>
    </row>
    <row r="158" spans="1:65" s="2" customFormat="1" ht="24.2" customHeight="1">
      <c r="A158" s="32"/>
      <c r="B158" s="33"/>
      <c r="C158" s="176" t="s">
        <v>335</v>
      </c>
      <c r="D158" s="176" t="s">
        <v>144</v>
      </c>
      <c r="E158" s="177" t="s">
        <v>572</v>
      </c>
      <c r="F158" s="178" t="s">
        <v>573</v>
      </c>
      <c r="G158" s="179" t="s">
        <v>147</v>
      </c>
      <c r="H158" s="180">
        <v>7.05</v>
      </c>
      <c r="I158" s="181"/>
      <c r="J158" s="182">
        <f t="shared" ref="J158:J165" si="20">ROUND(I158*H158,2)</f>
        <v>0</v>
      </c>
      <c r="K158" s="178" t="s">
        <v>148</v>
      </c>
      <c r="L158" s="37"/>
      <c r="M158" s="183" t="s">
        <v>19</v>
      </c>
      <c r="N158" s="184" t="s">
        <v>39</v>
      </c>
      <c r="O158" s="62"/>
      <c r="P158" s="185">
        <f t="shared" ref="P158:P165" si="21">O158*H158</f>
        <v>0</v>
      </c>
      <c r="Q158" s="185">
        <v>1.5E-3</v>
      </c>
      <c r="R158" s="185">
        <f t="shared" ref="R158:R165" si="22">Q158*H158</f>
        <v>1.0574999999999999E-2</v>
      </c>
      <c r="S158" s="185">
        <v>0</v>
      </c>
      <c r="T158" s="186">
        <f t="shared" ref="T158:T165" si="23"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7" t="s">
        <v>208</v>
      </c>
      <c r="AT158" s="187" t="s">
        <v>144</v>
      </c>
      <c r="AU158" s="187" t="s">
        <v>78</v>
      </c>
      <c r="AY158" s="15" t="s">
        <v>142</v>
      </c>
      <c r="BE158" s="188">
        <f t="shared" ref="BE158:BE165" si="24">IF(N158="základní",J158,0)</f>
        <v>0</v>
      </c>
      <c r="BF158" s="188">
        <f t="shared" ref="BF158:BF165" si="25">IF(N158="snížená",J158,0)</f>
        <v>0</v>
      </c>
      <c r="BG158" s="188">
        <f t="shared" ref="BG158:BG165" si="26">IF(N158="zákl. přenesená",J158,0)</f>
        <v>0</v>
      </c>
      <c r="BH158" s="188">
        <f t="shared" ref="BH158:BH165" si="27">IF(N158="sníž. přenesená",J158,0)</f>
        <v>0</v>
      </c>
      <c r="BI158" s="188">
        <f t="shared" ref="BI158:BI165" si="28">IF(N158="nulová",J158,0)</f>
        <v>0</v>
      </c>
      <c r="BJ158" s="15" t="s">
        <v>76</v>
      </c>
      <c r="BK158" s="188">
        <f t="shared" ref="BK158:BK165" si="29">ROUND(I158*H158,2)</f>
        <v>0</v>
      </c>
      <c r="BL158" s="15" t="s">
        <v>208</v>
      </c>
      <c r="BM158" s="187" t="s">
        <v>1116</v>
      </c>
    </row>
    <row r="159" spans="1:65" s="2" customFormat="1" ht="24.2" customHeight="1">
      <c r="A159" s="32"/>
      <c r="B159" s="33"/>
      <c r="C159" s="176" t="s">
        <v>339</v>
      </c>
      <c r="D159" s="176" t="s">
        <v>144</v>
      </c>
      <c r="E159" s="177" t="s">
        <v>576</v>
      </c>
      <c r="F159" s="178" t="s">
        <v>577</v>
      </c>
      <c r="G159" s="179" t="s">
        <v>147</v>
      </c>
      <c r="H159" s="180">
        <v>27.265000000000001</v>
      </c>
      <c r="I159" s="181"/>
      <c r="J159" s="182">
        <f t="shared" si="20"/>
        <v>0</v>
      </c>
      <c r="K159" s="178" t="s">
        <v>148</v>
      </c>
      <c r="L159" s="37"/>
      <c r="M159" s="183" t="s">
        <v>19</v>
      </c>
      <c r="N159" s="184" t="s">
        <v>39</v>
      </c>
      <c r="O159" s="62"/>
      <c r="P159" s="185">
        <f t="shared" si="21"/>
        <v>0</v>
      </c>
      <c r="Q159" s="185">
        <v>4.4999999999999997E-3</v>
      </c>
      <c r="R159" s="185">
        <f t="shared" si="22"/>
        <v>0.1226925</v>
      </c>
      <c r="S159" s="185">
        <v>0</v>
      </c>
      <c r="T159" s="186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7" t="s">
        <v>208</v>
      </c>
      <c r="AT159" s="187" t="s">
        <v>144</v>
      </c>
      <c r="AU159" s="187" t="s">
        <v>78</v>
      </c>
      <c r="AY159" s="15" t="s">
        <v>142</v>
      </c>
      <c r="BE159" s="188">
        <f t="shared" si="24"/>
        <v>0</v>
      </c>
      <c r="BF159" s="188">
        <f t="shared" si="25"/>
        <v>0</v>
      </c>
      <c r="BG159" s="188">
        <f t="shared" si="26"/>
        <v>0</v>
      </c>
      <c r="BH159" s="188">
        <f t="shared" si="27"/>
        <v>0</v>
      </c>
      <c r="BI159" s="188">
        <f t="shared" si="28"/>
        <v>0</v>
      </c>
      <c r="BJ159" s="15" t="s">
        <v>76</v>
      </c>
      <c r="BK159" s="188">
        <f t="shared" si="29"/>
        <v>0</v>
      </c>
      <c r="BL159" s="15" t="s">
        <v>208</v>
      </c>
      <c r="BM159" s="187" t="s">
        <v>1117</v>
      </c>
    </row>
    <row r="160" spans="1:65" s="2" customFormat="1" ht="14.45" customHeight="1">
      <c r="A160" s="32"/>
      <c r="B160" s="33"/>
      <c r="C160" s="176" t="s">
        <v>343</v>
      </c>
      <c r="D160" s="176" t="s">
        <v>144</v>
      </c>
      <c r="E160" s="177" t="s">
        <v>584</v>
      </c>
      <c r="F160" s="178" t="s">
        <v>585</v>
      </c>
      <c r="G160" s="179" t="s">
        <v>147</v>
      </c>
      <c r="H160" s="180">
        <v>15.336</v>
      </c>
      <c r="I160" s="181"/>
      <c r="J160" s="182">
        <f t="shared" si="20"/>
        <v>0</v>
      </c>
      <c r="K160" s="178" t="s">
        <v>148</v>
      </c>
      <c r="L160" s="37"/>
      <c r="M160" s="183" t="s">
        <v>19</v>
      </c>
      <c r="N160" s="184" t="s">
        <v>39</v>
      </c>
      <c r="O160" s="62"/>
      <c r="P160" s="185">
        <f t="shared" si="21"/>
        <v>0</v>
      </c>
      <c r="Q160" s="185">
        <v>0</v>
      </c>
      <c r="R160" s="185">
        <f t="shared" si="22"/>
        <v>0</v>
      </c>
      <c r="S160" s="185">
        <v>2.7199999999999998E-2</v>
      </c>
      <c r="T160" s="186">
        <f t="shared" si="23"/>
        <v>0.41713919999999999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7" t="s">
        <v>208</v>
      </c>
      <c r="AT160" s="187" t="s">
        <v>144</v>
      </c>
      <c r="AU160" s="187" t="s">
        <v>78</v>
      </c>
      <c r="AY160" s="15" t="s">
        <v>142</v>
      </c>
      <c r="BE160" s="188">
        <f t="shared" si="24"/>
        <v>0</v>
      </c>
      <c r="BF160" s="188">
        <f t="shared" si="25"/>
        <v>0</v>
      </c>
      <c r="BG160" s="188">
        <f t="shared" si="26"/>
        <v>0</v>
      </c>
      <c r="BH160" s="188">
        <f t="shared" si="27"/>
        <v>0</v>
      </c>
      <c r="BI160" s="188">
        <f t="shared" si="28"/>
        <v>0</v>
      </c>
      <c r="BJ160" s="15" t="s">
        <v>76</v>
      </c>
      <c r="BK160" s="188">
        <f t="shared" si="29"/>
        <v>0</v>
      </c>
      <c r="BL160" s="15" t="s">
        <v>208</v>
      </c>
      <c r="BM160" s="187" t="s">
        <v>1118</v>
      </c>
    </row>
    <row r="161" spans="1:65" s="2" customFormat="1" ht="24.2" customHeight="1">
      <c r="A161" s="32"/>
      <c r="B161" s="33"/>
      <c r="C161" s="176" t="s">
        <v>349</v>
      </c>
      <c r="D161" s="176" t="s">
        <v>144</v>
      </c>
      <c r="E161" s="177" t="s">
        <v>1119</v>
      </c>
      <c r="F161" s="178" t="s">
        <v>1120</v>
      </c>
      <c r="G161" s="179" t="s">
        <v>147</v>
      </c>
      <c r="H161" s="180">
        <v>1</v>
      </c>
      <c r="I161" s="181"/>
      <c r="J161" s="182">
        <f t="shared" si="20"/>
        <v>0</v>
      </c>
      <c r="K161" s="178" t="s">
        <v>148</v>
      </c>
      <c r="L161" s="37"/>
      <c r="M161" s="183" t="s">
        <v>19</v>
      </c>
      <c r="N161" s="184" t="s">
        <v>39</v>
      </c>
      <c r="O161" s="62"/>
      <c r="P161" s="185">
        <f t="shared" si="21"/>
        <v>0</v>
      </c>
      <c r="Q161" s="185">
        <v>6.3000000000000003E-4</v>
      </c>
      <c r="R161" s="185">
        <f t="shared" si="22"/>
        <v>6.3000000000000003E-4</v>
      </c>
      <c r="S161" s="185">
        <v>0</v>
      </c>
      <c r="T161" s="186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7" t="s">
        <v>208</v>
      </c>
      <c r="AT161" s="187" t="s">
        <v>144</v>
      </c>
      <c r="AU161" s="187" t="s">
        <v>78</v>
      </c>
      <c r="AY161" s="15" t="s">
        <v>142</v>
      </c>
      <c r="BE161" s="188">
        <f t="shared" si="24"/>
        <v>0</v>
      </c>
      <c r="BF161" s="188">
        <f t="shared" si="25"/>
        <v>0</v>
      </c>
      <c r="BG161" s="188">
        <f t="shared" si="26"/>
        <v>0</v>
      </c>
      <c r="BH161" s="188">
        <f t="shared" si="27"/>
        <v>0</v>
      </c>
      <c r="BI161" s="188">
        <f t="shared" si="28"/>
        <v>0</v>
      </c>
      <c r="BJ161" s="15" t="s">
        <v>76</v>
      </c>
      <c r="BK161" s="188">
        <f t="shared" si="29"/>
        <v>0</v>
      </c>
      <c r="BL161" s="15" t="s">
        <v>208</v>
      </c>
      <c r="BM161" s="187" t="s">
        <v>1121</v>
      </c>
    </row>
    <row r="162" spans="1:65" s="2" customFormat="1" ht="24.2" customHeight="1">
      <c r="A162" s="32"/>
      <c r="B162" s="33"/>
      <c r="C162" s="189" t="s">
        <v>353</v>
      </c>
      <c r="D162" s="189" t="s">
        <v>230</v>
      </c>
      <c r="E162" s="190" t="s">
        <v>1122</v>
      </c>
      <c r="F162" s="191" t="s">
        <v>1123</v>
      </c>
      <c r="G162" s="192" t="s">
        <v>147</v>
      </c>
      <c r="H162" s="193">
        <v>1.1000000000000001</v>
      </c>
      <c r="I162" s="194"/>
      <c r="J162" s="195">
        <f t="shared" si="20"/>
        <v>0</v>
      </c>
      <c r="K162" s="191" t="s">
        <v>148</v>
      </c>
      <c r="L162" s="196"/>
      <c r="M162" s="197" t="s">
        <v>19</v>
      </c>
      <c r="N162" s="198" t="s">
        <v>39</v>
      </c>
      <c r="O162" s="62"/>
      <c r="P162" s="185">
        <f t="shared" si="21"/>
        <v>0</v>
      </c>
      <c r="Q162" s="185">
        <v>0.01</v>
      </c>
      <c r="R162" s="185">
        <f t="shared" si="22"/>
        <v>1.1000000000000001E-2</v>
      </c>
      <c r="S162" s="185">
        <v>0</v>
      </c>
      <c r="T162" s="186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7" t="s">
        <v>278</v>
      </c>
      <c r="AT162" s="187" t="s">
        <v>230</v>
      </c>
      <c r="AU162" s="187" t="s">
        <v>78</v>
      </c>
      <c r="AY162" s="15" t="s">
        <v>142</v>
      </c>
      <c r="BE162" s="188">
        <f t="shared" si="24"/>
        <v>0</v>
      </c>
      <c r="BF162" s="188">
        <f t="shared" si="25"/>
        <v>0</v>
      </c>
      <c r="BG162" s="188">
        <f t="shared" si="26"/>
        <v>0</v>
      </c>
      <c r="BH162" s="188">
        <f t="shared" si="27"/>
        <v>0</v>
      </c>
      <c r="BI162" s="188">
        <f t="shared" si="28"/>
        <v>0</v>
      </c>
      <c r="BJ162" s="15" t="s">
        <v>76</v>
      </c>
      <c r="BK162" s="188">
        <f t="shared" si="29"/>
        <v>0</v>
      </c>
      <c r="BL162" s="15" t="s">
        <v>208</v>
      </c>
      <c r="BM162" s="187" t="s">
        <v>1124</v>
      </c>
    </row>
    <row r="163" spans="1:65" s="2" customFormat="1" ht="37.9" customHeight="1">
      <c r="A163" s="32"/>
      <c r="B163" s="33"/>
      <c r="C163" s="176" t="s">
        <v>357</v>
      </c>
      <c r="D163" s="176" t="s">
        <v>144</v>
      </c>
      <c r="E163" s="177" t="s">
        <v>1030</v>
      </c>
      <c r="F163" s="178" t="s">
        <v>1031</v>
      </c>
      <c r="G163" s="179" t="s">
        <v>147</v>
      </c>
      <c r="H163" s="180">
        <v>27.265000000000001</v>
      </c>
      <c r="I163" s="181"/>
      <c r="J163" s="182">
        <f t="shared" si="20"/>
        <v>0</v>
      </c>
      <c r="K163" s="178" t="s">
        <v>148</v>
      </c>
      <c r="L163" s="37"/>
      <c r="M163" s="183" t="s">
        <v>19</v>
      </c>
      <c r="N163" s="184" t="s">
        <v>39</v>
      </c>
      <c r="O163" s="62"/>
      <c r="P163" s="185">
        <f t="shared" si="21"/>
        <v>0</v>
      </c>
      <c r="Q163" s="185">
        <v>9.4999999999999998E-3</v>
      </c>
      <c r="R163" s="185">
        <f t="shared" si="22"/>
        <v>0.25901750000000001</v>
      </c>
      <c r="S163" s="185">
        <v>0</v>
      </c>
      <c r="T163" s="186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7" t="s">
        <v>208</v>
      </c>
      <c r="AT163" s="187" t="s">
        <v>144</v>
      </c>
      <c r="AU163" s="187" t="s">
        <v>78</v>
      </c>
      <c r="AY163" s="15" t="s">
        <v>142</v>
      </c>
      <c r="BE163" s="188">
        <f t="shared" si="24"/>
        <v>0</v>
      </c>
      <c r="BF163" s="188">
        <f t="shared" si="25"/>
        <v>0</v>
      </c>
      <c r="BG163" s="188">
        <f t="shared" si="26"/>
        <v>0</v>
      </c>
      <c r="BH163" s="188">
        <f t="shared" si="27"/>
        <v>0</v>
      </c>
      <c r="BI163" s="188">
        <f t="shared" si="28"/>
        <v>0</v>
      </c>
      <c r="BJ163" s="15" t="s">
        <v>76</v>
      </c>
      <c r="BK163" s="188">
        <f t="shared" si="29"/>
        <v>0</v>
      </c>
      <c r="BL163" s="15" t="s">
        <v>208</v>
      </c>
      <c r="BM163" s="187" t="s">
        <v>1125</v>
      </c>
    </row>
    <row r="164" spans="1:65" s="2" customFormat="1" ht="24.2" customHeight="1">
      <c r="A164" s="32"/>
      <c r="B164" s="33"/>
      <c r="C164" s="189" t="s">
        <v>361</v>
      </c>
      <c r="D164" s="189" t="s">
        <v>230</v>
      </c>
      <c r="E164" s="190" t="s">
        <v>1033</v>
      </c>
      <c r="F164" s="191" t="s">
        <v>1034</v>
      </c>
      <c r="G164" s="192" t="s">
        <v>147</v>
      </c>
      <c r="H164" s="193">
        <v>27.265000000000001</v>
      </c>
      <c r="I164" s="194"/>
      <c r="J164" s="195">
        <f t="shared" si="20"/>
        <v>0</v>
      </c>
      <c r="K164" s="191" t="s">
        <v>148</v>
      </c>
      <c r="L164" s="196"/>
      <c r="M164" s="197" t="s">
        <v>19</v>
      </c>
      <c r="N164" s="198" t="s">
        <v>39</v>
      </c>
      <c r="O164" s="62"/>
      <c r="P164" s="185">
        <f t="shared" si="21"/>
        <v>0</v>
      </c>
      <c r="Q164" s="185">
        <v>0.02</v>
      </c>
      <c r="R164" s="185">
        <f t="shared" si="22"/>
        <v>0.54530000000000001</v>
      </c>
      <c r="S164" s="185">
        <v>0</v>
      </c>
      <c r="T164" s="186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7" t="s">
        <v>278</v>
      </c>
      <c r="AT164" s="187" t="s">
        <v>230</v>
      </c>
      <c r="AU164" s="187" t="s">
        <v>78</v>
      </c>
      <c r="AY164" s="15" t="s">
        <v>142</v>
      </c>
      <c r="BE164" s="188">
        <f t="shared" si="24"/>
        <v>0</v>
      </c>
      <c r="BF164" s="188">
        <f t="shared" si="25"/>
        <v>0</v>
      </c>
      <c r="BG164" s="188">
        <f t="shared" si="26"/>
        <v>0</v>
      </c>
      <c r="BH164" s="188">
        <f t="shared" si="27"/>
        <v>0</v>
      </c>
      <c r="BI164" s="188">
        <f t="shared" si="28"/>
        <v>0</v>
      </c>
      <c r="BJ164" s="15" t="s">
        <v>76</v>
      </c>
      <c r="BK164" s="188">
        <f t="shared" si="29"/>
        <v>0</v>
      </c>
      <c r="BL164" s="15" t="s">
        <v>208</v>
      </c>
      <c r="BM164" s="187" t="s">
        <v>1126</v>
      </c>
    </row>
    <row r="165" spans="1:65" s="2" customFormat="1" ht="37.9" customHeight="1">
      <c r="A165" s="32"/>
      <c r="B165" s="33"/>
      <c r="C165" s="176" t="s">
        <v>367</v>
      </c>
      <c r="D165" s="176" t="s">
        <v>144</v>
      </c>
      <c r="E165" s="177" t="s">
        <v>1036</v>
      </c>
      <c r="F165" s="178" t="s">
        <v>1037</v>
      </c>
      <c r="G165" s="179" t="s">
        <v>215</v>
      </c>
      <c r="H165" s="180">
        <v>0.94899999999999995</v>
      </c>
      <c r="I165" s="181"/>
      <c r="J165" s="182">
        <f t="shared" si="20"/>
        <v>0</v>
      </c>
      <c r="K165" s="178" t="s">
        <v>148</v>
      </c>
      <c r="L165" s="37"/>
      <c r="M165" s="183" t="s">
        <v>19</v>
      </c>
      <c r="N165" s="184" t="s">
        <v>39</v>
      </c>
      <c r="O165" s="62"/>
      <c r="P165" s="185">
        <f t="shared" si="21"/>
        <v>0</v>
      </c>
      <c r="Q165" s="185">
        <v>0</v>
      </c>
      <c r="R165" s="185">
        <f t="shared" si="22"/>
        <v>0</v>
      </c>
      <c r="S165" s="185">
        <v>0</v>
      </c>
      <c r="T165" s="186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7" t="s">
        <v>208</v>
      </c>
      <c r="AT165" s="187" t="s">
        <v>144</v>
      </c>
      <c r="AU165" s="187" t="s">
        <v>78</v>
      </c>
      <c r="AY165" s="15" t="s">
        <v>142</v>
      </c>
      <c r="BE165" s="188">
        <f t="shared" si="24"/>
        <v>0</v>
      </c>
      <c r="BF165" s="188">
        <f t="shared" si="25"/>
        <v>0</v>
      </c>
      <c r="BG165" s="188">
        <f t="shared" si="26"/>
        <v>0</v>
      </c>
      <c r="BH165" s="188">
        <f t="shared" si="27"/>
        <v>0</v>
      </c>
      <c r="BI165" s="188">
        <f t="shared" si="28"/>
        <v>0</v>
      </c>
      <c r="BJ165" s="15" t="s">
        <v>76</v>
      </c>
      <c r="BK165" s="188">
        <f t="shared" si="29"/>
        <v>0</v>
      </c>
      <c r="BL165" s="15" t="s">
        <v>208</v>
      </c>
      <c r="BM165" s="187" t="s">
        <v>1127</v>
      </c>
    </row>
    <row r="166" spans="1:65" s="12" customFormat="1" ht="22.9" customHeight="1">
      <c r="B166" s="160"/>
      <c r="C166" s="161"/>
      <c r="D166" s="162" t="s">
        <v>67</v>
      </c>
      <c r="E166" s="174" t="s">
        <v>689</v>
      </c>
      <c r="F166" s="174" t="s">
        <v>690</v>
      </c>
      <c r="G166" s="161"/>
      <c r="H166" s="161"/>
      <c r="I166" s="164"/>
      <c r="J166" s="175">
        <f>BK166</f>
        <v>0</v>
      </c>
      <c r="K166" s="161"/>
      <c r="L166" s="166"/>
      <c r="M166" s="167"/>
      <c r="N166" s="168"/>
      <c r="O166" s="168"/>
      <c r="P166" s="169">
        <f>SUM(P167:P169)</f>
        <v>0</v>
      </c>
      <c r="Q166" s="168"/>
      <c r="R166" s="169">
        <f>SUM(R167:R169)</f>
        <v>0.33504080000000003</v>
      </c>
      <c r="S166" s="168"/>
      <c r="T166" s="170">
        <f>SUM(T167:T169)</f>
        <v>7.1138800000000002E-2</v>
      </c>
      <c r="AR166" s="171" t="s">
        <v>78</v>
      </c>
      <c r="AT166" s="172" t="s">
        <v>67</v>
      </c>
      <c r="AU166" s="172" t="s">
        <v>76</v>
      </c>
      <c r="AY166" s="171" t="s">
        <v>142</v>
      </c>
      <c r="BK166" s="173">
        <f>SUM(BK167:BK169)</f>
        <v>0</v>
      </c>
    </row>
    <row r="167" spans="1:65" s="2" customFormat="1" ht="14.45" customHeight="1">
      <c r="A167" s="32"/>
      <c r="B167" s="33"/>
      <c r="C167" s="176" t="s">
        <v>375</v>
      </c>
      <c r="D167" s="176" t="s">
        <v>144</v>
      </c>
      <c r="E167" s="177" t="s">
        <v>696</v>
      </c>
      <c r="F167" s="178" t="s">
        <v>697</v>
      </c>
      <c r="G167" s="179" t="s">
        <v>147</v>
      </c>
      <c r="H167" s="180">
        <v>229.48</v>
      </c>
      <c r="I167" s="181"/>
      <c r="J167" s="182">
        <f>ROUND(I167*H167,2)</f>
        <v>0</v>
      </c>
      <c r="K167" s="178" t="s">
        <v>148</v>
      </c>
      <c r="L167" s="37"/>
      <c r="M167" s="183" t="s">
        <v>19</v>
      </c>
      <c r="N167" s="184" t="s">
        <v>39</v>
      </c>
      <c r="O167" s="62"/>
      <c r="P167" s="185">
        <f>O167*H167</f>
        <v>0</v>
      </c>
      <c r="Q167" s="185">
        <v>1E-3</v>
      </c>
      <c r="R167" s="185">
        <f>Q167*H167</f>
        <v>0.22947999999999999</v>
      </c>
      <c r="S167" s="185">
        <v>3.1E-4</v>
      </c>
      <c r="T167" s="186">
        <f>S167*H167</f>
        <v>7.1138800000000002E-2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7" t="s">
        <v>208</v>
      </c>
      <c r="AT167" s="187" t="s">
        <v>144</v>
      </c>
      <c r="AU167" s="187" t="s">
        <v>78</v>
      </c>
      <c r="AY167" s="15" t="s">
        <v>142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5" t="s">
        <v>76</v>
      </c>
      <c r="BK167" s="188">
        <f>ROUND(I167*H167,2)</f>
        <v>0</v>
      </c>
      <c r="BL167" s="15" t="s">
        <v>208</v>
      </c>
      <c r="BM167" s="187" t="s">
        <v>1128</v>
      </c>
    </row>
    <row r="168" spans="1:65" s="2" customFormat="1" ht="24.2" customHeight="1">
      <c r="A168" s="32"/>
      <c r="B168" s="33"/>
      <c r="C168" s="176" t="s">
        <v>379</v>
      </c>
      <c r="D168" s="176" t="s">
        <v>144</v>
      </c>
      <c r="E168" s="177" t="s">
        <v>1040</v>
      </c>
      <c r="F168" s="178" t="s">
        <v>1041</v>
      </c>
      <c r="G168" s="179" t="s">
        <v>147</v>
      </c>
      <c r="H168" s="180">
        <v>229.48</v>
      </c>
      <c r="I168" s="181"/>
      <c r="J168" s="182">
        <f>ROUND(I168*H168,2)</f>
        <v>0</v>
      </c>
      <c r="K168" s="178" t="s">
        <v>148</v>
      </c>
      <c r="L168" s="37"/>
      <c r="M168" s="183" t="s">
        <v>19</v>
      </c>
      <c r="N168" s="184" t="s">
        <v>39</v>
      </c>
      <c r="O168" s="62"/>
      <c r="P168" s="185">
        <f>O168*H168</f>
        <v>0</v>
      </c>
      <c r="Q168" s="185">
        <v>2.0000000000000001E-4</v>
      </c>
      <c r="R168" s="185">
        <f>Q168*H168</f>
        <v>4.5895999999999999E-2</v>
      </c>
      <c r="S168" s="185">
        <v>0</v>
      </c>
      <c r="T168" s="18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7" t="s">
        <v>208</v>
      </c>
      <c r="AT168" s="187" t="s">
        <v>144</v>
      </c>
      <c r="AU168" s="187" t="s">
        <v>78</v>
      </c>
      <c r="AY168" s="15" t="s">
        <v>142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5" t="s">
        <v>76</v>
      </c>
      <c r="BK168" s="188">
        <f>ROUND(I168*H168,2)</f>
        <v>0</v>
      </c>
      <c r="BL168" s="15" t="s">
        <v>208</v>
      </c>
      <c r="BM168" s="187" t="s">
        <v>1129</v>
      </c>
    </row>
    <row r="169" spans="1:65" s="2" customFormat="1" ht="37.9" customHeight="1">
      <c r="A169" s="32"/>
      <c r="B169" s="33"/>
      <c r="C169" s="176" t="s">
        <v>383</v>
      </c>
      <c r="D169" s="176" t="s">
        <v>144</v>
      </c>
      <c r="E169" s="177" t="s">
        <v>700</v>
      </c>
      <c r="F169" s="178" t="s">
        <v>701</v>
      </c>
      <c r="G169" s="179" t="s">
        <v>147</v>
      </c>
      <c r="H169" s="180">
        <v>229.48</v>
      </c>
      <c r="I169" s="181"/>
      <c r="J169" s="182">
        <f>ROUND(I169*H169,2)</f>
        <v>0</v>
      </c>
      <c r="K169" s="178" t="s">
        <v>148</v>
      </c>
      <c r="L169" s="37"/>
      <c r="M169" s="209" t="s">
        <v>19</v>
      </c>
      <c r="N169" s="210" t="s">
        <v>39</v>
      </c>
      <c r="O169" s="206"/>
      <c r="P169" s="207">
        <f>O169*H169</f>
        <v>0</v>
      </c>
      <c r="Q169" s="207">
        <v>2.5999999999999998E-4</v>
      </c>
      <c r="R169" s="207">
        <f>Q169*H169</f>
        <v>5.966479999999999E-2</v>
      </c>
      <c r="S169" s="207">
        <v>0</v>
      </c>
      <c r="T169" s="208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7" t="s">
        <v>208</v>
      </c>
      <c r="AT169" s="187" t="s">
        <v>144</v>
      </c>
      <c r="AU169" s="187" t="s">
        <v>78</v>
      </c>
      <c r="AY169" s="15" t="s">
        <v>142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5" t="s">
        <v>76</v>
      </c>
      <c r="BK169" s="188">
        <f>ROUND(I169*H169,2)</f>
        <v>0</v>
      </c>
      <c r="BL169" s="15" t="s">
        <v>208</v>
      </c>
      <c r="BM169" s="187" t="s">
        <v>1130</v>
      </c>
    </row>
    <row r="170" spans="1:65" s="2" customFormat="1" ht="6.95" customHeight="1">
      <c r="A170" s="32"/>
      <c r="B170" s="45"/>
      <c r="C170" s="46"/>
      <c r="D170" s="46"/>
      <c r="E170" s="46"/>
      <c r="F170" s="46"/>
      <c r="G170" s="46"/>
      <c r="H170" s="46"/>
      <c r="I170" s="46"/>
      <c r="J170" s="46"/>
      <c r="K170" s="46"/>
      <c r="L170" s="37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algorithmName="SHA-512" hashValue="owDFy2LKBcHv8atUJvSgl49afUQxBTPI9dsgSwW5xH0ZhEUuPl+YzDzXczoI4TMKTOEfvuz+x3owPdk64BFO1g==" saltValue="rf/0eEwPO5NOWvNY/4I20ZCug2aggNePiZOQSFTPtsYkzoy5S1VBlVHG+0T0MLUMntrl2a5R6ZxYR/NrgbF47w==" spinCount="100000" sheet="1" objects="1" scenarios="1" formatColumns="0" formatRows="0" autoFilter="0"/>
  <autoFilter ref="C98:K169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zakázky'!K6</f>
        <v>Kostelec na Hané ON - oprava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99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1131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22</v>
      </c>
      <c r="G12" s="32"/>
      <c r="H12" s="32"/>
      <c r="I12" s="110" t="s">
        <v>23</v>
      </c>
      <c r="J12" s="112">
        <f>'Rekapitulace zakázky'!AN8</f>
        <v>0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01" t="str">
        <f>IF('Rekapitulace zakázky'!AN10="","",'Rekapitulace zakázky'!AN10)</f>
        <v/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zakázky'!E11="","",'Rekapitulace zakázky'!E11)</f>
        <v xml:space="preserve"> </v>
      </c>
      <c r="F15" s="32"/>
      <c r="G15" s="32"/>
      <c r="H15" s="32"/>
      <c r="I15" s="110" t="s">
        <v>26</v>
      </c>
      <c r="J15" s="101" t="str">
        <f>IF('Rekapitulace zakázky'!AN11="","",'Rekapitulace zakázky'!AN11)</f>
        <v/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zakázky'!AN13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zakázky'!E14</f>
        <v>Vyplň údaj</v>
      </c>
      <c r="F18" s="342"/>
      <c r="G18" s="342"/>
      <c r="H18" s="342"/>
      <c r="I18" s="110" t="s">
        <v>26</v>
      </c>
      <c r="J18" s="28" t="str">
        <f>'Rekapitulace zakázky'!AN14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01" t="str">
        <f>IF('Rekapitulace zakázky'!AN16="","",'Rekapitulace zakázky'!AN16)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zakázky'!E17="","",'Rekapitulace zakázky'!E17)</f>
        <v xml:space="preserve"> </v>
      </c>
      <c r="F21" s="32"/>
      <c r="G21" s="32"/>
      <c r="H21" s="32"/>
      <c r="I21" s="110" t="s">
        <v>26</v>
      </c>
      <c r="J21" s="101" t="str">
        <f>IF('Rekapitulace zakázky'!AN17="","",'Rekapitulace zakázky'!AN17)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01" t="str">
        <f>IF('Rekapitulace zakázky'!AN19="","",'Rekapitulace zakázky'!AN19)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tr">
        <f>IF('Rekapitulace zakázky'!E20="","",'Rekapitulace zakázky'!E20)</f>
        <v xml:space="preserve"> </v>
      </c>
      <c r="F24" s="32"/>
      <c r="G24" s="32"/>
      <c r="H24" s="32"/>
      <c r="I24" s="110" t="s">
        <v>26</v>
      </c>
      <c r="J24" s="101" t="str">
        <f>IF('Rekapitulace zakázky'!AN20="","",'Rekapitulace zakázky'!AN20)</f>
        <v/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34</v>
      </c>
      <c r="E30" s="32"/>
      <c r="F30" s="32"/>
      <c r="G30" s="32"/>
      <c r="H30" s="32"/>
      <c r="I30" s="32"/>
      <c r="J30" s="118">
        <f>ROUND(J85,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36</v>
      </c>
      <c r="G32" s="32"/>
      <c r="H32" s="32"/>
      <c r="I32" s="119" t="s">
        <v>35</v>
      </c>
      <c r="J32" s="119" t="s">
        <v>37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38</v>
      </c>
      <c r="E33" s="110" t="s">
        <v>39</v>
      </c>
      <c r="F33" s="121">
        <f>ROUND((SUM(BE85:BE102)),  2)</f>
        <v>0</v>
      </c>
      <c r="G33" s="32"/>
      <c r="H33" s="32"/>
      <c r="I33" s="122">
        <v>0.21</v>
      </c>
      <c r="J33" s="121">
        <f>ROUND(((SUM(BE85:BE102))*I33),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40</v>
      </c>
      <c r="F34" s="121">
        <f>ROUND((SUM(BF85:BF102)),  2)</f>
        <v>0</v>
      </c>
      <c r="G34" s="32"/>
      <c r="H34" s="32"/>
      <c r="I34" s="122">
        <v>0.15</v>
      </c>
      <c r="J34" s="121">
        <f>ROUND(((SUM(BF85:BF102))*I34),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41</v>
      </c>
      <c r="F35" s="121">
        <f>ROUND((SUM(BG85:BG102)),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42</v>
      </c>
      <c r="F36" s="121">
        <f>ROUND((SUM(BH85:BH102)),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43</v>
      </c>
      <c r="F37" s="121">
        <f>ROUND((SUM(BI85:BI102)),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44</v>
      </c>
      <c r="E39" s="125"/>
      <c r="F39" s="125"/>
      <c r="G39" s="126" t="s">
        <v>45</v>
      </c>
      <c r="H39" s="127" t="s">
        <v>46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101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Kostelec na Hané ON - oprava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99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04 - Demolice útulku TO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>
        <f>IF(J12="","",J12)</f>
        <v>0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24</v>
      </c>
      <c r="D54" s="34"/>
      <c r="E54" s="34"/>
      <c r="F54" s="25" t="str">
        <f>E15</f>
        <v xml:space="preserve"> </v>
      </c>
      <c r="G54" s="34"/>
      <c r="H54" s="34"/>
      <c r="I54" s="27" t="s">
        <v>29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27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102</v>
      </c>
      <c r="D57" s="135"/>
      <c r="E57" s="135"/>
      <c r="F57" s="135"/>
      <c r="G57" s="135"/>
      <c r="H57" s="135"/>
      <c r="I57" s="135"/>
      <c r="J57" s="136" t="s">
        <v>103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66</v>
      </c>
      <c r="D59" s="34"/>
      <c r="E59" s="34"/>
      <c r="F59" s="34"/>
      <c r="G59" s="34"/>
      <c r="H59" s="34"/>
      <c r="I59" s="34"/>
      <c r="J59" s="75">
        <f>J85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104</v>
      </c>
    </row>
    <row r="60" spans="1:47" s="9" customFormat="1" ht="24.95" customHeight="1">
      <c r="B60" s="138"/>
      <c r="C60" s="139"/>
      <c r="D60" s="140" t="s">
        <v>105</v>
      </c>
      <c r="E60" s="141"/>
      <c r="F60" s="141"/>
      <c r="G60" s="141"/>
      <c r="H60" s="141"/>
      <c r="I60" s="141"/>
      <c r="J60" s="142">
        <f>J86</f>
        <v>0</v>
      </c>
      <c r="K60" s="139"/>
      <c r="L60" s="143"/>
    </row>
    <row r="61" spans="1:47" s="10" customFormat="1" ht="19.899999999999999" customHeight="1">
      <c r="B61" s="144"/>
      <c r="C61" s="95"/>
      <c r="D61" s="145" t="s">
        <v>106</v>
      </c>
      <c r="E61" s="146"/>
      <c r="F61" s="146"/>
      <c r="G61" s="146"/>
      <c r="H61" s="146"/>
      <c r="I61" s="146"/>
      <c r="J61" s="147">
        <f>J87</f>
        <v>0</v>
      </c>
      <c r="K61" s="95"/>
      <c r="L61" s="148"/>
    </row>
    <row r="62" spans="1:47" s="10" customFormat="1" ht="19.899999999999999" customHeight="1">
      <c r="B62" s="144"/>
      <c r="C62" s="95"/>
      <c r="D62" s="145" t="s">
        <v>110</v>
      </c>
      <c r="E62" s="146"/>
      <c r="F62" s="146"/>
      <c r="G62" s="146"/>
      <c r="H62" s="146"/>
      <c r="I62" s="146"/>
      <c r="J62" s="147">
        <f>J91</f>
        <v>0</v>
      </c>
      <c r="K62" s="95"/>
      <c r="L62" s="148"/>
    </row>
    <row r="63" spans="1:47" s="10" customFormat="1" ht="19.899999999999999" customHeight="1">
      <c r="B63" s="144"/>
      <c r="C63" s="95"/>
      <c r="D63" s="145" t="s">
        <v>111</v>
      </c>
      <c r="E63" s="146"/>
      <c r="F63" s="146"/>
      <c r="G63" s="146"/>
      <c r="H63" s="146"/>
      <c r="I63" s="146"/>
      <c r="J63" s="147">
        <f>J95</f>
        <v>0</v>
      </c>
      <c r="K63" s="95"/>
      <c r="L63" s="148"/>
    </row>
    <row r="64" spans="1:47" s="9" customFormat="1" ht="24.95" customHeight="1">
      <c r="B64" s="138"/>
      <c r="C64" s="139"/>
      <c r="D64" s="140" t="s">
        <v>113</v>
      </c>
      <c r="E64" s="141"/>
      <c r="F64" s="141"/>
      <c r="G64" s="141"/>
      <c r="H64" s="141"/>
      <c r="I64" s="141"/>
      <c r="J64" s="142">
        <f>J100</f>
        <v>0</v>
      </c>
      <c r="K64" s="139"/>
      <c r="L64" s="143"/>
    </row>
    <row r="65" spans="1:31" s="10" customFormat="1" ht="19.899999999999999" customHeight="1">
      <c r="B65" s="144"/>
      <c r="C65" s="95"/>
      <c r="D65" s="145" t="s">
        <v>722</v>
      </c>
      <c r="E65" s="146"/>
      <c r="F65" s="146"/>
      <c r="G65" s="146"/>
      <c r="H65" s="146"/>
      <c r="I65" s="146"/>
      <c r="J65" s="147">
        <f>J101</f>
        <v>0</v>
      </c>
      <c r="K65" s="95"/>
      <c r="L65" s="14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127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44" t="str">
        <f>E7</f>
        <v>Kostelec na Hané ON - oprava</v>
      </c>
      <c r="F75" s="345"/>
      <c r="G75" s="345"/>
      <c r="H75" s="345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99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293" t="str">
        <f>E9</f>
        <v>04 - Demolice útulku TO</v>
      </c>
      <c r="F77" s="346"/>
      <c r="G77" s="346"/>
      <c r="H77" s="346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21</v>
      </c>
      <c r="D79" s="34"/>
      <c r="E79" s="34"/>
      <c r="F79" s="25" t="str">
        <f>F12</f>
        <v xml:space="preserve"> </v>
      </c>
      <c r="G79" s="34"/>
      <c r="H79" s="34"/>
      <c r="I79" s="27" t="s">
        <v>23</v>
      </c>
      <c r="J79" s="57">
        <f>IF(J12="","",J12)</f>
        <v>0</v>
      </c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24</v>
      </c>
      <c r="D81" s="34"/>
      <c r="E81" s="34"/>
      <c r="F81" s="25" t="str">
        <f>E15</f>
        <v xml:space="preserve"> </v>
      </c>
      <c r="G81" s="34"/>
      <c r="H81" s="34"/>
      <c r="I81" s="27" t="s">
        <v>29</v>
      </c>
      <c r="J81" s="30" t="str">
        <f>E21</f>
        <v xml:space="preserve"> 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27</v>
      </c>
      <c r="D82" s="34"/>
      <c r="E82" s="34"/>
      <c r="F82" s="25" t="str">
        <f>IF(E18="","",E18)</f>
        <v>Vyplň údaj</v>
      </c>
      <c r="G82" s="34"/>
      <c r="H82" s="34"/>
      <c r="I82" s="27" t="s">
        <v>31</v>
      </c>
      <c r="J82" s="30" t="str">
        <f>E24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49"/>
      <c r="B84" s="150"/>
      <c r="C84" s="151" t="s">
        <v>128</v>
      </c>
      <c r="D84" s="152" t="s">
        <v>53</v>
      </c>
      <c r="E84" s="152" t="s">
        <v>49</v>
      </c>
      <c r="F84" s="152" t="s">
        <v>50</v>
      </c>
      <c r="G84" s="152" t="s">
        <v>129</v>
      </c>
      <c r="H84" s="152" t="s">
        <v>130</v>
      </c>
      <c r="I84" s="152" t="s">
        <v>131</v>
      </c>
      <c r="J84" s="152" t="s">
        <v>103</v>
      </c>
      <c r="K84" s="153" t="s">
        <v>132</v>
      </c>
      <c r="L84" s="154"/>
      <c r="M84" s="66" t="s">
        <v>19</v>
      </c>
      <c r="N84" s="67" t="s">
        <v>38</v>
      </c>
      <c r="O84" s="67" t="s">
        <v>133</v>
      </c>
      <c r="P84" s="67" t="s">
        <v>134</v>
      </c>
      <c r="Q84" s="67" t="s">
        <v>135</v>
      </c>
      <c r="R84" s="67" t="s">
        <v>136</v>
      </c>
      <c r="S84" s="67" t="s">
        <v>137</v>
      </c>
      <c r="T84" s="68" t="s">
        <v>138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2"/>
      <c r="B85" s="33"/>
      <c r="C85" s="73" t="s">
        <v>139</v>
      </c>
      <c r="D85" s="34"/>
      <c r="E85" s="34"/>
      <c r="F85" s="34"/>
      <c r="G85" s="34"/>
      <c r="H85" s="34"/>
      <c r="I85" s="34"/>
      <c r="J85" s="155">
        <f>BK85</f>
        <v>0</v>
      </c>
      <c r="K85" s="34"/>
      <c r="L85" s="37"/>
      <c r="M85" s="69"/>
      <c r="N85" s="156"/>
      <c r="O85" s="70"/>
      <c r="P85" s="157">
        <f>P86+P100</f>
        <v>0</v>
      </c>
      <c r="Q85" s="70"/>
      <c r="R85" s="157">
        <f>R86+R100</f>
        <v>8.9600000000000009</v>
      </c>
      <c r="S85" s="70"/>
      <c r="T85" s="158">
        <f>T86+T100</f>
        <v>30.8736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67</v>
      </c>
      <c r="AU85" s="15" t="s">
        <v>104</v>
      </c>
      <c r="BK85" s="159">
        <f>BK86+BK100</f>
        <v>0</v>
      </c>
    </row>
    <row r="86" spans="1:65" s="12" customFormat="1" ht="25.9" customHeight="1">
      <c r="B86" s="160"/>
      <c r="C86" s="161"/>
      <c r="D86" s="162" t="s">
        <v>67</v>
      </c>
      <c r="E86" s="163" t="s">
        <v>140</v>
      </c>
      <c r="F86" s="163" t="s">
        <v>141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P87+P91+P95</f>
        <v>0</v>
      </c>
      <c r="Q86" s="168"/>
      <c r="R86" s="169">
        <f>R87+R91+R95</f>
        <v>8.9600000000000009</v>
      </c>
      <c r="S86" s="168"/>
      <c r="T86" s="170">
        <f>T87+T91+T95</f>
        <v>30.8736</v>
      </c>
      <c r="AR86" s="171" t="s">
        <v>76</v>
      </c>
      <c r="AT86" s="172" t="s">
        <v>67</v>
      </c>
      <c r="AU86" s="172" t="s">
        <v>68</v>
      </c>
      <c r="AY86" s="171" t="s">
        <v>142</v>
      </c>
      <c r="BK86" s="173">
        <f>BK87+BK91+BK95</f>
        <v>0</v>
      </c>
    </row>
    <row r="87" spans="1:65" s="12" customFormat="1" ht="22.9" customHeight="1">
      <c r="B87" s="160"/>
      <c r="C87" s="161"/>
      <c r="D87" s="162" t="s">
        <v>67</v>
      </c>
      <c r="E87" s="174" t="s">
        <v>76</v>
      </c>
      <c r="F87" s="174" t="s">
        <v>143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SUM(P88:P90)</f>
        <v>0</v>
      </c>
      <c r="Q87" s="168"/>
      <c r="R87" s="169">
        <f>SUM(R88:R90)</f>
        <v>8.9600000000000009</v>
      </c>
      <c r="S87" s="168"/>
      <c r="T87" s="170">
        <f>SUM(T88:T90)</f>
        <v>0</v>
      </c>
      <c r="AR87" s="171" t="s">
        <v>76</v>
      </c>
      <c r="AT87" s="172" t="s">
        <v>67</v>
      </c>
      <c r="AU87" s="172" t="s">
        <v>76</v>
      </c>
      <c r="AY87" s="171" t="s">
        <v>142</v>
      </c>
      <c r="BK87" s="173">
        <f>SUM(BK88:BK90)</f>
        <v>0</v>
      </c>
    </row>
    <row r="88" spans="1:65" s="2" customFormat="1" ht="24.2" customHeight="1">
      <c r="A88" s="32"/>
      <c r="B88" s="33"/>
      <c r="C88" s="176" t="s">
        <v>76</v>
      </c>
      <c r="D88" s="176" t="s">
        <v>144</v>
      </c>
      <c r="E88" s="177" t="s">
        <v>1132</v>
      </c>
      <c r="F88" s="178" t="s">
        <v>1133</v>
      </c>
      <c r="G88" s="179" t="s">
        <v>153</v>
      </c>
      <c r="H88" s="180">
        <v>5.3760000000000003</v>
      </c>
      <c r="I88" s="181"/>
      <c r="J88" s="182">
        <f>ROUND(I88*H88,2)</f>
        <v>0</v>
      </c>
      <c r="K88" s="178" t="s">
        <v>148</v>
      </c>
      <c r="L88" s="37"/>
      <c r="M88" s="183" t="s">
        <v>19</v>
      </c>
      <c r="N88" s="184" t="s">
        <v>39</v>
      </c>
      <c r="O88" s="62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7" t="s">
        <v>149</v>
      </c>
      <c r="AT88" s="187" t="s">
        <v>144</v>
      </c>
      <c r="AU88" s="187" t="s">
        <v>78</v>
      </c>
      <c r="AY88" s="15" t="s">
        <v>142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5" t="s">
        <v>76</v>
      </c>
      <c r="BK88" s="188">
        <f>ROUND(I88*H88,2)</f>
        <v>0</v>
      </c>
      <c r="BL88" s="15" t="s">
        <v>149</v>
      </c>
      <c r="BM88" s="187" t="s">
        <v>1134</v>
      </c>
    </row>
    <row r="89" spans="1:65" s="2" customFormat="1" ht="37.9" customHeight="1">
      <c r="A89" s="32"/>
      <c r="B89" s="33"/>
      <c r="C89" s="176" t="s">
        <v>78</v>
      </c>
      <c r="D89" s="176" t="s">
        <v>144</v>
      </c>
      <c r="E89" s="177" t="s">
        <v>1135</v>
      </c>
      <c r="F89" s="178" t="s">
        <v>1136</v>
      </c>
      <c r="G89" s="179" t="s">
        <v>153</v>
      </c>
      <c r="H89" s="180">
        <v>8.9600000000000009</v>
      </c>
      <c r="I89" s="181"/>
      <c r="J89" s="182">
        <f>ROUND(I89*H89,2)</f>
        <v>0</v>
      </c>
      <c r="K89" s="178" t="s">
        <v>148</v>
      </c>
      <c r="L89" s="37"/>
      <c r="M89" s="183" t="s">
        <v>19</v>
      </c>
      <c r="N89" s="184" t="s">
        <v>39</v>
      </c>
      <c r="O89" s="62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7" t="s">
        <v>149</v>
      </c>
      <c r="AT89" s="187" t="s">
        <v>144</v>
      </c>
      <c r="AU89" s="187" t="s">
        <v>78</v>
      </c>
      <c r="AY89" s="15" t="s">
        <v>142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5" t="s">
        <v>76</v>
      </c>
      <c r="BK89" s="188">
        <f>ROUND(I89*H89,2)</f>
        <v>0</v>
      </c>
      <c r="BL89" s="15" t="s">
        <v>149</v>
      </c>
      <c r="BM89" s="187" t="s">
        <v>1137</v>
      </c>
    </row>
    <row r="90" spans="1:65" s="2" customFormat="1" ht="14.45" customHeight="1">
      <c r="A90" s="32"/>
      <c r="B90" s="33"/>
      <c r="C90" s="189" t="s">
        <v>155</v>
      </c>
      <c r="D90" s="189" t="s">
        <v>230</v>
      </c>
      <c r="E90" s="190" t="s">
        <v>1138</v>
      </c>
      <c r="F90" s="191" t="s">
        <v>1139</v>
      </c>
      <c r="G90" s="192" t="s">
        <v>215</v>
      </c>
      <c r="H90" s="193">
        <v>8.9600000000000009</v>
      </c>
      <c r="I90" s="194"/>
      <c r="J90" s="195">
        <f>ROUND(I90*H90,2)</f>
        <v>0</v>
      </c>
      <c r="K90" s="191" t="s">
        <v>148</v>
      </c>
      <c r="L90" s="196"/>
      <c r="M90" s="197" t="s">
        <v>19</v>
      </c>
      <c r="N90" s="198" t="s">
        <v>39</v>
      </c>
      <c r="O90" s="62"/>
      <c r="P90" s="185">
        <f>O90*H90</f>
        <v>0</v>
      </c>
      <c r="Q90" s="185">
        <v>1</v>
      </c>
      <c r="R90" s="185">
        <f>Q90*H90</f>
        <v>8.9600000000000009</v>
      </c>
      <c r="S90" s="185">
        <v>0</v>
      </c>
      <c r="T90" s="18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7" t="s">
        <v>176</v>
      </c>
      <c r="AT90" s="187" t="s">
        <v>230</v>
      </c>
      <c r="AU90" s="187" t="s">
        <v>78</v>
      </c>
      <c r="AY90" s="15" t="s">
        <v>142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5" t="s">
        <v>76</v>
      </c>
      <c r="BK90" s="188">
        <f>ROUND(I90*H90,2)</f>
        <v>0</v>
      </c>
      <c r="BL90" s="15" t="s">
        <v>149</v>
      </c>
      <c r="BM90" s="187" t="s">
        <v>1140</v>
      </c>
    </row>
    <row r="91" spans="1:65" s="12" customFormat="1" ht="22.9" customHeight="1">
      <c r="B91" s="160"/>
      <c r="C91" s="161"/>
      <c r="D91" s="162" t="s">
        <v>67</v>
      </c>
      <c r="E91" s="174" t="s">
        <v>180</v>
      </c>
      <c r="F91" s="174" t="s">
        <v>258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SUM(P92:P94)</f>
        <v>0</v>
      </c>
      <c r="Q91" s="168"/>
      <c r="R91" s="169">
        <f>SUM(R92:R94)</f>
        <v>0</v>
      </c>
      <c r="S91" s="168"/>
      <c r="T91" s="170">
        <f>SUM(T92:T94)</f>
        <v>30.8736</v>
      </c>
      <c r="AR91" s="171" t="s">
        <v>76</v>
      </c>
      <c r="AT91" s="172" t="s">
        <v>67</v>
      </c>
      <c r="AU91" s="172" t="s">
        <v>76</v>
      </c>
      <c r="AY91" s="171" t="s">
        <v>142</v>
      </c>
      <c r="BK91" s="173">
        <f>SUM(BK92:BK94)</f>
        <v>0</v>
      </c>
    </row>
    <row r="92" spans="1:65" s="2" customFormat="1" ht="14.45" customHeight="1">
      <c r="A92" s="32"/>
      <c r="B92" s="33"/>
      <c r="C92" s="176" t="s">
        <v>149</v>
      </c>
      <c r="D92" s="176" t="s">
        <v>144</v>
      </c>
      <c r="E92" s="177" t="s">
        <v>1141</v>
      </c>
      <c r="F92" s="178" t="s">
        <v>1142</v>
      </c>
      <c r="G92" s="179" t="s">
        <v>153</v>
      </c>
      <c r="H92" s="180">
        <v>3.52</v>
      </c>
      <c r="I92" s="181"/>
      <c r="J92" s="182">
        <f>ROUND(I92*H92,2)</f>
        <v>0</v>
      </c>
      <c r="K92" s="178" t="s">
        <v>148</v>
      </c>
      <c r="L92" s="37"/>
      <c r="M92" s="183" t="s">
        <v>19</v>
      </c>
      <c r="N92" s="184" t="s">
        <v>39</v>
      </c>
      <c r="O92" s="62"/>
      <c r="P92" s="185">
        <f>O92*H92</f>
        <v>0</v>
      </c>
      <c r="Q92" s="185">
        <v>0</v>
      </c>
      <c r="R92" s="185">
        <f>Q92*H92</f>
        <v>0</v>
      </c>
      <c r="S92" s="185">
        <v>2</v>
      </c>
      <c r="T92" s="186">
        <f>S92*H92</f>
        <v>7.04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7" t="s">
        <v>149</v>
      </c>
      <c r="AT92" s="187" t="s">
        <v>144</v>
      </c>
      <c r="AU92" s="187" t="s">
        <v>78</v>
      </c>
      <c r="AY92" s="15" t="s">
        <v>142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5" t="s">
        <v>76</v>
      </c>
      <c r="BK92" s="188">
        <f>ROUND(I92*H92,2)</f>
        <v>0</v>
      </c>
      <c r="BL92" s="15" t="s">
        <v>149</v>
      </c>
      <c r="BM92" s="187" t="s">
        <v>1143</v>
      </c>
    </row>
    <row r="93" spans="1:65" s="2" customFormat="1" ht="24.2" customHeight="1">
      <c r="A93" s="32"/>
      <c r="B93" s="33"/>
      <c r="C93" s="176" t="s">
        <v>163</v>
      </c>
      <c r="D93" s="176" t="s">
        <v>144</v>
      </c>
      <c r="E93" s="177" t="s">
        <v>315</v>
      </c>
      <c r="F93" s="178" t="s">
        <v>316</v>
      </c>
      <c r="G93" s="179" t="s">
        <v>153</v>
      </c>
      <c r="H93" s="180">
        <v>3.5840000000000001</v>
      </c>
      <c r="I93" s="181"/>
      <c r="J93" s="182">
        <f>ROUND(I93*H93,2)</f>
        <v>0</v>
      </c>
      <c r="K93" s="178" t="s">
        <v>148</v>
      </c>
      <c r="L93" s="37"/>
      <c r="M93" s="183" t="s">
        <v>19</v>
      </c>
      <c r="N93" s="184" t="s">
        <v>39</v>
      </c>
      <c r="O93" s="62"/>
      <c r="P93" s="185">
        <f>O93*H93</f>
        <v>0</v>
      </c>
      <c r="Q93" s="185">
        <v>0</v>
      </c>
      <c r="R93" s="185">
        <f>Q93*H93</f>
        <v>0</v>
      </c>
      <c r="S93" s="185">
        <v>1.4</v>
      </c>
      <c r="T93" s="186">
        <f>S93*H93</f>
        <v>5.0175999999999998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7" t="s">
        <v>149</v>
      </c>
      <c r="AT93" s="187" t="s">
        <v>144</v>
      </c>
      <c r="AU93" s="187" t="s">
        <v>78</v>
      </c>
      <c r="AY93" s="15" t="s">
        <v>142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5" t="s">
        <v>76</v>
      </c>
      <c r="BK93" s="188">
        <f>ROUND(I93*H93,2)</f>
        <v>0</v>
      </c>
      <c r="BL93" s="15" t="s">
        <v>149</v>
      </c>
      <c r="BM93" s="187" t="s">
        <v>1144</v>
      </c>
    </row>
    <row r="94" spans="1:65" s="2" customFormat="1" ht="49.15" customHeight="1">
      <c r="A94" s="32"/>
      <c r="B94" s="33"/>
      <c r="C94" s="176" t="s">
        <v>167</v>
      </c>
      <c r="D94" s="176" t="s">
        <v>144</v>
      </c>
      <c r="E94" s="177" t="s">
        <v>1145</v>
      </c>
      <c r="F94" s="178" t="s">
        <v>1146</v>
      </c>
      <c r="G94" s="179" t="s">
        <v>153</v>
      </c>
      <c r="H94" s="180">
        <v>53.76</v>
      </c>
      <c r="I94" s="181"/>
      <c r="J94" s="182">
        <f>ROUND(I94*H94,2)</f>
        <v>0</v>
      </c>
      <c r="K94" s="178" t="s">
        <v>148</v>
      </c>
      <c r="L94" s="37"/>
      <c r="M94" s="183" t="s">
        <v>19</v>
      </c>
      <c r="N94" s="184" t="s">
        <v>39</v>
      </c>
      <c r="O94" s="62"/>
      <c r="P94" s="185">
        <f>O94*H94</f>
        <v>0</v>
      </c>
      <c r="Q94" s="185">
        <v>0</v>
      </c>
      <c r="R94" s="185">
        <f>Q94*H94</f>
        <v>0</v>
      </c>
      <c r="S94" s="185">
        <v>0.35</v>
      </c>
      <c r="T94" s="186">
        <f>S94*H94</f>
        <v>18.815999999999999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7" t="s">
        <v>149</v>
      </c>
      <c r="AT94" s="187" t="s">
        <v>144</v>
      </c>
      <c r="AU94" s="187" t="s">
        <v>78</v>
      </c>
      <c r="AY94" s="15" t="s">
        <v>142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5" t="s">
        <v>76</v>
      </c>
      <c r="BK94" s="188">
        <f>ROUND(I94*H94,2)</f>
        <v>0</v>
      </c>
      <c r="BL94" s="15" t="s">
        <v>149</v>
      </c>
      <c r="BM94" s="187" t="s">
        <v>1147</v>
      </c>
    </row>
    <row r="95" spans="1:65" s="12" customFormat="1" ht="22.9" customHeight="1">
      <c r="B95" s="160"/>
      <c r="C95" s="161"/>
      <c r="D95" s="162" t="s">
        <v>67</v>
      </c>
      <c r="E95" s="174" t="s">
        <v>347</v>
      </c>
      <c r="F95" s="174" t="s">
        <v>348</v>
      </c>
      <c r="G95" s="161"/>
      <c r="H95" s="161"/>
      <c r="I95" s="164"/>
      <c r="J95" s="175">
        <f>BK95</f>
        <v>0</v>
      </c>
      <c r="K95" s="161"/>
      <c r="L95" s="166"/>
      <c r="M95" s="167"/>
      <c r="N95" s="168"/>
      <c r="O95" s="168"/>
      <c r="P95" s="169">
        <f>SUM(P96:P99)</f>
        <v>0</v>
      </c>
      <c r="Q95" s="168"/>
      <c r="R95" s="169">
        <f>SUM(R96:R99)</f>
        <v>0</v>
      </c>
      <c r="S95" s="168"/>
      <c r="T95" s="170">
        <f>SUM(T96:T99)</f>
        <v>0</v>
      </c>
      <c r="AR95" s="171" t="s">
        <v>76</v>
      </c>
      <c r="AT95" s="172" t="s">
        <v>67</v>
      </c>
      <c r="AU95" s="172" t="s">
        <v>76</v>
      </c>
      <c r="AY95" s="171" t="s">
        <v>142</v>
      </c>
      <c r="BK95" s="173">
        <f>SUM(BK96:BK99)</f>
        <v>0</v>
      </c>
    </row>
    <row r="96" spans="1:65" s="2" customFormat="1" ht="37.9" customHeight="1">
      <c r="A96" s="32"/>
      <c r="B96" s="33"/>
      <c r="C96" s="176" t="s">
        <v>171</v>
      </c>
      <c r="D96" s="176" t="s">
        <v>144</v>
      </c>
      <c r="E96" s="177" t="s">
        <v>350</v>
      </c>
      <c r="F96" s="178" t="s">
        <v>351</v>
      </c>
      <c r="G96" s="179" t="s">
        <v>215</v>
      </c>
      <c r="H96" s="180">
        <v>30.873999999999999</v>
      </c>
      <c r="I96" s="181"/>
      <c r="J96" s="182">
        <f>ROUND(I96*H96,2)</f>
        <v>0</v>
      </c>
      <c r="K96" s="178" t="s">
        <v>148</v>
      </c>
      <c r="L96" s="37"/>
      <c r="M96" s="183" t="s">
        <v>19</v>
      </c>
      <c r="N96" s="184" t="s">
        <v>39</v>
      </c>
      <c r="O96" s="62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7" t="s">
        <v>149</v>
      </c>
      <c r="AT96" s="187" t="s">
        <v>144</v>
      </c>
      <c r="AU96" s="187" t="s">
        <v>78</v>
      </c>
      <c r="AY96" s="15" t="s">
        <v>142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5" t="s">
        <v>76</v>
      </c>
      <c r="BK96" s="188">
        <f>ROUND(I96*H96,2)</f>
        <v>0</v>
      </c>
      <c r="BL96" s="15" t="s">
        <v>149</v>
      </c>
      <c r="BM96" s="187" t="s">
        <v>1148</v>
      </c>
    </row>
    <row r="97" spans="1:65" s="2" customFormat="1" ht="24.2" customHeight="1">
      <c r="A97" s="32"/>
      <c r="B97" s="33"/>
      <c r="C97" s="176" t="s">
        <v>176</v>
      </c>
      <c r="D97" s="176" t="s">
        <v>144</v>
      </c>
      <c r="E97" s="177" t="s">
        <v>354</v>
      </c>
      <c r="F97" s="178" t="s">
        <v>355</v>
      </c>
      <c r="G97" s="179" t="s">
        <v>215</v>
      </c>
      <c r="H97" s="180">
        <v>30.873999999999999</v>
      </c>
      <c r="I97" s="181"/>
      <c r="J97" s="182">
        <f>ROUND(I97*H97,2)</f>
        <v>0</v>
      </c>
      <c r="K97" s="178" t="s">
        <v>148</v>
      </c>
      <c r="L97" s="37"/>
      <c r="M97" s="183" t="s">
        <v>19</v>
      </c>
      <c r="N97" s="184" t="s">
        <v>39</v>
      </c>
      <c r="O97" s="62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7" t="s">
        <v>149</v>
      </c>
      <c r="AT97" s="187" t="s">
        <v>144</v>
      </c>
      <c r="AU97" s="187" t="s">
        <v>78</v>
      </c>
      <c r="AY97" s="15" t="s">
        <v>142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5" t="s">
        <v>76</v>
      </c>
      <c r="BK97" s="188">
        <f>ROUND(I97*H97,2)</f>
        <v>0</v>
      </c>
      <c r="BL97" s="15" t="s">
        <v>149</v>
      </c>
      <c r="BM97" s="187" t="s">
        <v>1149</v>
      </c>
    </row>
    <row r="98" spans="1:65" s="2" customFormat="1" ht="37.9" customHeight="1">
      <c r="A98" s="32"/>
      <c r="B98" s="33"/>
      <c r="C98" s="176" t="s">
        <v>180</v>
      </c>
      <c r="D98" s="176" t="s">
        <v>144</v>
      </c>
      <c r="E98" s="177" t="s">
        <v>358</v>
      </c>
      <c r="F98" s="178" t="s">
        <v>359</v>
      </c>
      <c r="G98" s="179" t="s">
        <v>215</v>
      </c>
      <c r="H98" s="180">
        <v>926.22</v>
      </c>
      <c r="I98" s="181"/>
      <c r="J98" s="182">
        <f>ROUND(I98*H98,2)</f>
        <v>0</v>
      </c>
      <c r="K98" s="178" t="s">
        <v>148</v>
      </c>
      <c r="L98" s="37"/>
      <c r="M98" s="183" t="s">
        <v>19</v>
      </c>
      <c r="N98" s="184" t="s">
        <v>39</v>
      </c>
      <c r="O98" s="62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7" t="s">
        <v>149</v>
      </c>
      <c r="AT98" s="187" t="s">
        <v>144</v>
      </c>
      <c r="AU98" s="187" t="s">
        <v>78</v>
      </c>
      <c r="AY98" s="15" t="s">
        <v>142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5" t="s">
        <v>76</v>
      </c>
      <c r="BK98" s="188">
        <f>ROUND(I98*H98,2)</f>
        <v>0</v>
      </c>
      <c r="BL98" s="15" t="s">
        <v>149</v>
      </c>
      <c r="BM98" s="187" t="s">
        <v>1150</v>
      </c>
    </row>
    <row r="99" spans="1:65" s="2" customFormat="1" ht="37.9" customHeight="1">
      <c r="A99" s="32"/>
      <c r="B99" s="33"/>
      <c r="C99" s="176" t="s">
        <v>185</v>
      </c>
      <c r="D99" s="176" t="s">
        <v>144</v>
      </c>
      <c r="E99" s="177" t="s">
        <v>362</v>
      </c>
      <c r="F99" s="178" t="s">
        <v>363</v>
      </c>
      <c r="G99" s="179" t="s">
        <v>215</v>
      </c>
      <c r="H99" s="180">
        <v>30.873999999999999</v>
      </c>
      <c r="I99" s="181"/>
      <c r="J99" s="182">
        <f>ROUND(I99*H99,2)</f>
        <v>0</v>
      </c>
      <c r="K99" s="178" t="s">
        <v>148</v>
      </c>
      <c r="L99" s="37"/>
      <c r="M99" s="183" t="s">
        <v>19</v>
      </c>
      <c r="N99" s="184" t="s">
        <v>39</v>
      </c>
      <c r="O99" s="62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7" t="s">
        <v>149</v>
      </c>
      <c r="AT99" s="187" t="s">
        <v>144</v>
      </c>
      <c r="AU99" s="187" t="s">
        <v>78</v>
      </c>
      <c r="AY99" s="15" t="s">
        <v>142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5" t="s">
        <v>76</v>
      </c>
      <c r="BK99" s="188">
        <f>ROUND(I99*H99,2)</f>
        <v>0</v>
      </c>
      <c r="BL99" s="15" t="s">
        <v>149</v>
      </c>
      <c r="BM99" s="187" t="s">
        <v>1151</v>
      </c>
    </row>
    <row r="100" spans="1:65" s="12" customFormat="1" ht="25.9" customHeight="1">
      <c r="B100" s="160"/>
      <c r="C100" s="161"/>
      <c r="D100" s="162" t="s">
        <v>67</v>
      </c>
      <c r="E100" s="163" t="s">
        <v>371</v>
      </c>
      <c r="F100" s="163" t="s">
        <v>372</v>
      </c>
      <c r="G100" s="161"/>
      <c r="H100" s="161"/>
      <c r="I100" s="164"/>
      <c r="J100" s="165">
        <f>BK100</f>
        <v>0</v>
      </c>
      <c r="K100" s="161"/>
      <c r="L100" s="166"/>
      <c r="M100" s="167"/>
      <c r="N100" s="168"/>
      <c r="O100" s="168"/>
      <c r="P100" s="169">
        <f>P101</f>
        <v>0</v>
      </c>
      <c r="Q100" s="168"/>
      <c r="R100" s="169">
        <f>R101</f>
        <v>0</v>
      </c>
      <c r="S100" s="168"/>
      <c r="T100" s="170">
        <f>T101</f>
        <v>0</v>
      </c>
      <c r="AR100" s="171" t="s">
        <v>78</v>
      </c>
      <c r="AT100" s="172" t="s">
        <v>67</v>
      </c>
      <c r="AU100" s="172" t="s">
        <v>68</v>
      </c>
      <c r="AY100" s="171" t="s">
        <v>142</v>
      </c>
      <c r="BK100" s="173">
        <f>BK101</f>
        <v>0</v>
      </c>
    </row>
    <row r="101" spans="1:65" s="12" customFormat="1" ht="22.9" customHeight="1">
      <c r="B101" s="160"/>
      <c r="C101" s="161"/>
      <c r="D101" s="162" t="s">
        <v>67</v>
      </c>
      <c r="E101" s="174" t="s">
        <v>888</v>
      </c>
      <c r="F101" s="174" t="s">
        <v>889</v>
      </c>
      <c r="G101" s="161"/>
      <c r="H101" s="161"/>
      <c r="I101" s="164"/>
      <c r="J101" s="175">
        <f>BK101</f>
        <v>0</v>
      </c>
      <c r="K101" s="161"/>
      <c r="L101" s="166"/>
      <c r="M101" s="167"/>
      <c r="N101" s="168"/>
      <c r="O101" s="168"/>
      <c r="P101" s="169">
        <f>P102</f>
        <v>0</v>
      </c>
      <c r="Q101" s="168"/>
      <c r="R101" s="169">
        <f>R102</f>
        <v>0</v>
      </c>
      <c r="S101" s="168"/>
      <c r="T101" s="170">
        <f>T102</f>
        <v>0</v>
      </c>
      <c r="AR101" s="171" t="s">
        <v>78</v>
      </c>
      <c r="AT101" s="172" t="s">
        <v>67</v>
      </c>
      <c r="AU101" s="172" t="s">
        <v>76</v>
      </c>
      <c r="AY101" s="171" t="s">
        <v>142</v>
      </c>
      <c r="BK101" s="173">
        <f>BK102</f>
        <v>0</v>
      </c>
    </row>
    <row r="102" spans="1:65" s="2" customFormat="1" ht="14.45" customHeight="1">
      <c r="A102" s="32"/>
      <c r="B102" s="33"/>
      <c r="C102" s="176" t="s">
        <v>189</v>
      </c>
      <c r="D102" s="176" t="s">
        <v>144</v>
      </c>
      <c r="E102" s="177" t="s">
        <v>1152</v>
      </c>
      <c r="F102" s="178" t="s">
        <v>1153</v>
      </c>
      <c r="G102" s="179" t="s">
        <v>267</v>
      </c>
      <c r="H102" s="180">
        <v>1</v>
      </c>
      <c r="I102" s="181"/>
      <c r="J102" s="182">
        <f>ROUND(I102*H102,2)</f>
        <v>0</v>
      </c>
      <c r="K102" s="178" t="s">
        <v>19</v>
      </c>
      <c r="L102" s="37"/>
      <c r="M102" s="209" t="s">
        <v>19</v>
      </c>
      <c r="N102" s="210" t="s">
        <v>39</v>
      </c>
      <c r="O102" s="206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7" t="s">
        <v>208</v>
      </c>
      <c r="AT102" s="187" t="s">
        <v>144</v>
      </c>
      <c r="AU102" s="187" t="s">
        <v>78</v>
      </c>
      <c r="AY102" s="15" t="s">
        <v>142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5" t="s">
        <v>76</v>
      </c>
      <c r="BK102" s="188">
        <f>ROUND(I102*H102,2)</f>
        <v>0</v>
      </c>
      <c r="BL102" s="15" t="s">
        <v>208</v>
      </c>
      <c r="BM102" s="187" t="s">
        <v>1154</v>
      </c>
    </row>
    <row r="103" spans="1:65" s="2" customFormat="1" ht="6.95" customHeight="1">
      <c r="A103" s="32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7"/>
      <c r="M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</sheetData>
  <sheetProtection algorithmName="SHA-512" hashValue="P/VB3rkoPg1n3BTCz2Y5SePLQ/hVJGYYigXJpxW1v98nqJRFMdpmZl4wDPM2NWIsgUN4lo9qvzUFMByJL0vJWw==" saltValue="o3+2eCaQ5bLkFEarH+VlDM3c9twUzY+HgRLKky8UyQm2xRtrIsxo82Uc7L/G2Ys1ZFbF2XqzF9vz45pRH+6NMA==" spinCount="100000" sheet="1" objects="1" scenarios="1" formatColumns="0" formatRows="0" autoFilter="0"/>
  <autoFilter ref="C84:K102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97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78</v>
      </c>
    </row>
    <row r="4" spans="1:46" s="1" customFormat="1" ht="24.95" customHeight="1">
      <c r="B4" s="18"/>
      <c r="D4" s="108" t="s">
        <v>98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zakázky'!K6</f>
        <v>Kostelec na Hané ON - oprava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99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1155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22</v>
      </c>
      <c r="G12" s="32"/>
      <c r="H12" s="32"/>
      <c r="I12" s="110" t="s">
        <v>23</v>
      </c>
      <c r="J12" s="112">
        <f>'Rekapitulace zakázky'!AN8</f>
        <v>0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01" t="str">
        <f>IF('Rekapitulace zakázky'!AN10="","",'Rekapitulace zakázky'!AN10)</f>
        <v/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tr">
        <f>IF('Rekapitulace zakázky'!E11="","",'Rekapitulace zakázky'!E11)</f>
        <v xml:space="preserve"> </v>
      </c>
      <c r="F15" s="32"/>
      <c r="G15" s="32"/>
      <c r="H15" s="32"/>
      <c r="I15" s="110" t="s">
        <v>26</v>
      </c>
      <c r="J15" s="101" t="str">
        <f>IF('Rekapitulace zakázky'!AN11="","",'Rekapitulace zakázky'!AN11)</f>
        <v/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27</v>
      </c>
      <c r="E17" s="32"/>
      <c r="F17" s="32"/>
      <c r="G17" s="32"/>
      <c r="H17" s="32"/>
      <c r="I17" s="110" t="s">
        <v>25</v>
      </c>
      <c r="J17" s="28" t="str">
        <f>'Rekapitulace zakázky'!AN13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zakázky'!E14</f>
        <v>Vyplň údaj</v>
      </c>
      <c r="F18" s="342"/>
      <c r="G18" s="342"/>
      <c r="H18" s="342"/>
      <c r="I18" s="110" t="s">
        <v>26</v>
      </c>
      <c r="J18" s="28" t="str">
        <f>'Rekapitulace zakázky'!AN14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29</v>
      </c>
      <c r="E20" s="32"/>
      <c r="F20" s="32"/>
      <c r="G20" s="32"/>
      <c r="H20" s="32"/>
      <c r="I20" s="110" t="s">
        <v>25</v>
      </c>
      <c r="J20" s="101" t="str">
        <f>IF('Rekapitulace zakázky'!AN16="","",'Rekapitulace zakázky'!AN16)</f>
        <v/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tr">
        <f>IF('Rekapitulace zakázky'!E17="","",'Rekapitulace zakázky'!E17)</f>
        <v xml:space="preserve"> </v>
      </c>
      <c r="F21" s="32"/>
      <c r="G21" s="32"/>
      <c r="H21" s="32"/>
      <c r="I21" s="110" t="s">
        <v>26</v>
      </c>
      <c r="J21" s="101" t="str">
        <f>IF('Rekapitulace zakázky'!AN17="","",'Rekapitulace zakázky'!AN17)</f>
        <v/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25</v>
      </c>
      <c r="J23" s="101" t="str">
        <f>IF('Rekapitulace zakázky'!AN19="","",'Rekapitulace zakázky'!AN19)</f>
        <v/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tr">
        <f>IF('Rekapitulace zakázky'!E20="","",'Rekapitulace zakázky'!E20)</f>
        <v xml:space="preserve"> </v>
      </c>
      <c r="F24" s="32"/>
      <c r="G24" s="32"/>
      <c r="H24" s="32"/>
      <c r="I24" s="110" t="s">
        <v>26</v>
      </c>
      <c r="J24" s="101" t="str">
        <f>IF('Rekapitulace zakázky'!AN20="","",'Rekapitulace zakázky'!AN20)</f>
        <v/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34</v>
      </c>
      <c r="E30" s="32"/>
      <c r="F30" s="32"/>
      <c r="G30" s="32"/>
      <c r="H30" s="32"/>
      <c r="I30" s="32"/>
      <c r="J30" s="118">
        <f>ROUND(J84,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36</v>
      </c>
      <c r="G32" s="32"/>
      <c r="H32" s="32"/>
      <c r="I32" s="119" t="s">
        <v>35</v>
      </c>
      <c r="J32" s="119" t="s">
        <v>37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38</v>
      </c>
      <c r="E33" s="110" t="s">
        <v>39</v>
      </c>
      <c r="F33" s="121">
        <f>ROUND((SUM(BE84:BE95)),  2)</f>
        <v>0</v>
      </c>
      <c r="G33" s="32"/>
      <c r="H33" s="32"/>
      <c r="I33" s="122">
        <v>0.21</v>
      </c>
      <c r="J33" s="121">
        <f>ROUND(((SUM(BE84:BE95))*I33),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40</v>
      </c>
      <c r="F34" s="121">
        <f>ROUND((SUM(BF84:BF95)),  2)</f>
        <v>0</v>
      </c>
      <c r="G34" s="32"/>
      <c r="H34" s="32"/>
      <c r="I34" s="122">
        <v>0.15</v>
      </c>
      <c r="J34" s="121">
        <f>ROUND(((SUM(BF84:BF95))*I34),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41</v>
      </c>
      <c r="F35" s="121">
        <f>ROUND((SUM(BG84:BG95)),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42</v>
      </c>
      <c r="F36" s="121">
        <f>ROUND((SUM(BH84:BH95)),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43</v>
      </c>
      <c r="F37" s="121">
        <f>ROUND((SUM(BI84:BI95)),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44</v>
      </c>
      <c r="E39" s="125"/>
      <c r="F39" s="125"/>
      <c r="G39" s="126" t="s">
        <v>45</v>
      </c>
      <c r="H39" s="127" t="s">
        <v>46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101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Kostelec na Hané ON - oprava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99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05 - VRN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>
        <f>IF(J12="","",J12)</f>
        <v>0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24</v>
      </c>
      <c r="D54" s="34"/>
      <c r="E54" s="34"/>
      <c r="F54" s="25" t="str">
        <f>E15</f>
        <v xml:space="preserve"> </v>
      </c>
      <c r="G54" s="34"/>
      <c r="H54" s="34"/>
      <c r="I54" s="27" t="s">
        <v>29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27</v>
      </c>
      <c r="D55" s="34"/>
      <c r="E55" s="34"/>
      <c r="F55" s="25" t="str">
        <f>IF(E18="","",E18)</f>
        <v>Vyplň údaj</v>
      </c>
      <c r="G55" s="34"/>
      <c r="H55" s="34"/>
      <c r="I55" s="27" t="s">
        <v>31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102</v>
      </c>
      <c r="D57" s="135"/>
      <c r="E57" s="135"/>
      <c r="F57" s="135"/>
      <c r="G57" s="135"/>
      <c r="H57" s="135"/>
      <c r="I57" s="135"/>
      <c r="J57" s="136" t="s">
        <v>103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66</v>
      </c>
      <c r="D59" s="34"/>
      <c r="E59" s="34"/>
      <c r="F59" s="34"/>
      <c r="G59" s="34"/>
      <c r="H59" s="34"/>
      <c r="I59" s="34"/>
      <c r="J59" s="75">
        <f>J84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104</v>
      </c>
    </row>
    <row r="60" spans="1:47" s="9" customFormat="1" ht="24.95" customHeight="1">
      <c r="B60" s="138"/>
      <c r="C60" s="139"/>
      <c r="D60" s="140" t="s">
        <v>1156</v>
      </c>
      <c r="E60" s="141"/>
      <c r="F60" s="141"/>
      <c r="G60" s="141"/>
      <c r="H60" s="141"/>
      <c r="I60" s="141"/>
      <c r="J60" s="142">
        <f>J85</f>
        <v>0</v>
      </c>
      <c r="K60" s="139"/>
      <c r="L60" s="143"/>
    </row>
    <row r="61" spans="1:47" s="10" customFormat="1" ht="19.899999999999999" customHeight="1">
      <c r="B61" s="144"/>
      <c r="C61" s="95"/>
      <c r="D61" s="145" t="s">
        <v>1157</v>
      </c>
      <c r="E61" s="146"/>
      <c r="F61" s="146"/>
      <c r="G61" s="146"/>
      <c r="H61" s="146"/>
      <c r="I61" s="146"/>
      <c r="J61" s="147">
        <f>J86</f>
        <v>0</v>
      </c>
      <c r="K61" s="95"/>
      <c r="L61" s="148"/>
    </row>
    <row r="62" spans="1:47" s="10" customFormat="1" ht="19.899999999999999" customHeight="1">
      <c r="B62" s="144"/>
      <c r="C62" s="95"/>
      <c r="D62" s="145" t="s">
        <v>1158</v>
      </c>
      <c r="E62" s="146"/>
      <c r="F62" s="146"/>
      <c r="G62" s="146"/>
      <c r="H62" s="146"/>
      <c r="I62" s="146"/>
      <c r="J62" s="147">
        <f>J89</f>
        <v>0</v>
      </c>
      <c r="K62" s="95"/>
      <c r="L62" s="148"/>
    </row>
    <row r="63" spans="1:47" s="10" customFormat="1" ht="19.899999999999999" customHeight="1">
      <c r="B63" s="144"/>
      <c r="C63" s="95"/>
      <c r="D63" s="145" t="s">
        <v>1159</v>
      </c>
      <c r="E63" s="146"/>
      <c r="F63" s="146"/>
      <c r="G63" s="146"/>
      <c r="H63" s="146"/>
      <c r="I63" s="146"/>
      <c r="J63" s="147">
        <f>J91</f>
        <v>0</v>
      </c>
      <c r="K63" s="95"/>
      <c r="L63" s="148"/>
    </row>
    <row r="64" spans="1:47" s="10" customFormat="1" ht="19.899999999999999" customHeight="1">
      <c r="B64" s="144"/>
      <c r="C64" s="95"/>
      <c r="D64" s="145" t="s">
        <v>1160</v>
      </c>
      <c r="E64" s="146"/>
      <c r="F64" s="146"/>
      <c r="G64" s="146"/>
      <c r="H64" s="146"/>
      <c r="I64" s="146"/>
      <c r="J64" s="147">
        <f>J93</f>
        <v>0</v>
      </c>
      <c r="K64" s="95"/>
      <c r="L64" s="148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127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44" t="str">
        <f>E7</f>
        <v>Kostelec na Hané ON - oprava</v>
      </c>
      <c r="F74" s="345"/>
      <c r="G74" s="345"/>
      <c r="H74" s="345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2" customHeight="1">
      <c r="A75" s="32"/>
      <c r="B75" s="33"/>
      <c r="C75" s="27" t="s">
        <v>99</v>
      </c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6.5" customHeight="1">
      <c r="A76" s="32"/>
      <c r="B76" s="33"/>
      <c r="C76" s="34"/>
      <c r="D76" s="34"/>
      <c r="E76" s="293" t="str">
        <f>E9</f>
        <v>05 - VRN</v>
      </c>
      <c r="F76" s="346"/>
      <c r="G76" s="346"/>
      <c r="H76" s="346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21</v>
      </c>
      <c r="D78" s="34"/>
      <c r="E78" s="34"/>
      <c r="F78" s="25" t="str">
        <f>F12</f>
        <v xml:space="preserve"> </v>
      </c>
      <c r="G78" s="34"/>
      <c r="H78" s="34"/>
      <c r="I78" s="27" t="s">
        <v>23</v>
      </c>
      <c r="J78" s="57">
        <f>IF(J12="","",J12)</f>
        <v>0</v>
      </c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24</v>
      </c>
      <c r="D80" s="34"/>
      <c r="E80" s="34"/>
      <c r="F80" s="25" t="str">
        <f>E15</f>
        <v xml:space="preserve"> </v>
      </c>
      <c r="G80" s="34"/>
      <c r="H80" s="34"/>
      <c r="I80" s="27" t="s">
        <v>29</v>
      </c>
      <c r="J80" s="30" t="str">
        <f>E21</f>
        <v xml:space="preserve"> 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5.2" customHeight="1">
      <c r="A81" s="32"/>
      <c r="B81" s="33"/>
      <c r="C81" s="27" t="s">
        <v>27</v>
      </c>
      <c r="D81" s="34"/>
      <c r="E81" s="34"/>
      <c r="F81" s="25" t="str">
        <f>IF(E18="","",E18)</f>
        <v>Vyplň údaj</v>
      </c>
      <c r="G81" s="34"/>
      <c r="H81" s="34"/>
      <c r="I81" s="27" t="s">
        <v>31</v>
      </c>
      <c r="J81" s="30" t="str">
        <f>E24</f>
        <v xml:space="preserve"> 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0.3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11" customFormat="1" ht="29.25" customHeight="1">
      <c r="A83" s="149"/>
      <c r="B83" s="150"/>
      <c r="C83" s="151" t="s">
        <v>128</v>
      </c>
      <c r="D83" s="152" t="s">
        <v>53</v>
      </c>
      <c r="E83" s="152" t="s">
        <v>49</v>
      </c>
      <c r="F83" s="152" t="s">
        <v>50</v>
      </c>
      <c r="G83" s="152" t="s">
        <v>129</v>
      </c>
      <c r="H83" s="152" t="s">
        <v>130</v>
      </c>
      <c r="I83" s="152" t="s">
        <v>131</v>
      </c>
      <c r="J83" s="152" t="s">
        <v>103</v>
      </c>
      <c r="K83" s="153" t="s">
        <v>132</v>
      </c>
      <c r="L83" s="154"/>
      <c r="M83" s="66" t="s">
        <v>19</v>
      </c>
      <c r="N83" s="67" t="s">
        <v>38</v>
      </c>
      <c r="O83" s="67" t="s">
        <v>133</v>
      </c>
      <c r="P83" s="67" t="s">
        <v>134</v>
      </c>
      <c r="Q83" s="67" t="s">
        <v>135</v>
      </c>
      <c r="R83" s="67" t="s">
        <v>136</v>
      </c>
      <c r="S83" s="67" t="s">
        <v>137</v>
      </c>
      <c r="T83" s="68" t="s">
        <v>138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2"/>
      <c r="B84" s="33"/>
      <c r="C84" s="73" t="s">
        <v>139</v>
      </c>
      <c r="D84" s="34"/>
      <c r="E84" s="34"/>
      <c r="F84" s="34"/>
      <c r="G84" s="34"/>
      <c r="H84" s="34"/>
      <c r="I84" s="34"/>
      <c r="J84" s="155">
        <f>BK84</f>
        <v>0</v>
      </c>
      <c r="K84" s="34"/>
      <c r="L84" s="37"/>
      <c r="M84" s="69"/>
      <c r="N84" s="156"/>
      <c r="O84" s="70"/>
      <c r="P84" s="157">
        <f>P85</f>
        <v>0</v>
      </c>
      <c r="Q84" s="70"/>
      <c r="R84" s="157">
        <f>R85</f>
        <v>0</v>
      </c>
      <c r="S84" s="70"/>
      <c r="T84" s="158">
        <f>T85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T84" s="15" t="s">
        <v>67</v>
      </c>
      <c r="AU84" s="15" t="s">
        <v>104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67</v>
      </c>
      <c r="E85" s="163" t="s">
        <v>96</v>
      </c>
      <c r="F85" s="163" t="s">
        <v>1161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P86+P89+P91+P93</f>
        <v>0</v>
      </c>
      <c r="Q85" s="168"/>
      <c r="R85" s="169">
        <f>R86+R89+R91+R93</f>
        <v>0</v>
      </c>
      <c r="S85" s="168"/>
      <c r="T85" s="170">
        <f>T86+T89+T91+T93</f>
        <v>0</v>
      </c>
      <c r="AR85" s="171" t="s">
        <v>163</v>
      </c>
      <c r="AT85" s="172" t="s">
        <v>67</v>
      </c>
      <c r="AU85" s="172" t="s">
        <v>68</v>
      </c>
      <c r="AY85" s="171" t="s">
        <v>142</v>
      </c>
      <c r="BK85" s="173">
        <f>BK86+BK89+BK91+BK93</f>
        <v>0</v>
      </c>
    </row>
    <row r="86" spans="1:65" s="12" customFormat="1" ht="22.9" customHeight="1">
      <c r="B86" s="160"/>
      <c r="C86" s="161"/>
      <c r="D86" s="162" t="s">
        <v>67</v>
      </c>
      <c r="E86" s="174" t="s">
        <v>1162</v>
      </c>
      <c r="F86" s="174" t="s">
        <v>1163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SUM(P87:P88)</f>
        <v>0</v>
      </c>
      <c r="Q86" s="168"/>
      <c r="R86" s="169">
        <f>SUM(R87:R88)</f>
        <v>0</v>
      </c>
      <c r="S86" s="168"/>
      <c r="T86" s="170">
        <f>SUM(T87:T88)</f>
        <v>0</v>
      </c>
      <c r="AR86" s="171" t="s">
        <v>163</v>
      </c>
      <c r="AT86" s="172" t="s">
        <v>67</v>
      </c>
      <c r="AU86" s="172" t="s">
        <v>76</v>
      </c>
      <c r="AY86" s="171" t="s">
        <v>142</v>
      </c>
      <c r="BK86" s="173">
        <f>SUM(BK87:BK88)</f>
        <v>0</v>
      </c>
    </row>
    <row r="87" spans="1:65" s="2" customFormat="1" ht="14.45" customHeight="1">
      <c r="A87" s="32"/>
      <c r="B87" s="33"/>
      <c r="C87" s="176" t="s">
        <v>76</v>
      </c>
      <c r="D87" s="176" t="s">
        <v>144</v>
      </c>
      <c r="E87" s="177" t="s">
        <v>1164</v>
      </c>
      <c r="F87" s="178" t="s">
        <v>1165</v>
      </c>
      <c r="G87" s="179" t="s">
        <v>267</v>
      </c>
      <c r="H87" s="180">
        <v>1</v>
      </c>
      <c r="I87" s="181"/>
      <c r="J87" s="182">
        <f>ROUND(I87*H87,2)</f>
        <v>0</v>
      </c>
      <c r="K87" s="178" t="s">
        <v>148</v>
      </c>
      <c r="L87" s="37"/>
      <c r="M87" s="183" t="s">
        <v>19</v>
      </c>
      <c r="N87" s="184" t="s">
        <v>39</v>
      </c>
      <c r="O87" s="62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87" t="s">
        <v>1166</v>
      </c>
      <c r="AT87" s="187" t="s">
        <v>144</v>
      </c>
      <c r="AU87" s="187" t="s">
        <v>78</v>
      </c>
      <c r="AY87" s="15" t="s">
        <v>142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5" t="s">
        <v>76</v>
      </c>
      <c r="BK87" s="188">
        <f>ROUND(I87*H87,2)</f>
        <v>0</v>
      </c>
      <c r="BL87" s="15" t="s">
        <v>1166</v>
      </c>
      <c r="BM87" s="187" t="s">
        <v>1167</v>
      </c>
    </row>
    <row r="88" spans="1:65" s="2" customFormat="1" ht="14.45" customHeight="1">
      <c r="A88" s="32"/>
      <c r="B88" s="33"/>
      <c r="C88" s="176" t="s">
        <v>78</v>
      </c>
      <c r="D88" s="176" t="s">
        <v>144</v>
      </c>
      <c r="E88" s="177" t="s">
        <v>1168</v>
      </c>
      <c r="F88" s="178" t="s">
        <v>1169</v>
      </c>
      <c r="G88" s="179" t="s">
        <v>262</v>
      </c>
      <c r="H88" s="180">
        <v>1</v>
      </c>
      <c r="I88" s="181"/>
      <c r="J88" s="182">
        <f>ROUND(I88*H88,2)</f>
        <v>0</v>
      </c>
      <c r="K88" s="178" t="s">
        <v>148</v>
      </c>
      <c r="L88" s="37"/>
      <c r="M88" s="183" t="s">
        <v>19</v>
      </c>
      <c r="N88" s="184" t="s">
        <v>39</v>
      </c>
      <c r="O88" s="62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7" t="s">
        <v>1166</v>
      </c>
      <c r="AT88" s="187" t="s">
        <v>144</v>
      </c>
      <c r="AU88" s="187" t="s">
        <v>78</v>
      </c>
      <c r="AY88" s="15" t="s">
        <v>142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5" t="s">
        <v>76</v>
      </c>
      <c r="BK88" s="188">
        <f>ROUND(I88*H88,2)</f>
        <v>0</v>
      </c>
      <c r="BL88" s="15" t="s">
        <v>1166</v>
      </c>
      <c r="BM88" s="187" t="s">
        <v>1170</v>
      </c>
    </row>
    <row r="89" spans="1:65" s="12" customFormat="1" ht="22.9" customHeight="1">
      <c r="B89" s="160"/>
      <c r="C89" s="161"/>
      <c r="D89" s="162" t="s">
        <v>67</v>
      </c>
      <c r="E89" s="174" t="s">
        <v>1171</v>
      </c>
      <c r="F89" s="174" t="s">
        <v>1172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P90</f>
        <v>0</v>
      </c>
      <c r="Q89" s="168"/>
      <c r="R89" s="169">
        <f>R90</f>
        <v>0</v>
      </c>
      <c r="S89" s="168"/>
      <c r="T89" s="170">
        <f>T90</f>
        <v>0</v>
      </c>
      <c r="AR89" s="171" t="s">
        <v>163</v>
      </c>
      <c r="AT89" s="172" t="s">
        <v>67</v>
      </c>
      <c r="AU89" s="172" t="s">
        <v>76</v>
      </c>
      <c r="AY89" s="171" t="s">
        <v>142</v>
      </c>
      <c r="BK89" s="173">
        <f>BK90</f>
        <v>0</v>
      </c>
    </row>
    <row r="90" spans="1:65" s="2" customFormat="1" ht="14.45" customHeight="1">
      <c r="A90" s="32"/>
      <c r="B90" s="33"/>
      <c r="C90" s="176" t="s">
        <v>155</v>
      </c>
      <c r="D90" s="176" t="s">
        <v>144</v>
      </c>
      <c r="E90" s="177" t="s">
        <v>1173</v>
      </c>
      <c r="F90" s="178" t="s">
        <v>1172</v>
      </c>
      <c r="G90" s="179" t="s">
        <v>262</v>
      </c>
      <c r="H90" s="180">
        <v>1</v>
      </c>
      <c r="I90" s="181"/>
      <c r="J90" s="182">
        <f>ROUND(I90*H90,2)</f>
        <v>0</v>
      </c>
      <c r="K90" s="178" t="s">
        <v>148</v>
      </c>
      <c r="L90" s="37"/>
      <c r="M90" s="183" t="s">
        <v>19</v>
      </c>
      <c r="N90" s="184" t="s">
        <v>39</v>
      </c>
      <c r="O90" s="62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7" t="s">
        <v>1166</v>
      </c>
      <c r="AT90" s="187" t="s">
        <v>144</v>
      </c>
      <c r="AU90" s="187" t="s">
        <v>78</v>
      </c>
      <c r="AY90" s="15" t="s">
        <v>142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5" t="s">
        <v>76</v>
      </c>
      <c r="BK90" s="188">
        <f>ROUND(I90*H90,2)</f>
        <v>0</v>
      </c>
      <c r="BL90" s="15" t="s">
        <v>1166</v>
      </c>
      <c r="BM90" s="187" t="s">
        <v>1174</v>
      </c>
    </row>
    <row r="91" spans="1:65" s="12" customFormat="1" ht="22.9" customHeight="1">
      <c r="B91" s="160"/>
      <c r="C91" s="161"/>
      <c r="D91" s="162" t="s">
        <v>67</v>
      </c>
      <c r="E91" s="174" t="s">
        <v>1175</v>
      </c>
      <c r="F91" s="174" t="s">
        <v>1176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P92</f>
        <v>0</v>
      </c>
      <c r="Q91" s="168"/>
      <c r="R91" s="169">
        <f>R92</f>
        <v>0</v>
      </c>
      <c r="S91" s="168"/>
      <c r="T91" s="170">
        <f>T92</f>
        <v>0</v>
      </c>
      <c r="AR91" s="171" t="s">
        <v>163</v>
      </c>
      <c r="AT91" s="172" t="s">
        <v>67</v>
      </c>
      <c r="AU91" s="172" t="s">
        <v>76</v>
      </c>
      <c r="AY91" s="171" t="s">
        <v>142</v>
      </c>
      <c r="BK91" s="173">
        <f>BK92</f>
        <v>0</v>
      </c>
    </row>
    <row r="92" spans="1:65" s="2" customFormat="1" ht="14.45" customHeight="1">
      <c r="A92" s="32"/>
      <c r="B92" s="33"/>
      <c r="C92" s="176" t="s">
        <v>149</v>
      </c>
      <c r="D92" s="176" t="s">
        <v>144</v>
      </c>
      <c r="E92" s="177" t="s">
        <v>1177</v>
      </c>
      <c r="F92" s="178" t="s">
        <v>1178</v>
      </c>
      <c r="G92" s="179" t="s">
        <v>262</v>
      </c>
      <c r="H92" s="180">
        <v>1</v>
      </c>
      <c r="I92" s="181"/>
      <c r="J92" s="182">
        <f>ROUND(I92*H92,2)</f>
        <v>0</v>
      </c>
      <c r="K92" s="178" t="s">
        <v>148</v>
      </c>
      <c r="L92" s="37"/>
      <c r="M92" s="183" t="s">
        <v>19</v>
      </c>
      <c r="N92" s="184" t="s">
        <v>39</v>
      </c>
      <c r="O92" s="62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7" t="s">
        <v>1166</v>
      </c>
      <c r="AT92" s="187" t="s">
        <v>144</v>
      </c>
      <c r="AU92" s="187" t="s">
        <v>78</v>
      </c>
      <c r="AY92" s="15" t="s">
        <v>142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5" t="s">
        <v>76</v>
      </c>
      <c r="BK92" s="188">
        <f>ROUND(I92*H92,2)</f>
        <v>0</v>
      </c>
      <c r="BL92" s="15" t="s">
        <v>1166</v>
      </c>
      <c r="BM92" s="187" t="s">
        <v>1179</v>
      </c>
    </row>
    <row r="93" spans="1:65" s="12" customFormat="1" ht="22.9" customHeight="1">
      <c r="B93" s="160"/>
      <c r="C93" s="161"/>
      <c r="D93" s="162" t="s">
        <v>67</v>
      </c>
      <c r="E93" s="174" t="s">
        <v>1180</v>
      </c>
      <c r="F93" s="174" t="s">
        <v>1181</v>
      </c>
      <c r="G93" s="161"/>
      <c r="H93" s="161"/>
      <c r="I93" s="164"/>
      <c r="J93" s="175">
        <f>BK93</f>
        <v>0</v>
      </c>
      <c r="K93" s="161"/>
      <c r="L93" s="166"/>
      <c r="M93" s="167"/>
      <c r="N93" s="168"/>
      <c r="O93" s="168"/>
      <c r="P93" s="169">
        <f>SUM(P94:P95)</f>
        <v>0</v>
      </c>
      <c r="Q93" s="168"/>
      <c r="R93" s="169">
        <f>SUM(R94:R95)</f>
        <v>0</v>
      </c>
      <c r="S93" s="168"/>
      <c r="T93" s="170">
        <f>SUM(T94:T95)</f>
        <v>0</v>
      </c>
      <c r="AR93" s="171" t="s">
        <v>163</v>
      </c>
      <c r="AT93" s="172" t="s">
        <v>67</v>
      </c>
      <c r="AU93" s="172" t="s">
        <v>76</v>
      </c>
      <c r="AY93" s="171" t="s">
        <v>142</v>
      </c>
      <c r="BK93" s="173">
        <f>SUM(BK94:BK95)</f>
        <v>0</v>
      </c>
    </row>
    <row r="94" spans="1:65" s="2" customFormat="1" ht="14.45" customHeight="1">
      <c r="A94" s="32"/>
      <c r="B94" s="33"/>
      <c r="C94" s="176" t="s">
        <v>163</v>
      </c>
      <c r="D94" s="176" t="s">
        <v>144</v>
      </c>
      <c r="E94" s="177" t="s">
        <v>1182</v>
      </c>
      <c r="F94" s="178" t="s">
        <v>1183</v>
      </c>
      <c r="G94" s="179" t="s">
        <v>262</v>
      </c>
      <c r="H94" s="180">
        <v>1</v>
      </c>
      <c r="I94" s="181"/>
      <c r="J94" s="182">
        <f>ROUND(I94*H94,2)</f>
        <v>0</v>
      </c>
      <c r="K94" s="178" t="s">
        <v>148</v>
      </c>
      <c r="L94" s="37"/>
      <c r="M94" s="183" t="s">
        <v>19</v>
      </c>
      <c r="N94" s="184" t="s">
        <v>39</v>
      </c>
      <c r="O94" s="62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7" t="s">
        <v>1166</v>
      </c>
      <c r="AT94" s="187" t="s">
        <v>144</v>
      </c>
      <c r="AU94" s="187" t="s">
        <v>78</v>
      </c>
      <c r="AY94" s="15" t="s">
        <v>142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5" t="s">
        <v>76</v>
      </c>
      <c r="BK94" s="188">
        <f>ROUND(I94*H94,2)</f>
        <v>0</v>
      </c>
      <c r="BL94" s="15" t="s">
        <v>1166</v>
      </c>
      <c r="BM94" s="187" t="s">
        <v>1184</v>
      </c>
    </row>
    <row r="95" spans="1:65" s="2" customFormat="1" ht="14.45" customHeight="1">
      <c r="A95" s="32"/>
      <c r="B95" s="33"/>
      <c r="C95" s="176" t="s">
        <v>167</v>
      </c>
      <c r="D95" s="176" t="s">
        <v>144</v>
      </c>
      <c r="E95" s="177" t="s">
        <v>1185</v>
      </c>
      <c r="F95" s="178" t="s">
        <v>1186</v>
      </c>
      <c r="G95" s="179" t="s">
        <v>262</v>
      </c>
      <c r="H95" s="180">
        <v>1</v>
      </c>
      <c r="I95" s="181"/>
      <c r="J95" s="182">
        <f>ROUND(I95*H95,2)</f>
        <v>0</v>
      </c>
      <c r="K95" s="178" t="s">
        <v>148</v>
      </c>
      <c r="L95" s="37"/>
      <c r="M95" s="209" t="s">
        <v>19</v>
      </c>
      <c r="N95" s="210" t="s">
        <v>39</v>
      </c>
      <c r="O95" s="20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7" t="s">
        <v>1166</v>
      </c>
      <c r="AT95" s="187" t="s">
        <v>144</v>
      </c>
      <c r="AU95" s="187" t="s">
        <v>78</v>
      </c>
      <c r="AY95" s="15" t="s">
        <v>142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5" t="s">
        <v>76</v>
      </c>
      <c r="BK95" s="188">
        <f>ROUND(I95*H95,2)</f>
        <v>0</v>
      </c>
      <c r="BL95" s="15" t="s">
        <v>1166</v>
      </c>
      <c r="BM95" s="187" t="s">
        <v>1187</v>
      </c>
    </row>
    <row r="96" spans="1:65" s="2" customFormat="1" ht="6.95" customHeight="1">
      <c r="A96" s="32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7"/>
      <c r="M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</sheetData>
  <sheetProtection algorithmName="SHA-512" hashValue="ArD0cR4ENC2lXwz8seR2tvsBTUicVhYdP0/i9MG416ZE6TjAJg/rJcFUVBudafBFi5hw4MYrIKNBenSadeC9zw==" saltValue="prQiRW2TSc/rptABn+Ybl+Jka6TUL9nYf77LYROxekhykNzOAeJPRDawalOF112iVewM2M87A1y51fQKK/8F0A==" spinCount="100000" sheet="1" objects="1" scenarios="1" formatColumns="0" formatRows="0" autoFilter="0"/>
  <autoFilter ref="C83:K9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s="1" customFormat="1" ht="37.5" customHeight="1"/>
    <row r="2" spans="2:11" s="1" customFormat="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3" customFormat="1" ht="45" customHeight="1">
      <c r="B3" s="215"/>
      <c r="C3" s="348" t="s">
        <v>1188</v>
      </c>
      <c r="D3" s="348"/>
      <c r="E3" s="348"/>
      <c r="F3" s="348"/>
      <c r="G3" s="348"/>
      <c r="H3" s="348"/>
      <c r="I3" s="348"/>
      <c r="J3" s="348"/>
      <c r="K3" s="216"/>
    </row>
    <row r="4" spans="2:11" s="1" customFormat="1" ht="25.5" customHeight="1">
      <c r="B4" s="217"/>
      <c r="C4" s="353" t="s">
        <v>1189</v>
      </c>
      <c r="D4" s="353"/>
      <c r="E4" s="353"/>
      <c r="F4" s="353"/>
      <c r="G4" s="353"/>
      <c r="H4" s="353"/>
      <c r="I4" s="353"/>
      <c r="J4" s="353"/>
      <c r="K4" s="218"/>
    </row>
    <row r="5" spans="2:11" s="1" customFormat="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s="1" customFormat="1" ht="15" customHeight="1">
      <c r="B6" s="217"/>
      <c r="C6" s="352" t="s">
        <v>1190</v>
      </c>
      <c r="D6" s="352"/>
      <c r="E6" s="352"/>
      <c r="F6" s="352"/>
      <c r="G6" s="352"/>
      <c r="H6" s="352"/>
      <c r="I6" s="352"/>
      <c r="J6" s="352"/>
      <c r="K6" s="218"/>
    </row>
    <row r="7" spans="2:11" s="1" customFormat="1" ht="15" customHeight="1">
      <c r="B7" s="221"/>
      <c r="C7" s="352" t="s">
        <v>1191</v>
      </c>
      <c r="D7" s="352"/>
      <c r="E7" s="352"/>
      <c r="F7" s="352"/>
      <c r="G7" s="352"/>
      <c r="H7" s="352"/>
      <c r="I7" s="352"/>
      <c r="J7" s="352"/>
      <c r="K7" s="218"/>
    </row>
    <row r="8" spans="2:11" s="1" customFormat="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s="1" customFormat="1" ht="15" customHeight="1">
      <c r="B9" s="221"/>
      <c r="C9" s="352" t="s">
        <v>1192</v>
      </c>
      <c r="D9" s="352"/>
      <c r="E9" s="352"/>
      <c r="F9" s="352"/>
      <c r="G9" s="352"/>
      <c r="H9" s="352"/>
      <c r="I9" s="352"/>
      <c r="J9" s="352"/>
      <c r="K9" s="218"/>
    </row>
    <row r="10" spans="2:11" s="1" customFormat="1" ht="15" customHeight="1">
      <c r="B10" s="221"/>
      <c r="C10" s="220"/>
      <c r="D10" s="352" t="s">
        <v>1193</v>
      </c>
      <c r="E10" s="352"/>
      <c r="F10" s="352"/>
      <c r="G10" s="352"/>
      <c r="H10" s="352"/>
      <c r="I10" s="352"/>
      <c r="J10" s="352"/>
      <c r="K10" s="218"/>
    </row>
    <row r="11" spans="2:11" s="1" customFormat="1" ht="15" customHeight="1">
      <c r="B11" s="221"/>
      <c r="C11" s="222"/>
      <c r="D11" s="352" t="s">
        <v>1194</v>
      </c>
      <c r="E11" s="352"/>
      <c r="F11" s="352"/>
      <c r="G11" s="352"/>
      <c r="H11" s="352"/>
      <c r="I11" s="352"/>
      <c r="J11" s="352"/>
      <c r="K11" s="218"/>
    </row>
    <row r="12" spans="2:11" s="1" customFormat="1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spans="2:11" s="1" customFormat="1" ht="15" customHeight="1">
      <c r="B13" s="221"/>
      <c r="C13" s="222"/>
      <c r="D13" s="223" t="s">
        <v>1195</v>
      </c>
      <c r="E13" s="220"/>
      <c r="F13" s="220"/>
      <c r="G13" s="220"/>
      <c r="H13" s="220"/>
      <c r="I13" s="220"/>
      <c r="J13" s="220"/>
      <c r="K13" s="218"/>
    </row>
    <row r="14" spans="2:11" s="1" customFormat="1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spans="2:11" s="1" customFormat="1" ht="15" customHeight="1">
      <c r="B15" s="221"/>
      <c r="C15" s="222"/>
      <c r="D15" s="352" t="s">
        <v>1196</v>
      </c>
      <c r="E15" s="352"/>
      <c r="F15" s="352"/>
      <c r="G15" s="352"/>
      <c r="H15" s="352"/>
      <c r="I15" s="352"/>
      <c r="J15" s="352"/>
      <c r="K15" s="218"/>
    </row>
    <row r="16" spans="2:11" s="1" customFormat="1" ht="15" customHeight="1">
      <c r="B16" s="221"/>
      <c r="C16" s="222"/>
      <c r="D16" s="352" t="s">
        <v>1197</v>
      </c>
      <c r="E16" s="352"/>
      <c r="F16" s="352"/>
      <c r="G16" s="352"/>
      <c r="H16" s="352"/>
      <c r="I16" s="352"/>
      <c r="J16" s="352"/>
      <c r="K16" s="218"/>
    </row>
    <row r="17" spans="2:11" s="1" customFormat="1" ht="15" customHeight="1">
      <c r="B17" s="221"/>
      <c r="C17" s="222"/>
      <c r="D17" s="352" t="s">
        <v>1198</v>
      </c>
      <c r="E17" s="352"/>
      <c r="F17" s="352"/>
      <c r="G17" s="352"/>
      <c r="H17" s="352"/>
      <c r="I17" s="352"/>
      <c r="J17" s="352"/>
      <c r="K17" s="218"/>
    </row>
    <row r="18" spans="2:11" s="1" customFormat="1" ht="15" customHeight="1">
      <c r="B18" s="221"/>
      <c r="C18" s="222"/>
      <c r="D18" s="222"/>
      <c r="E18" s="224" t="s">
        <v>75</v>
      </c>
      <c r="F18" s="352" t="s">
        <v>1199</v>
      </c>
      <c r="G18" s="352"/>
      <c r="H18" s="352"/>
      <c r="I18" s="352"/>
      <c r="J18" s="352"/>
      <c r="K18" s="218"/>
    </row>
    <row r="19" spans="2:11" s="1" customFormat="1" ht="15" customHeight="1">
      <c r="B19" s="221"/>
      <c r="C19" s="222"/>
      <c r="D19" s="222"/>
      <c r="E19" s="224" t="s">
        <v>1200</v>
      </c>
      <c r="F19" s="352" t="s">
        <v>1201</v>
      </c>
      <c r="G19" s="352"/>
      <c r="H19" s="352"/>
      <c r="I19" s="352"/>
      <c r="J19" s="352"/>
      <c r="K19" s="218"/>
    </row>
    <row r="20" spans="2:11" s="1" customFormat="1" ht="15" customHeight="1">
      <c r="B20" s="221"/>
      <c r="C20" s="222"/>
      <c r="D20" s="222"/>
      <c r="E20" s="224" t="s">
        <v>1202</v>
      </c>
      <c r="F20" s="352" t="s">
        <v>1203</v>
      </c>
      <c r="G20" s="352"/>
      <c r="H20" s="352"/>
      <c r="I20" s="352"/>
      <c r="J20" s="352"/>
      <c r="K20" s="218"/>
    </row>
    <row r="21" spans="2:11" s="1" customFormat="1" ht="15" customHeight="1">
      <c r="B21" s="221"/>
      <c r="C21" s="222"/>
      <c r="D21" s="222"/>
      <c r="E21" s="224" t="s">
        <v>1204</v>
      </c>
      <c r="F21" s="352" t="s">
        <v>1205</v>
      </c>
      <c r="G21" s="352"/>
      <c r="H21" s="352"/>
      <c r="I21" s="352"/>
      <c r="J21" s="352"/>
      <c r="K21" s="218"/>
    </row>
    <row r="22" spans="2:11" s="1" customFormat="1" ht="15" customHeight="1">
      <c r="B22" s="221"/>
      <c r="C22" s="222"/>
      <c r="D22" s="222"/>
      <c r="E22" s="224" t="s">
        <v>1206</v>
      </c>
      <c r="F22" s="352" t="s">
        <v>1207</v>
      </c>
      <c r="G22" s="352"/>
      <c r="H22" s="352"/>
      <c r="I22" s="352"/>
      <c r="J22" s="352"/>
      <c r="K22" s="218"/>
    </row>
    <row r="23" spans="2:11" s="1" customFormat="1" ht="15" customHeight="1">
      <c r="B23" s="221"/>
      <c r="C23" s="222"/>
      <c r="D23" s="222"/>
      <c r="E23" s="224" t="s">
        <v>87</v>
      </c>
      <c r="F23" s="352" t="s">
        <v>1208</v>
      </c>
      <c r="G23" s="352"/>
      <c r="H23" s="352"/>
      <c r="I23" s="352"/>
      <c r="J23" s="352"/>
      <c r="K23" s="218"/>
    </row>
    <row r="24" spans="2:11" s="1" customFormat="1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spans="2:11" s="1" customFormat="1" ht="15" customHeight="1">
      <c r="B25" s="221"/>
      <c r="C25" s="352" t="s">
        <v>1209</v>
      </c>
      <c r="D25" s="352"/>
      <c r="E25" s="352"/>
      <c r="F25" s="352"/>
      <c r="G25" s="352"/>
      <c r="H25" s="352"/>
      <c r="I25" s="352"/>
      <c r="J25" s="352"/>
      <c r="K25" s="218"/>
    </row>
    <row r="26" spans="2:11" s="1" customFormat="1" ht="15" customHeight="1">
      <c r="B26" s="221"/>
      <c r="C26" s="352" t="s">
        <v>1210</v>
      </c>
      <c r="D26" s="352"/>
      <c r="E26" s="352"/>
      <c r="F26" s="352"/>
      <c r="G26" s="352"/>
      <c r="H26" s="352"/>
      <c r="I26" s="352"/>
      <c r="J26" s="352"/>
      <c r="K26" s="218"/>
    </row>
    <row r="27" spans="2:11" s="1" customFormat="1" ht="15" customHeight="1">
      <c r="B27" s="221"/>
      <c r="C27" s="220"/>
      <c r="D27" s="352" t="s">
        <v>1211</v>
      </c>
      <c r="E27" s="352"/>
      <c r="F27" s="352"/>
      <c r="G27" s="352"/>
      <c r="H27" s="352"/>
      <c r="I27" s="352"/>
      <c r="J27" s="352"/>
      <c r="K27" s="218"/>
    </row>
    <row r="28" spans="2:11" s="1" customFormat="1" ht="15" customHeight="1">
      <c r="B28" s="221"/>
      <c r="C28" s="222"/>
      <c r="D28" s="352" t="s">
        <v>1212</v>
      </c>
      <c r="E28" s="352"/>
      <c r="F28" s="352"/>
      <c r="G28" s="352"/>
      <c r="H28" s="352"/>
      <c r="I28" s="352"/>
      <c r="J28" s="352"/>
      <c r="K28" s="218"/>
    </row>
    <row r="29" spans="2:11" s="1" customFormat="1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spans="2:11" s="1" customFormat="1" ht="15" customHeight="1">
      <c r="B30" s="221"/>
      <c r="C30" s="222"/>
      <c r="D30" s="352" t="s">
        <v>1213</v>
      </c>
      <c r="E30" s="352"/>
      <c r="F30" s="352"/>
      <c r="G30" s="352"/>
      <c r="H30" s="352"/>
      <c r="I30" s="352"/>
      <c r="J30" s="352"/>
      <c r="K30" s="218"/>
    </row>
    <row r="31" spans="2:11" s="1" customFormat="1" ht="15" customHeight="1">
      <c r="B31" s="221"/>
      <c r="C31" s="222"/>
      <c r="D31" s="352" t="s">
        <v>1214</v>
      </c>
      <c r="E31" s="352"/>
      <c r="F31" s="352"/>
      <c r="G31" s="352"/>
      <c r="H31" s="352"/>
      <c r="I31" s="352"/>
      <c r="J31" s="352"/>
      <c r="K31" s="218"/>
    </row>
    <row r="32" spans="2:11" s="1" customFormat="1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spans="2:11" s="1" customFormat="1" ht="15" customHeight="1">
      <c r="B33" s="221"/>
      <c r="C33" s="222"/>
      <c r="D33" s="352" t="s">
        <v>1215</v>
      </c>
      <c r="E33" s="352"/>
      <c r="F33" s="352"/>
      <c r="G33" s="352"/>
      <c r="H33" s="352"/>
      <c r="I33" s="352"/>
      <c r="J33" s="352"/>
      <c r="K33" s="218"/>
    </row>
    <row r="34" spans="2:11" s="1" customFormat="1" ht="15" customHeight="1">
      <c r="B34" s="221"/>
      <c r="C34" s="222"/>
      <c r="D34" s="352" t="s">
        <v>1216</v>
      </c>
      <c r="E34" s="352"/>
      <c r="F34" s="352"/>
      <c r="G34" s="352"/>
      <c r="H34" s="352"/>
      <c r="I34" s="352"/>
      <c r="J34" s="352"/>
      <c r="K34" s="218"/>
    </row>
    <row r="35" spans="2:11" s="1" customFormat="1" ht="15" customHeight="1">
      <c r="B35" s="221"/>
      <c r="C35" s="222"/>
      <c r="D35" s="352" t="s">
        <v>1217</v>
      </c>
      <c r="E35" s="352"/>
      <c r="F35" s="352"/>
      <c r="G35" s="352"/>
      <c r="H35" s="352"/>
      <c r="I35" s="352"/>
      <c r="J35" s="352"/>
      <c r="K35" s="218"/>
    </row>
    <row r="36" spans="2:11" s="1" customFormat="1" ht="15" customHeight="1">
      <c r="B36" s="221"/>
      <c r="C36" s="222"/>
      <c r="D36" s="220"/>
      <c r="E36" s="223" t="s">
        <v>128</v>
      </c>
      <c r="F36" s="220"/>
      <c r="G36" s="352" t="s">
        <v>1218</v>
      </c>
      <c r="H36" s="352"/>
      <c r="I36" s="352"/>
      <c r="J36" s="352"/>
      <c r="K36" s="218"/>
    </row>
    <row r="37" spans="2:11" s="1" customFormat="1" ht="30.75" customHeight="1">
      <c r="B37" s="221"/>
      <c r="C37" s="222"/>
      <c r="D37" s="220"/>
      <c r="E37" s="223" t="s">
        <v>1219</v>
      </c>
      <c r="F37" s="220"/>
      <c r="G37" s="352" t="s">
        <v>1220</v>
      </c>
      <c r="H37" s="352"/>
      <c r="I37" s="352"/>
      <c r="J37" s="352"/>
      <c r="K37" s="218"/>
    </row>
    <row r="38" spans="2:11" s="1" customFormat="1" ht="15" customHeight="1">
      <c r="B38" s="221"/>
      <c r="C38" s="222"/>
      <c r="D38" s="220"/>
      <c r="E38" s="223" t="s">
        <v>49</v>
      </c>
      <c r="F38" s="220"/>
      <c r="G38" s="352" t="s">
        <v>1221</v>
      </c>
      <c r="H38" s="352"/>
      <c r="I38" s="352"/>
      <c r="J38" s="352"/>
      <c r="K38" s="218"/>
    </row>
    <row r="39" spans="2:11" s="1" customFormat="1" ht="15" customHeight="1">
      <c r="B39" s="221"/>
      <c r="C39" s="222"/>
      <c r="D39" s="220"/>
      <c r="E39" s="223" t="s">
        <v>50</v>
      </c>
      <c r="F39" s="220"/>
      <c r="G39" s="352" t="s">
        <v>1222</v>
      </c>
      <c r="H39" s="352"/>
      <c r="I39" s="352"/>
      <c r="J39" s="352"/>
      <c r="K39" s="218"/>
    </row>
    <row r="40" spans="2:11" s="1" customFormat="1" ht="15" customHeight="1">
      <c r="B40" s="221"/>
      <c r="C40" s="222"/>
      <c r="D40" s="220"/>
      <c r="E40" s="223" t="s">
        <v>129</v>
      </c>
      <c r="F40" s="220"/>
      <c r="G40" s="352" t="s">
        <v>1223</v>
      </c>
      <c r="H40" s="352"/>
      <c r="I40" s="352"/>
      <c r="J40" s="352"/>
      <c r="K40" s="218"/>
    </row>
    <row r="41" spans="2:11" s="1" customFormat="1" ht="15" customHeight="1">
      <c r="B41" s="221"/>
      <c r="C41" s="222"/>
      <c r="D41" s="220"/>
      <c r="E41" s="223" t="s">
        <v>130</v>
      </c>
      <c r="F41" s="220"/>
      <c r="G41" s="352" t="s">
        <v>1224</v>
      </c>
      <c r="H41" s="352"/>
      <c r="I41" s="352"/>
      <c r="J41" s="352"/>
      <c r="K41" s="218"/>
    </row>
    <row r="42" spans="2:11" s="1" customFormat="1" ht="15" customHeight="1">
      <c r="B42" s="221"/>
      <c r="C42" s="222"/>
      <c r="D42" s="220"/>
      <c r="E42" s="223" t="s">
        <v>1225</v>
      </c>
      <c r="F42" s="220"/>
      <c r="G42" s="352" t="s">
        <v>1226</v>
      </c>
      <c r="H42" s="352"/>
      <c r="I42" s="352"/>
      <c r="J42" s="352"/>
      <c r="K42" s="218"/>
    </row>
    <row r="43" spans="2:11" s="1" customFormat="1" ht="15" customHeight="1">
      <c r="B43" s="221"/>
      <c r="C43" s="222"/>
      <c r="D43" s="220"/>
      <c r="E43" s="223"/>
      <c r="F43" s="220"/>
      <c r="G43" s="352" t="s">
        <v>1227</v>
      </c>
      <c r="H43" s="352"/>
      <c r="I43" s="352"/>
      <c r="J43" s="352"/>
      <c r="K43" s="218"/>
    </row>
    <row r="44" spans="2:11" s="1" customFormat="1" ht="15" customHeight="1">
      <c r="B44" s="221"/>
      <c r="C44" s="222"/>
      <c r="D44" s="220"/>
      <c r="E44" s="223" t="s">
        <v>1228</v>
      </c>
      <c r="F44" s="220"/>
      <c r="G44" s="352" t="s">
        <v>1229</v>
      </c>
      <c r="H44" s="352"/>
      <c r="I44" s="352"/>
      <c r="J44" s="352"/>
      <c r="K44" s="218"/>
    </row>
    <row r="45" spans="2:11" s="1" customFormat="1" ht="15" customHeight="1">
      <c r="B45" s="221"/>
      <c r="C45" s="222"/>
      <c r="D45" s="220"/>
      <c r="E45" s="223" t="s">
        <v>132</v>
      </c>
      <c r="F45" s="220"/>
      <c r="G45" s="352" t="s">
        <v>1230</v>
      </c>
      <c r="H45" s="352"/>
      <c r="I45" s="352"/>
      <c r="J45" s="352"/>
      <c r="K45" s="218"/>
    </row>
    <row r="46" spans="2:11" s="1" customFormat="1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spans="2:11" s="1" customFormat="1" ht="15" customHeight="1">
      <c r="B47" s="221"/>
      <c r="C47" s="222"/>
      <c r="D47" s="352" t="s">
        <v>1231</v>
      </c>
      <c r="E47" s="352"/>
      <c r="F47" s="352"/>
      <c r="G47" s="352"/>
      <c r="H47" s="352"/>
      <c r="I47" s="352"/>
      <c r="J47" s="352"/>
      <c r="K47" s="218"/>
    </row>
    <row r="48" spans="2:11" s="1" customFormat="1" ht="15" customHeight="1">
      <c r="B48" s="221"/>
      <c r="C48" s="222"/>
      <c r="D48" s="222"/>
      <c r="E48" s="352" t="s">
        <v>1232</v>
      </c>
      <c r="F48" s="352"/>
      <c r="G48" s="352"/>
      <c r="H48" s="352"/>
      <c r="I48" s="352"/>
      <c r="J48" s="352"/>
      <c r="K48" s="218"/>
    </row>
    <row r="49" spans="2:11" s="1" customFormat="1" ht="15" customHeight="1">
      <c r="B49" s="221"/>
      <c r="C49" s="222"/>
      <c r="D49" s="222"/>
      <c r="E49" s="352" t="s">
        <v>1233</v>
      </c>
      <c r="F49" s="352"/>
      <c r="G49" s="352"/>
      <c r="H49" s="352"/>
      <c r="I49" s="352"/>
      <c r="J49" s="352"/>
      <c r="K49" s="218"/>
    </row>
    <row r="50" spans="2:11" s="1" customFormat="1" ht="15" customHeight="1">
      <c r="B50" s="221"/>
      <c r="C50" s="222"/>
      <c r="D50" s="222"/>
      <c r="E50" s="352" t="s">
        <v>1234</v>
      </c>
      <c r="F50" s="352"/>
      <c r="G50" s="352"/>
      <c r="H50" s="352"/>
      <c r="I50" s="352"/>
      <c r="J50" s="352"/>
      <c r="K50" s="218"/>
    </row>
    <row r="51" spans="2:11" s="1" customFormat="1" ht="15" customHeight="1">
      <c r="B51" s="221"/>
      <c r="C51" s="222"/>
      <c r="D51" s="352" t="s">
        <v>1235</v>
      </c>
      <c r="E51" s="352"/>
      <c r="F51" s="352"/>
      <c r="G51" s="352"/>
      <c r="H51" s="352"/>
      <c r="I51" s="352"/>
      <c r="J51" s="352"/>
      <c r="K51" s="218"/>
    </row>
    <row r="52" spans="2:11" s="1" customFormat="1" ht="25.5" customHeight="1">
      <c r="B52" s="217"/>
      <c r="C52" s="353" t="s">
        <v>1236</v>
      </c>
      <c r="D52" s="353"/>
      <c r="E52" s="353"/>
      <c r="F52" s="353"/>
      <c r="G52" s="353"/>
      <c r="H52" s="353"/>
      <c r="I52" s="353"/>
      <c r="J52" s="353"/>
      <c r="K52" s="218"/>
    </row>
    <row r="53" spans="2:11" s="1" customFormat="1" ht="5.25" customHeight="1">
      <c r="B53" s="217"/>
      <c r="C53" s="219"/>
      <c r="D53" s="219"/>
      <c r="E53" s="219"/>
      <c r="F53" s="219"/>
      <c r="G53" s="219"/>
      <c r="H53" s="219"/>
      <c r="I53" s="219"/>
      <c r="J53" s="219"/>
      <c r="K53" s="218"/>
    </row>
    <row r="54" spans="2:11" s="1" customFormat="1" ht="15" customHeight="1">
      <c r="B54" s="217"/>
      <c r="C54" s="352" t="s">
        <v>1237</v>
      </c>
      <c r="D54" s="352"/>
      <c r="E54" s="352"/>
      <c r="F54" s="352"/>
      <c r="G54" s="352"/>
      <c r="H54" s="352"/>
      <c r="I54" s="352"/>
      <c r="J54" s="352"/>
      <c r="K54" s="218"/>
    </row>
    <row r="55" spans="2:11" s="1" customFormat="1" ht="15" customHeight="1">
      <c r="B55" s="217"/>
      <c r="C55" s="352" t="s">
        <v>1238</v>
      </c>
      <c r="D55" s="352"/>
      <c r="E55" s="352"/>
      <c r="F55" s="352"/>
      <c r="G55" s="352"/>
      <c r="H55" s="352"/>
      <c r="I55" s="352"/>
      <c r="J55" s="352"/>
      <c r="K55" s="218"/>
    </row>
    <row r="56" spans="2:11" s="1" customFormat="1" ht="12.75" customHeight="1">
      <c r="B56" s="217"/>
      <c r="C56" s="220"/>
      <c r="D56" s="220"/>
      <c r="E56" s="220"/>
      <c r="F56" s="220"/>
      <c r="G56" s="220"/>
      <c r="H56" s="220"/>
      <c r="I56" s="220"/>
      <c r="J56" s="220"/>
      <c r="K56" s="218"/>
    </row>
    <row r="57" spans="2:11" s="1" customFormat="1" ht="15" customHeight="1">
      <c r="B57" s="217"/>
      <c r="C57" s="352" t="s">
        <v>1239</v>
      </c>
      <c r="D57" s="352"/>
      <c r="E57" s="352"/>
      <c r="F57" s="352"/>
      <c r="G57" s="352"/>
      <c r="H57" s="352"/>
      <c r="I57" s="352"/>
      <c r="J57" s="352"/>
      <c r="K57" s="218"/>
    </row>
    <row r="58" spans="2:11" s="1" customFormat="1" ht="15" customHeight="1">
      <c r="B58" s="217"/>
      <c r="C58" s="222"/>
      <c r="D58" s="352" t="s">
        <v>1240</v>
      </c>
      <c r="E58" s="352"/>
      <c r="F58" s="352"/>
      <c r="G58" s="352"/>
      <c r="H58" s="352"/>
      <c r="I58" s="352"/>
      <c r="J58" s="352"/>
      <c r="K58" s="218"/>
    </row>
    <row r="59" spans="2:11" s="1" customFormat="1" ht="15" customHeight="1">
      <c r="B59" s="217"/>
      <c r="C59" s="222"/>
      <c r="D59" s="352" t="s">
        <v>1241</v>
      </c>
      <c r="E59" s="352"/>
      <c r="F59" s="352"/>
      <c r="G59" s="352"/>
      <c r="H59" s="352"/>
      <c r="I59" s="352"/>
      <c r="J59" s="352"/>
      <c r="K59" s="218"/>
    </row>
    <row r="60" spans="2:11" s="1" customFormat="1" ht="15" customHeight="1">
      <c r="B60" s="217"/>
      <c r="C60" s="222"/>
      <c r="D60" s="352" t="s">
        <v>1242</v>
      </c>
      <c r="E60" s="352"/>
      <c r="F60" s="352"/>
      <c r="G60" s="352"/>
      <c r="H60" s="352"/>
      <c r="I60" s="352"/>
      <c r="J60" s="352"/>
      <c r="K60" s="218"/>
    </row>
    <row r="61" spans="2:11" s="1" customFormat="1" ht="15" customHeight="1">
      <c r="B61" s="217"/>
      <c r="C61" s="222"/>
      <c r="D61" s="352" t="s">
        <v>1243</v>
      </c>
      <c r="E61" s="352"/>
      <c r="F61" s="352"/>
      <c r="G61" s="352"/>
      <c r="H61" s="352"/>
      <c r="I61" s="352"/>
      <c r="J61" s="352"/>
      <c r="K61" s="218"/>
    </row>
    <row r="62" spans="2:11" s="1" customFormat="1" ht="15" customHeight="1">
      <c r="B62" s="217"/>
      <c r="C62" s="222"/>
      <c r="D62" s="354" t="s">
        <v>1244</v>
      </c>
      <c r="E62" s="354"/>
      <c r="F62" s="354"/>
      <c r="G62" s="354"/>
      <c r="H62" s="354"/>
      <c r="I62" s="354"/>
      <c r="J62" s="354"/>
      <c r="K62" s="218"/>
    </row>
    <row r="63" spans="2:11" s="1" customFormat="1" ht="15" customHeight="1">
      <c r="B63" s="217"/>
      <c r="C63" s="222"/>
      <c r="D63" s="352" t="s">
        <v>1245</v>
      </c>
      <c r="E63" s="352"/>
      <c r="F63" s="352"/>
      <c r="G63" s="352"/>
      <c r="H63" s="352"/>
      <c r="I63" s="352"/>
      <c r="J63" s="352"/>
      <c r="K63" s="218"/>
    </row>
    <row r="64" spans="2:11" s="1" customFormat="1" ht="12.75" customHeight="1">
      <c r="B64" s="217"/>
      <c r="C64" s="222"/>
      <c r="D64" s="222"/>
      <c r="E64" s="225"/>
      <c r="F64" s="222"/>
      <c r="G64" s="222"/>
      <c r="H64" s="222"/>
      <c r="I64" s="222"/>
      <c r="J64" s="222"/>
      <c r="K64" s="218"/>
    </row>
    <row r="65" spans="2:11" s="1" customFormat="1" ht="15" customHeight="1">
      <c r="B65" s="217"/>
      <c r="C65" s="222"/>
      <c r="D65" s="352" t="s">
        <v>1246</v>
      </c>
      <c r="E65" s="352"/>
      <c r="F65" s="352"/>
      <c r="G65" s="352"/>
      <c r="H65" s="352"/>
      <c r="I65" s="352"/>
      <c r="J65" s="352"/>
      <c r="K65" s="218"/>
    </row>
    <row r="66" spans="2:11" s="1" customFormat="1" ht="15" customHeight="1">
      <c r="B66" s="217"/>
      <c r="C66" s="222"/>
      <c r="D66" s="354" t="s">
        <v>1247</v>
      </c>
      <c r="E66" s="354"/>
      <c r="F66" s="354"/>
      <c r="G66" s="354"/>
      <c r="H66" s="354"/>
      <c r="I66" s="354"/>
      <c r="J66" s="354"/>
      <c r="K66" s="218"/>
    </row>
    <row r="67" spans="2:11" s="1" customFormat="1" ht="15" customHeight="1">
      <c r="B67" s="217"/>
      <c r="C67" s="222"/>
      <c r="D67" s="352" t="s">
        <v>1248</v>
      </c>
      <c r="E67" s="352"/>
      <c r="F67" s="352"/>
      <c r="G67" s="352"/>
      <c r="H67" s="352"/>
      <c r="I67" s="352"/>
      <c r="J67" s="352"/>
      <c r="K67" s="218"/>
    </row>
    <row r="68" spans="2:11" s="1" customFormat="1" ht="15" customHeight="1">
      <c r="B68" s="217"/>
      <c r="C68" s="222"/>
      <c r="D68" s="352" t="s">
        <v>1249</v>
      </c>
      <c r="E68" s="352"/>
      <c r="F68" s="352"/>
      <c r="G68" s="352"/>
      <c r="H68" s="352"/>
      <c r="I68" s="352"/>
      <c r="J68" s="352"/>
      <c r="K68" s="218"/>
    </row>
    <row r="69" spans="2:11" s="1" customFormat="1" ht="15" customHeight="1">
      <c r="B69" s="217"/>
      <c r="C69" s="222"/>
      <c r="D69" s="352" t="s">
        <v>1250</v>
      </c>
      <c r="E69" s="352"/>
      <c r="F69" s="352"/>
      <c r="G69" s="352"/>
      <c r="H69" s="352"/>
      <c r="I69" s="352"/>
      <c r="J69" s="352"/>
      <c r="K69" s="218"/>
    </row>
    <row r="70" spans="2:11" s="1" customFormat="1" ht="15" customHeight="1">
      <c r="B70" s="217"/>
      <c r="C70" s="222"/>
      <c r="D70" s="352" t="s">
        <v>1251</v>
      </c>
      <c r="E70" s="352"/>
      <c r="F70" s="352"/>
      <c r="G70" s="352"/>
      <c r="H70" s="352"/>
      <c r="I70" s="352"/>
      <c r="J70" s="352"/>
      <c r="K70" s="218"/>
    </row>
    <row r="71" spans="2:1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pans="2:11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pans="2:11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pans="2:11" s="1" customFormat="1" ht="45" customHeight="1">
      <c r="B75" s="234"/>
      <c r="C75" s="347" t="s">
        <v>1252</v>
      </c>
      <c r="D75" s="347"/>
      <c r="E75" s="347"/>
      <c r="F75" s="347"/>
      <c r="G75" s="347"/>
      <c r="H75" s="347"/>
      <c r="I75" s="347"/>
      <c r="J75" s="347"/>
      <c r="K75" s="235"/>
    </row>
    <row r="76" spans="2:11" s="1" customFormat="1" ht="17.25" customHeight="1">
      <c r="B76" s="234"/>
      <c r="C76" s="236" t="s">
        <v>1253</v>
      </c>
      <c r="D76" s="236"/>
      <c r="E76" s="236"/>
      <c r="F76" s="236" t="s">
        <v>1254</v>
      </c>
      <c r="G76" s="237"/>
      <c r="H76" s="236" t="s">
        <v>50</v>
      </c>
      <c r="I76" s="236" t="s">
        <v>53</v>
      </c>
      <c r="J76" s="236" t="s">
        <v>1255</v>
      </c>
      <c r="K76" s="235"/>
    </row>
    <row r="77" spans="2:11" s="1" customFormat="1" ht="17.25" customHeight="1">
      <c r="B77" s="234"/>
      <c r="C77" s="238" t="s">
        <v>1256</v>
      </c>
      <c r="D77" s="238"/>
      <c r="E77" s="238"/>
      <c r="F77" s="239" t="s">
        <v>1257</v>
      </c>
      <c r="G77" s="240"/>
      <c r="H77" s="238"/>
      <c r="I77" s="238"/>
      <c r="J77" s="238" t="s">
        <v>1258</v>
      </c>
      <c r="K77" s="235"/>
    </row>
    <row r="78" spans="2:11" s="1" customFormat="1" ht="5.25" customHeight="1">
      <c r="B78" s="234"/>
      <c r="C78" s="241"/>
      <c r="D78" s="241"/>
      <c r="E78" s="241"/>
      <c r="F78" s="241"/>
      <c r="G78" s="242"/>
      <c r="H78" s="241"/>
      <c r="I78" s="241"/>
      <c r="J78" s="241"/>
      <c r="K78" s="235"/>
    </row>
    <row r="79" spans="2:11" s="1" customFormat="1" ht="15" customHeight="1">
      <c r="B79" s="234"/>
      <c r="C79" s="223" t="s">
        <v>49</v>
      </c>
      <c r="D79" s="243"/>
      <c r="E79" s="243"/>
      <c r="F79" s="244" t="s">
        <v>1259</v>
      </c>
      <c r="G79" s="245"/>
      <c r="H79" s="223" t="s">
        <v>1260</v>
      </c>
      <c r="I79" s="223" t="s">
        <v>1261</v>
      </c>
      <c r="J79" s="223">
        <v>20</v>
      </c>
      <c r="K79" s="235"/>
    </row>
    <row r="80" spans="2:11" s="1" customFormat="1" ht="15" customHeight="1">
      <c r="B80" s="234"/>
      <c r="C80" s="223" t="s">
        <v>1262</v>
      </c>
      <c r="D80" s="223"/>
      <c r="E80" s="223"/>
      <c r="F80" s="244" t="s">
        <v>1259</v>
      </c>
      <c r="G80" s="245"/>
      <c r="H80" s="223" t="s">
        <v>1263</v>
      </c>
      <c r="I80" s="223" t="s">
        <v>1261</v>
      </c>
      <c r="J80" s="223">
        <v>120</v>
      </c>
      <c r="K80" s="235"/>
    </row>
    <row r="81" spans="2:11" s="1" customFormat="1" ht="15" customHeight="1">
      <c r="B81" s="246"/>
      <c r="C81" s="223" t="s">
        <v>1264</v>
      </c>
      <c r="D81" s="223"/>
      <c r="E81" s="223"/>
      <c r="F81" s="244" t="s">
        <v>1265</v>
      </c>
      <c r="G81" s="245"/>
      <c r="H81" s="223" t="s">
        <v>1266</v>
      </c>
      <c r="I81" s="223" t="s">
        <v>1261</v>
      </c>
      <c r="J81" s="223">
        <v>50</v>
      </c>
      <c r="K81" s="235"/>
    </row>
    <row r="82" spans="2:11" s="1" customFormat="1" ht="15" customHeight="1">
      <c r="B82" s="246"/>
      <c r="C82" s="223" t="s">
        <v>1267</v>
      </c>
      <c r="D82" s="223"/>
      <c r="E82" s="223"/>
      <c r="F82" s="244" t="s">
        <v>1259</v>
      </c>
      <c r="G82" s="245"/>
      <c r="H82" s="223" t="s">
        <v>1268</v>
      </c>
      <c r="I82" s="223" t="s">
        <v>1269</v>
      </c>
      <c r="J82" s="223"/>
      <c r="K82" s="235"/>
    </row>
    <row r="83" spans="2:11" s="1" customFormat="1" ht="15" customHeight="1">
      <c r="B83" s="246"/>
      <c r="C83" s="247" t="s">
        <v>1270</v>
      </c>
      <c r="D83" s="247"/>
      <c r="E83" s="247"/>
      <c r="F83" s="248" t="s">
        <v>1265</v>
      </c>
      <c r="G83" s="247"/>
      <c r="H83" s="247" t="s">
        <v>1271</v>
      </c>
      <c r="I83" s="247" t="s">
        <v>1261</v>
      </c>
      <c r="J83" s="247">
        <v>15</v>
      </c>
      <c r="K83" s="235"/>
    </row>
    <row r="84" spans="2:11" s="1" customFormat="1" ht="15" customHeight="1">
      <c r="B84" s="246"/>
      <c r="C84" s="247" t="s">
        <v>1272</v>
      </c>
      <c r="D84" s="247"/>
      <c r="E84" s="247"/>
      <c r="F84" s="248" t="s">
        <v>1265</v>
      </c>
      <c r="G84" s="247"/>
      <c r="H84" s="247" t="s">
        <v>1273</v>
      </c>
      <c r="I84" s="247" t="s">
        <v>1261</v>
      </c>
      <c r="J84" s="247">
        <v>15</v>
      </c>
      <c r="K84" s="235"/>
    </row>
    <row r="85" spans="2:11" s="1" customFormat="1" ht="15" customHeight="1">
      <c r="B85" s="246"/>
      <c r="C85" s="247" t="s">
        <v>1274</v>
      </c>
      <c r="D85" s="247"/>
      <c r="E85" s="247"/>
      <c r="F85" s="248" t="s">
        <v>1265</v>
      </c>
      <c r="G85" s="247"/>
      <c r="H85" s="247" t="s">
        <v>1275</v>
      </c>
      <c r="I85" s="247" t="s">
        <v>1261</v>
      </c>
      <c r="J85" s="247">
        <v>20</v>
      </c>
      <c r="K85" s="235"/>
    </row>
    <row r="86" spans="2:11" s="1" customFormat="1" ht="15" customHeight="1">
      <c r="B86" s="246"/>
      <c r="C86" s="247" t="s">
        <v>1276</v>
      </c>
      <c r="D86" s="247"/>
      <c r="E86" s="247"/>
      <c r="F86" s="248" t="s">
        <v>1265</v>
      </c>
      <c r="G86" s="247"/>
      <c r="H86" s="247" t="s">
        <v>1277</v>
      </c>
      <c r="I86" s="247" t="s">
        <v>1261</v>
      </c>
      <c r="J86" s="247">
        <v>20</v>
      </c>
      <c r="K86" s="235"/>
    </row>
    <row r="87" spans="2:11" s="1" customFormat="1" ht="15" customHeight="1">
      <c r="B87" s="246"/>
      <c r="C87" s="223" t="s">
        <v>1278</v>
      </c>
      <c r="D87" s="223"/>
      <c r="E87" s="223"/>
      <c r="F87" s="244" t="s">
        <v>1265</v>
      </c>
      <c r="G87" s="245"/>
      <c r="H87" s="223" t="s">
        <v>1279</v>
      </c>
      <c r="I87" s="223" t="s">
        <v>1261</v>
      </c>
      <c r="J87" s="223">
        <v>50</v>
      </c>
      <c r="K87" s="235"/>
    </row>
    <row r="88" spans="2:11" s="1" customFormat="1" ht="15" customHeight="1">
      <c r="B88" s="246"/>
      <c r="C88" s="223" t="s">
        <v>1280</v>
      </c>
      <c r="D88" s="223"/>
      <c r="E88" s="223"/>
      <c r="F88" s="244" t="s">
        <v>1265</v>
      </c>
      <c r="G88" s="245"/>
      <c r="H88" s="223" t="s">
        <v>1281</v>
      </c>
      <c r="I88" s="223" t="s">
        <v>1261</v>
      </c>
      <c r="J88" s="223">
        <v>20</v>
      </c>
      <c r="K88" s="235"/>
    </row>
    <row r="89" spans="2:11" s="1" customFormat="1" ht="15" customHeight="1">
      <c r="B89" s="246"/>
      <c r="C89" s="223" t="s">
        <v>1282</v>
      </c>
      <c r="D89" s="223"/>
      <c r="E89" s="223"/>
      <c r="F89" s="244" t="s">
        <v>1265</v>
      </c>
      <c r="G89" s="245"/>
      <c r="H89" s="223" t="s">
        <v>1283</v>
      </c>
      <c r="I89" s="223" t="s">
        <v>1261</v>
      </c>
      <c r="J89" s="223">
        <v>20</v>
      </c>
      <c r="K89" s="235"/>
    </row>
    <row r="90" spans="2:11" s="1" customFormat="1" ht="15" customHeight="1">
      <c r="B90" s="246"/>
      <c r="C90" s="223" t="s">
        <v>1284</v>
      </c>
      <c r="D90" s="223"/>
      <c r="E90" s="223"/>
      <c r="F90" s="244" t="s">
        <v>1265</v>
      </c>
      <c r="G90" s="245"/>
      <c r="H90" s="223" t="s">
        <v>1285</v>
      </c>
      <c r="I90" s="223" t="s">
        <v>1261</v>
      </c>
      <c r="J90" s="223">
        <v>50</v>
      </c>
      <c r="K90" s="235"/>
    </row>
    <row r="91" spans="2:11" s="1" customFormat="1" ht="15" customHeight="1">
      <c r="B91" s="246"/>
      <c r="C91" s="223" t="s">
        <v>1286</v>
      </c>
      <c r="D91" s="223"/>
      <c r="E91" s="223"/>
      <c r="F91" s="244" t="s">
        <v>1265</v>
      </c>
      <c r="G91" s="245"/>
      <c r="H91" s="223" t="s">
        <v>1286</v>
      </c>
      <c r="I91" s="223" t="s">
        <v>1261</v>
      </c>
      <c r="J91" s="223">
        <v>50</v>
      </c>
      <c r="K91" s="235"/>
    </row>
    <row r="92" spans="2:11" s="1" customFormat="1" ht="15" customHeight="1">
      <c r="B92" s="246"/>
      <c r="C92" s="223" t="s">
        <v>1287</v>
      </c>
      <c r="D92" s="223"/>
      <c r="E92" s="223"/>
      <c r="F92" s="244" t="s">
        <v>1265</v>
      </c>
      <c r="G92" s="245"/>
      <c r="H92" s="223" t="s">
        <v>1288</v>
      </c>
      <c r="I92" s="223" t="s">
        <v>1261</v>
      </c>
      <c r="J92" s="223">
        <v>255</v>
      </c>
      <c r="K92" s="235"/>
    </row>
    <row r="93" spans="2:11" s="1" customFormat="1" ht="15" customHeight="1">
      <c r="B93" s="246"/>
      <c r="C93" s="223" t="s">
        <v>1289</v>
      </c>
      <c r="D93" s="223"/>
      <c r="E93" s="223"/>
      <c r="F93" s="244" t="s">
        <v>1259</v>
      </c>
      <c r="G93" s="245"/>
      <c r="H93" s="223" t="s">
        <v>1290</v>
      </c>
      <c r="I93" s="223" t="s">
        <v>1291</v>
      </c>
      <c r="J93" s="223"/>
      <c r="K93" s="235"/>
    </row>
    <row r="94" spans="2:11" s="1" customFormat="1" ht="15" customHeight="1">
      <c r="B94" s="246"/>
      <c r="C94" s="223" t="s">
        <v>1292</v>
      </c>
      <c r="D94" s="223"/>
      <c r="E94" s="223"/>
      <c r="F94" s="244" t="s">
        <v>1259</v>
      </c>
      <c r="G94" s="245"/>
      <c r="H94" s="223" t="s">
        <v>1293</v>
      </c>
      <c r="I94" s="223" t="s">
        <v>1294</v>
      </c>
      <c r="J94" s="223"/>
      <c r="K94" s="235"/>
    </row>
    <row r="95" spans="2:11" s="1" customFormat="1" ht="15" customHeight="1">
      <c r="B95" s="246"/>
      <c r="C95" s="223" t="s">
        <v>1295</v>
      </c>
      <c r="D95" s="223"/>
      <c r="E95" s="223"/>
      <c r="F95" s="244" t="s">
        <v>1259</v>
      </c>
      <c r="G95" s="245"/>
      <c r="H95" s="223" t="s">
        <v>1295</v>
      </c>
      <c r="I95" s="223" t="s">
        <v>1294</v>
      </c>
      <c r="J95" s="223"/>
      <c r="K95" s="235"/>
    </row>
    <row r="96" spans="2:11" s="1" customFormat="1" ht="15" customHeight="1">
      <c r="B96" s="246"/>
      <c r="C96" s="223" t="s">
        <v>34</v>
      </c>
      <c r="D96" s="223"/>
      <c r="E96" s="223"/>
      <c r="F96" s="244" t="s">
        <v>1259</v>
      </c>
      <c r="G96" s="245"/>
      <c r="H96" s="223" t="s">
        <v>1296</v>
      </c>
      <c r="I96" s="223" t="s">
        <v>1294</v>
      </c>
      <c r="J96" s="223"/>
      <c r="K96" s="235"/>
    </row>
    <row r="97" spans="2:11" s="1" customFormat="1" ht="15" customHeight="1">
      <c r="B97" s="246"/>
      <c r="C97" s="223" t="s">
        <v>44</v>
      </c>
      <c r="D97" s="223"/>
      <c r="E97" s="223"/>
      <c r="F97" s="244" t="s">
        <v>1259</v>
      </c>
      <c r="G97" s="245"/>
      <c r="H97" s="223" t="s">
        <v>1297</v>
      </c>
      <c r="I97" s="223" t="s">
        <v>1294</v>
      </c>
      <c r="J97" s="223"/>
      <c r="K97" s="235"/>
    </row>
    <row r="98" spans="2:11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pans="2:11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pans="2:11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pans="2:1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pans="2:11" s="1" customFormat="1" ht="45" customHeight="1">
      <c r="B102" s="234"/>
      <c r="C102" s="347" t="s">
        <v>1298</v>
      </c>
      <c r="D102" s="347"/>
      <c r="E102" s="347"/>
      <c r="F102" s="347"/>
      <c r="G102" s="347"/>
      <c r="H102" s="347"/>
      <c r="I102" s="347"/>
      <c r="J102" s="347"/>
      <c r="K102" s="235"/>
    </row>
    <row r="103" spans="2:11" s="1" customFormat="1" ht="17.25" customHeight="1">
      <c r="B103" s="234"/>
      <c r="C103" s="236" t="s">
        <v>1253</v>
      </c>
      <c r="D103" s="236"/>
      <c r="E103" s="236"/>
      <c r="F103" s="236" t="s">
        <v>1254</v>
      </c>
      <c r="G103" s="237"/>
      <c r="H103" s="236" t="s">
        <v>50</v>
      </c>
      <c r="I103" s="236" t="s">
        <v>53</v>
      </c>
      <c r="J103" s="236" t="s">
        <v>1255</v>
      </c>
      <c r="K103" s="235"/>
    </row>
    <row r="104" spans="2:11" s="1" customFormat="1" ht="17.25" customHeight="1">
      <c r="B104" s="234"/>
      <c r="C104" s="238" t="s">
        <v>1256</v>
      </c>
      <c r="D104" s="238"/>
      <c r="E104" s="238"/>
      <c r="F104" s="239" t="s">
        <v>1257</v>
      </c>
      <c r="G104" s="240"/>
      <c r="H104" s="238"/>
      <c r="I104" s="238"/>
      <c r="J104" s="238" t="s">
        <v>1258</v>
      </c>
      <c r="K104" s="235"/>
    </row>
    <row r="105" spans="2:11" s="1" customFormat="1" ht="5.25" customHeight="1">
      <c r="B105" s="234"/>
      <c r="C105" s="236"/>
      <c r="D105" s="236"/>
      <c r="E105" s="236"/>
      <c r="F105" s="236"/>
      <c r="G105" s="254"/>
      <c r="H105" s="236"/>
      <c r="I105" s="236"/>
      <c r="J105" s="236"/>
      <c r="K105" s="235"/>
    </row>
    <row r="106" spans="2:11" s="1" customFormat="1" ht="15" customHeight="1">
      <c r="B106" s="234"/>
      <c r="C106" s="223" t="s">
        <v>49</v>
      </c>
      <c r="D106" s="243"/>
      <c r="E106" s="243"/>
      <c r="F106" s="244" t="s">
        <v>1259</v>
      </c>
      <c r="G106" s="223"/>
      <c r="H106" s="223" t="s">
        <v>1299</v>
      </c>
      <c r="I106" s="223" t="s">
        <v>1261</v>
      </c>
      <c r="J106" s="223">
        <v>20</v>
      </c>
      <c r="K106" s="235"/>
    </row>
    <row r="107" spans="2:11" s="1" customFormat="1" ht="15" customHeight="1">
      <c r="B107" s="234"/>
      <c r="C107" s="223" t="s">
        <v>1262</v>
      </c>
      <c r="D107" s="223"/>
      <c r="E107" s="223"/>
      <c r="F107" s="244" t="s">
        <v>1259</v>
      </c>
      <c r="G107" s="223"/>
      <c r="H107" s="223" t="s">
        <v>1299</v>
      </c>
      <c r="I107" s="223" t="s">
        <v>1261</v>
      </c>
      <c r="J107" s="223">
        <v>120</v>
      </c>
      <c r="K107" s="235"/>
    </row>
    <row r="108" spans="2:11" s="1" customFormat="1" ht="15" customHeight="1">
      <c r="B108" s="246"/>
      <c r="C108" s="223" t="s">
        <v>1264</v>
      </c>
      <c r="D108" s="223"/>
      <c r="E108" s="223"/>
      <c r="F108" s="244" t="s">
        <v>1265</v>
      </c>
      <c r="G108" s="223"/>
      <c r="H108" s="223" t="s">
        <v>1299</v>
      </c>
      <c r="I108" s="223" t="s">
        <v>1261</v>
      </c>
      <c r="J108" s="223">
        <v>50</v>
      </c>
      <c r="K108" s="235"/>
    </row>
    <row r="109" spans="2:11" s="1" customFormat="1" ht="15" customHeight="1">
      <c r="B109" s="246"/>
      <c r="C109" s="223" t="s">
        <v>1267</v>
      </c>
      <c r="D109" s="223"/>
      <c r="E109" s="223"/>
      <c r="F109" s="244" t="s">
        <v>1259</v>
      </c>
      <c r="G109" s="223"/>
      <c r="H109" s="223" t="s">
        <v>1299</v>
      </c>
      <c r="I109" s="223" t="s">
        <v>1269</v>
      </c>
      <c r="J109" s="223"/>
      <c r="K109" s="235"/>
    </row>
    <row r="110" spans="2:11" s="1" customFormat="1" ht="15" customHeight="1">
      <c r="B110" s="246"/>
      <c r="C110" s="223" t="s">
        <v>1278</v>
      </c>
      <c r="D110" s="223"/>
      <c r="E110" s="223"/>
      <c r="F110" s="244" t="s">
        <v>1265</v>
      </c>
      <c r="G110" s="223"/>
      <c r="H110" s="223" t="s">
        <v>1299</v>
      </c>
      <c r="I110" s="223" t="s">
        <v>1261</v>
      </c>
      <c r="J110" s="223">
        <v>50</v>
      </c>
      <c r="K110" s="235"/>
    </row>
    <row r="111" spans="2:11" s="1" customFormat="1" ht="15" customHeight="1">
      <c r="B111" s="246"/>
      <c r="C111" s="223" t="s">
        <v>1286</v>
      </c>
      <c r="D111" s="223"/>
      <c r="E111" s="223"/>
      <c r="F111" s="244" t="s">
        <v>1265</v>
      </c>
      <c r="G111" s="223"/>
      <c r="H111" s="223" t="s">
        <v>1299</v>
      </c>
      <c r="I111" s="223" t="s">
        <v>1261</v>
      </c>
      <c r="J111" s="223">
        <v>50</v>
      </c>
      <c r="K111" s="235"/>
    </row>
    <row r="112" spans="2:11" s="1" customFormat="1" ht="15" customHeight="1">
      <c r="B112" s="246"/>
      <c r="C112" s="223" t="s">
        <v>1284</v>
      </c>
      <c r="D112" s="223"/>
      <c r="E112" s="223"/>
      <c r="F112" s="244" t="s">
        <v>1265</v>
      </c>
      <c r="G112" s="223"/>
      <c r="H112" s="223" t="s">
        <v>1299</v>
      </c>
      <c r="I112" s="223" t="s">
        <v>1261</v>
      </c>
      <c r="J112" s="223">
        <v>50</v>
      </c>
      <c r="K112" s="235"/>
    </row>
    <row r="113" spans="2:11" s="1" customFormat="1" ht="15" customHeight="1">
      <c r="B113" s="246"/>
      <c r="C113" s="223" t="s">
        <v>49</v>
      </c>
      <c r="D113" s="223"/>
      <c r="E113" s="223"/>
      <c r="F113" s="244" t="s">
        <v>1259</v>
      </c>
      <c r="G113" s="223"/>
      <c r="H113" s="223" t="s">
        <v>1300</v>
      </c>
      <c r="I113" s="223" t="s">
        <v>1261</v>
      </c>
      <c r="J113" s="223">
        <v>20</v>
      </c>
      <c r="K113" s="235"/>
    </row>
    <row r="114" spans="2:11" s="1" customFormat="1" ht="15" customHeight="1">
      <c r="B114" s="246"/>
      <c r="C114" s="223" t="s">
        <v>1301</v>
      </c>
      <c r="D114" s="223"/>
      <c r="E114" s="223"/>
      <c r="F114" s="244" t="s">
        <v>1259</v>
      </c>
      <c r="G114" s="223"/>
      <c r="H114" s="223" t="s">
        <v>1302</v>
      </c>
      <c r="I114" s="223" t="s">
        <v>1261</v>
      </c>
      <c r="J114" s="223">
        <v>120</v>
      </c>
      <c r="K114" s="235"/>
    </row>
    <row r="115" spans="2:11" s="1" customFormat="1" ht="15" customHeight="1">
      <c r="B115" s="246"/>
      <c r="C115" s="223" t="s">
        <v>34</v>
      </c>
      <c r="D115" s="223"/>
      <c r="E115" s="223"/>
      <c r="F115" s="244" t="s">
        <v>1259</v>
      </c>
      <c r="G115" s="223"/>
      <c r="H115" s="223" t="s">
        <v>1303</v>
      </c>
      <c r="I115" s="223" t="s">
        <v>1294</v>
      </c>
      <c r="J115" s="223"/>
      <c r="K115" s="235"/>
    </row>
    <row r="116" spans="2:11" s="1" customFormat="1" ht="15" customHeight="1">
      <c r="B116" s="246"/>
      <c r="C116" s="223" t="s">
        <v>44</v>
      </c>
      <c r="D116" s="223"/>
      <c r="E116" s="223"/>
      <c r="F116" s="244" t="s">
        <v>1259</v>
      </c>
      <c r="G116" s="223"/>
      <c r="H116" s="223" t="s">
        <v>1304</v>
      </c>
      <c r="I116" s="223" t="s">
        <v>1294</v>
      </c>
      <c r="J116" s="223"/>
      <c r="K116" s="235"/>
    </row>
    <row r="117" spans="2:11" s="1" customFormat="1" ht="15" customHeight="1">
      <c r="B117" s="246"/>
      <c r="C117" s="223" t="s">
        <v>53</v>
      </c>
      <c r="D117" s="223"/>
      <c r="E117" s="223"/>
      <c r="F117" s="244" t="s">
        <v>1259</v>
      </c>
      <c r="G117" s="223"/>
      <c r="H117" s="223" t="s">
        <v>1305</v>
      </c>
      <c r="I117" s="223" t="s">
        <v>1306</v>
      </c>
      <c r="J117" s="223"/>
      <c r="K117" s="235"/>
    </row>
    <row r="118" spans="2:11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pans="2:11" s="1" customFormat="1" ht="18.75" customHeight="1">
      <c r="B119" s="256"/>
      <c r="C119" s="257"/>
      <c r="D119" s="257"/>
      <c r="E119" s="257"/>
      <c r="F119" s="258"/>
      <c r="G119" s="257"/>
      <c r="H119" s="257"/>
      <c r="I119" s="257"/>
      <c r="J119" s="257"/>
      <c r="K119" s="256"/>
    </row>
    <row r="120" spans="2:11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pans="2:11" s="1" customFormat="1" ht="7.5" customHeight="1">
      <c r="B121" s="259"/>
      <c r="C121" s="260"/>
      <c r="D121" s="260"/>
      <c r="E121" s="260"/>
      <c r="F121" s="260"/>
      <c r="G121" s="260"/>
      <c r="H121" s="260"/>
      <c r="I121" s="260"/>
      <c r="J121" s="260"/>
      <c r="K121" s="261"/>
    </row>
    <row r="122" spans="2:11" s="1" customFormat="1" ht="45" customHeight="1">
      <c r="B122" s="262"/>
      <c r="C122" s="348" t="s">
        <v>1307</v>
      </c>
      <c r="D122" s="348"/>
      <c r="E122" s="348"/>
      <c r="F122" s="348"/>
      <c r="G122" s="348"/>
      <c r="H122" s="348"/>
      <c r="I122" s="348"/>
      <c r="J122" s="348"/>
      <c r="K122" s="263"/>
    </row>
    <row r="123" spans="2:11" s="1" customFormat="1" ht="17.25" customHeight="1">
      <c r="B123" s="264"/>
      <c r="C123" s="236" t="s">
        <v>1253</v>
      </c>
      <c r="D123" s="236"/>
      <c r="E123" s="236"/>
      <c r="F123" s="236" t="s">
        <v>1254</v>
      </c>
      <c r="G123" s="237"/>
      <c r="H123" s="236" t="s">
        <v>50</v>
      </c>
      <c r="I123" s="236" t="s">
        <v>53</v>
      </c>
      <c r="J123" s="236" t="s">
        <v>1255</v>
      </c>
      <c r="K123" s="265"/>
    </row>
    <row r="124" spans="2:11" s="1" customFormat="1" ht="17.25" customHeight="1">
      <c r="B124" s="264"/>
      <c r="C124" s="238" t="s">
        <v>1256</v>
      </c>
      <c r="D124" s="238"/>
      <c r="E124" s="238"/>
      <c r="F124" s="239" t="s">
        <v>1257</v>
      </c>
      <c r="G124" s="240"/>
      <c r="H124" s="238"/>
      <c r="I124" s="238"/>
      <c r="J124" s="238" t="s">
        <v>1258</v>
      </c>
      <c r="K124" s="265"/>
    </row>
    <row r="125" spans="2:11" s="1" customFormat="1" ht="5.25" customHeight="1">
      <c r="B125" s="266"/>
      <c r="C125" s="241"/>
      <c r="D125" s="241"/>
      <c r="E125" s="241"/>
      <c r="F125" s="241"/>
      <c r="G125" s="267"/>
      <c r="H125" s="241"/>
      <c r="I125" s="241"/>
      <c r="J125" s="241"/>
      <c r="K125" s="268"/>
    </row>
    <row r="126" spans="2:11" s="1" customFormat="1" ht="15" customHeight="1">
      <c r="B126" s="266"/>
      <c r="C126" s="223" t="s">
        <v>1262</v>
      </c>
      <c r="D126" s="243"/>
      <c r="E126" s="243"/>
      <c r="F126" s="244" t="s">
        <v>1259</v>
      </c>
      <c r="G126" s="223"/>
      <c r="H126" s="223" t="s">
        <v>1299</v>
      </c>
      <c r="I126" s="223" t="s">
        <v>1261</v>
      </c>
      <c r="J126" s="223">
        <v>120</v>
      </c>
      <c r="K126" s="269"/>
    </row>
    <row r="127" spans="2:11" s="1" customFormat="1" ht="15" customHeight="1">
      <c r="B127" s="266"/>
      <c r="C127" s="223" t="s">
        <v>1308</v>
      </c>
      <c r="D127" s="223"/>
      <c r="E127" s="223"/>
      <c r="F127" s="244" t="s">
        <v>1259</v>
      </c>
      <c r="G127" s="223"/>
      <c r="H127" s="223" t="s">
        <v>1309</v>
      </c>
      <c r="I127" s="223" t="s">
        <v>1261</v>
      </c>
      <c r="J127" s="223" t="s">
        <v>1310</v>
      </c>
      <c r="K127" s="269"/>
    </row>
    <row r="128" spans="2:11" s="1" customFormat="1" ht="15" customHeight="1">
      <c r="B128" s="266"/>
      <c r="C128" s="223" t="s">
        <v>87</v>
      </c>
      <c r="D128" s="223"/>
      <c r="E128" s="223"/>
      <c r="F128" s="244" t="s">
        <v>1259</v>
      </c>
      <c r="G128" s="223"/>
      <c r="H128" s="223" t="s">
        <v>1311</v>
      </c>
      <c r="I128" s="223" t="s">
        <v>1261</v>
      </c>
      <c r="J128" s="223" t="s">
        <v>1310</v>
      </c>
      <c r="K128" s="269"/>
    </row>
    <row r="129" spans="2:11" s="1" customFormat="1" ht="15" customHeight="1">
      <c r="B129" s="266"/>
      <c r="C129" s="223" t="s">
        <v>1270</v>
      </c>
      <c r="D129" s="223"/>
      <c r="E129" s="223"/>
      <c r="F129" s="244" t="s">
        <v>1265</v>
      </c>
      <c r="G129" s="223"/>
      <c r="H129" s="223" t="s">
        <v>1271</v>
      </c>
      <c r="I129" s="223" t="s">
        <v>1261</v>
      </c>
      <c r="J129" s="223">
        <v>15</v>
      </c>
      <c r="K129" s="269"/>
    </row>
    <row r="130" spans="2:11" s="1" customFormat="1" ht="15" customHeight="1">
      <c r="B130" s="266"/>
      <c r="C130" s="247" t="s">
        <v>1272</v>
      </c>
      <c r="D130" s="247"/>
      <c r="E130" s="247"/>
      <c r="F130" s="248" t="s">
        <v>1265</v>
      </c>
      <c r="G130" s="247"/>
      <c r="H130" s="247" t="s">
        <v>1273</v>
      </c>
      <c r="I130" s="247" t="s">
        <v>1261</v>
      </c>
      <c r="J130" s="247">
        <v>15</v>
      </c>
      <c r="K130" s="269"/>
    </row>
    <row r="131" spans="2:11" s="1" customFormat="1" ht="15" customHeight="1">
      <c r="B131" s="266"/>
      <c r="C131" s="247" t="s">
        <v>1274</v>
      </c>
      <c r="D131" s="247"/>
      <c r="E131" s="247"/>
      <c r="F131" s="248" t="s">
        <v>1265</v>
      </c>
      <c r="G131" s="247"/>
      <c r="H131" s="247" t="s">
        <v>1275</v>
      </c>
      <c r="I131" s="247" t="s">
        <v>1261</v>
      </c>
      <c r="J131" s="247">
        <v>20</v>
      </c>
      <c r="K131" s="269"/>
    </row>
    <row r="132" spans="2:11" s="1" customFormat="1" ht="15" customHeight="1">
      <c r="B132" s="266"/>
      <c r="C132" s="247" t="s">
        <v>1276</v>
      </c>
      <c r="D132" s="247"/>
      <c r="E132" s="247"/>
      <c r="F132" s="248" t="s">
        <v>1265</v>
      </c>
      <c r="G132" s="247"/>
      <c r="H132" s="247" t="s">
        <v>1277</v>
      </c>
      <c r="I132" s="247" t="s">
        <v>1261</v>
      </c>
      <c r="J132" s="247">
        <v>20</v>
      </c>
      <c r="K132" s="269"/>
    </row>
    <row r="133" spans="2:11" s="1" customFormat="1" ht="15" customHeight="1">
      <c r="B133" s="266"/>
      <c r="C133" s="223" t="s">
        <v>1264</v>
      </c>
      <c r="D133" s="223"/>
      <c r="E133" s="223"/>
      <c r="F133" s="244" t="s">
        <v>1265</v>
      </c>
      <c r="G133" s="223"/>
      <c r="H133" s="223" t="s">
        <v>1299</v>
      </c>
      <c r="I133" s="223" t="s">
        <v>1261</v>
      </c>
      <c r="J133" s="223">
        <v>50</v>
      </c>
      <c r="K133" s="269"/>
    </row>
    <row r="134" spans="2:11" s="1" customFormat="1" ht="15" customHeight="1">
      <c r="B134" s="266"/>
      <c r="C134" s="223" t="s">
        <v>1278</v>
      </c>
      <c r="D134" s="223"/>
      <c r="E134" s="223"/>
      <c r="F134" s="244" t="s">
        <v>1265</v>
      </c>
      <c r="G134" s="223"/>
      <c r="H134" s="223" t="s">
        <v>1299</v>
      </c>
      <c r="I134" s="223" t="s">
        <v>1261</v>
      </c>
      <c r="J134" s="223">
        <v>50</v>
      </c>
      <c r="K134" s="269"/>
    </row>
    <row r="135" spans="2:11" s="1" customFormat="1" ht="15" customHeight="1">
      <c r="B135" s="266"/>
      <c r="C135" s="223" t="s">
        <v>1284</v>
      </c>
      <c r="D135" s="223"/>
      <c r="E135" s="223"/>
      <c r="F135" s="244" t="s">
        <v>1265</v>
      </c>
      <c r="G135" s="223"/>
      <c r="H135" s="223" t="s">
        <v>1299</v>
      </c>
      <c r="I135" s="223" t="s">
        <v>1261</v>
      </c>
      <c r="J135" s="223">
        <v>50</v>
      </c>
      <c r="K135" s="269"/>
    </row>
    <row r="136" spans="2:11" s="1" customFormat="1" ht="15" customHeight="1">
      <c r="B136" s="266"/>
      <c r="C136" s="223" t="s">
        <v>1286</v>
      </c>
      <c r="D136" s="223"/>
      <c r="E136" s="223"/>
      <c r="F136" s="244" t="s">
        <v>1265</v>
      </c>
      <c r="G136" s="223"/>
      <c r="H136" s="223" t="s">
        <v>1299</v>
      </c>
      <c r="I136" s="223" t="s">
        <v>1261</v>
      </c>
      <c r="J136" s="223">
        <v>50</v>
      </c>
      <c r="K136" s="269"/>
    </row>
    <row r="137" spans="2:11" s="1" customFormat="1" ht="15" customHeight="1">
      <c r="B137" s="266"/>
      <c r="C137" s="223" t="s">
        <v>1287</v>
      </c>
      <c r="D137" s="223"/>
      <c r="E137" s="223"/>
      <c r="F137" s="244" t="s">
        <v>1265</v>
      </c>
      <c r="G137" s="223"/>
      <c r="H137" s="223" t="s">
        <v>1312</v>
      </c>
      <c r="I137" s="223" t="s">
        <v>1261</v>
      </c>
      <c r="J137" s="223">
        <v>255</v>
      </c>
      <c r="K137" s="269"/>
    </row>
    <row r="138" spans="2:11" s="1" customFormat="1" ht="15" customHeight="1">
      <c r="B138" s="266"/>
      <c r="C138" s="223" t="s">
        <v>1289</v>
      </c>
      <c r="D138" s="223"/>
      <c r="E138" s="223"/>
      <c r="F138" s="244" t="s">
        <v>1259</v>
      </c>
      <c r="G138" s="223"/>
      <c r="H138" s="223" t="s">
        <v>1313</v>
      </c>
      <c r="I138" s="223" t="s">
        <v>1291</v>
      </c>
      <c r="J138" s="223"/>
      <c r="K138" s="269"/>
    </row>
    <row r="139" spans="2:11" s="1" customFormat="1" ht="15" customHeight="1">
      <c r="B139" s="266"/>
      <c r="C139" s="223" t="s">
        <v>1292</v>
      </c>
      <c r="D139" s="223"/>
      <c r="E139" s="223"/>
      <c r="F139" s="244" t="s">
        <v>1259</v>
      </c>
      <c r="G139" s="223"/>
      <c r="H139" s="223" t="s">
        <v>1314</v>
      </c>
      <c r="I139" s="223" t="s">
        <v>1294</v>
      </c>
      <c r="J139" s="223"/>
      <c r="K139" s="269"/>
    </row>
    <row r="140" spans="2:11" s="1" customFormat="1" ht="15" customHeight="1">
      <c r="B140" s="266"/>
      <c r="C140" s="223" t="s">
        <v>1295</v>
      </c>
      <c r="D140" s="223"/>
      <c r="E140" s="223"/>
      <c r="F140" s="244" t="s">
        <v>1259</v>
      </c>
      <c r="G140" s="223"/>
      <c r="H140" s="223" t="s">
        <v>1295</v>
      </c>
      <c r="I140" s="223" t="s">
        <v>1294</v>
      </c>
      <c r="J140" s="223"/>
      <c r="K140" s="269"/>
    </row>
    <row r="141" spans="2:11" s="1" customFormat="1" ht="15" customHeight="1">
      <c r="B141" s="266"/>
      <c r="C141" s="223" t="s">
        <v>34</v>
      </c>
      <c r="D141" s="223"/>
      <c r="E141" s="223"/>
      <c r="F141" s="244" t="s">
        <v>1259</v>
      </c>
      <c r="G141" s="223"/>
      <c r="H141" s="223" t="s">
        <v>1315</v>
      </c>
      <c r="I141" s="223" t="s">
        <v>1294</v>
      </c>
      <c r="J141" s="223"/>
      <c r="K141" s="269"/>
    </row>
    <row r="142" spans="2:11" s="1" customFormat="1" ht="15" customHeight="1">
      <c r="B142" s="266"/>
      <c r="C142" s="223" t="s">
        <v>1316</v>
      </c>
      <c r="D142" s="223"/>
      <c r="E142" s="223"/>
      <c r="F142" s="244" t="s">
        <v>1259</v>
      </c>
      <c r="G142" s="223"/>
      <c r="H142" s="223" t="s">
        <v>1317</v>
      </c>
      <c r="I142" s="223" t="s">
        <v>1294</v>
      </c>
      <c r="J142" s="223"/>
      <c r="K142" s="269"/>
    </row>
    <row r="143" spans="2:11" s="1" customFormat="1" ht="15" customHeight="1">
      <c r="B143" s="270"/>
      <c r="C143" s="271"/>
      <c r="D143" s="271"/>
      <c r="E143" s="271"/>
      <c r="F143" s="271"/>
      <c r="G143" s="271"/>
      <c r="H143" s="271"/>
      <c r="I143" s="271"/>
      <c r="J143" s="271"/>
      <c r="K143" s="272"/>
    </row>
    <row r="144" spans="2:11" s="1" customFormat="1" ht="18.75" customHeight="1">
      <c r="B144" s="257"/>
      <c r="C144" s="257"/>
      <c r="D144" s="257"/>
      <c r="E144" s="257"/>
      <c r="F144" s="258"/>
      <c r="G144" s="257"/>
      <c r="H144" s="257"/>
      <c r="I144" s="257"/>
      <c r="J144" s="257"/>
      <c r="K144" s="257"/>
    </row>
    <row r="145" spans="2:11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pans="2:11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pans="2:11" s="1" customFormat="1" ht="45" customHeight="1">
      <c r="B147" s="234"/>
      <c r="C147" s="347" t="s">
        <v>1318</v>
      </c>
      <c r="D147" s="347"/>
      <c r="E147" s="347"/>
      <c r="F147" s="347"/>
      <c r="G147" s="347"/>
      <c r="H147" s="347"/>
      <c r="I147" s="347"/>
      <c r="J147" s="347"/>
      <c r="K147" s="235"/>
    </row>
    <row r="148" spans="2:11" s="1" customFormat="1" ht="17.25" customHeight="1">
      <c r="B148" s="234"/>
      <c r="C148" s="236" t="s">
        <v>1253</v>
      </c>
      <c r="D148" s="236"/>
      <c r="E148" s="236"/>
      <c r="F148" s="236" t="s">
        <v>1254</v>
      </c>
      <c r="G148" s="237"/>
      <c r="H148" s="236" t="s">
        <v>50</v>
      </c>
      <c r="I148" s="236" t="s">
        <v>53</v>
      </c>
      <c r="J148" s="236" t="s">
        <v>1255</v>
      </c>
      <c r="K148" s="235"/>
    </row>
    <row r="149" spans="2:11" s="1" customFormat="1" ht="17.25" customHeight="1">
      <c r="B149" s="234"/>
      <c r="C149" s="238" t="s">
        <v>1256</v>
      </c>
      <c r="D149" s="238"/>
      <c r="E149" s="238"/>
      <c r="F149" s="239" t="s">
        <v>1257</v>
      </c>
      <c r="G149" s="240"/>
      <c r="H149" s="238"/>
      <c r="I149" s="238"/>
      <c r="J149" s="238" t="s">
        <v>1258</v>
      </c>
      <c r="K149" s="235"/>
    </row>
    <row r="150" spans="2:11" s="1" customFormat="1" ht="5.25" customHeight="1">
      <c r="B150" s="246"/>
      <c r="C150" s="241"/>
      <c r="D150" s="241"/>
      <c r="E150" s="241"/>
      <c r="F150" s="241"/>
      <c r="G150" s="242"/>
      <c r="H150" s="241"/>
      <c r="I150" s="241"/>
      <c r="J150" s="241"/>
      <c r="K150" s="269"/>
    </row>
    <row r="151" spans="2:11" s="1" customFormat="1" ht="15" customHeight="1">
      <c r="B151" s="246"/>
      <c r="C151" s="273" t="s">
        <v>1262</v>
      </c>
      <c r="D151" s="223"/>
      <c r="E151" s="223"/>
      <c r="F151" s="274" t="s">
        <v>1259</v>
      </c>
      <c r="G151" s="223"/>
      <c r="H151" s="273" t="s">
        <v>1299</v>
      </c>
      <c r="I151" s="273" t="s">
        <v>1261</v>
      </c>
      <c r="J151" s="273">
        <v>120</v>
      </c>
      <c r="K151" s="269"/>
    </row>
    <row r="152" spans="2:11" s="1" customFormat="1" ht="15" customHeight="1">
      <c r="B152" s="246"/>
      <c r="C152" s="273" t="s">
        <v>1308</v>
      </c>
      <c r="D152" s="223"/>
      <c r="E152" s="223"/>
      <c r="F152" s="274" t="s">
        <v>1259</v>
      </c>
      <c r="G152" s="223"/>
      <c r="H152" s="273" t="s">
        <v>1319</v>
      </c>
      <c r="I152" s="273" t="s">
        <v>1261</v>
      </c>
      <c r="J152" s="273" t="s">
        <v>1310</v>
      </c>
      <c r="K152" s="269"/>
    </row>
    <row r="153" spans="2:11" s="1" customFormat="1" ht="15" customHeight="1">
      <c r="B153" s="246"/>
      <c r="C153" s="273" t="s">
        <v>87</v>
      </c>
      <c r="D153" s="223"/>
      <c r="E153" s="223"/>
      <c r="F153" s="274" t="s">
        <v>1259</v>
      </c>
      <c r="G153" s="223"/>
      <c r="H153" s="273" t="s">
        <v>1320</v>
      </c>
      <c r="I153" s="273" t="s">
        <v>1261</v>
      </c>
      <c r="J153" s="273" t="s">
        <v>1310</v>
      </c>
      <c r="K153" s="269"/>
    </row>
    <row r="154" spans="2:11" s="1" customFormat="1" ht="15" customHeight="1">
      <c r="B154" s="246"/>
      <c r="C154" s="273" t="s">
        <v>1264</v>
      </c>
      <c r="D154" s="223"/>
      <c r="E154" s="223"/>
      <c r="F154" s="274" t="s">
        <v>1265</v>
      </c>
      <c r="G154" s="223"/>
      <c r="H154" s="273" t="s">
        <v>1299</v>
      </c>
      <c r="I154" s="273" t="s">
        <v>1261</v>
      </c>
      <c r="J154" s="273">
        <v>50</v>
      </c>
      <c r="K154" s="269"/>
    </row>
    <row r="155" spans="2:11" s="1" customFormat="1" ht="15" customHeight="1">
      <c r="B155" s="246"/>
      <c r="C155" s="273" t="s">
        <v>1267</v>
      </c>
      <c r="D155" s="223"/>
      <c r="E155" s="223"/>
      <c r="F155" s="274" t="s">
        <v>1259</v>
      </c>
      <c r="G155" s="223"/>
      <c r="H155" s="273" t="s">
        <v>1299</v>
      </c>
      <c r="I155" s="273" t="s">
        <v>1269</v>
      </c>
      <c r="J155" s="273"/>
      <c r="K155" s="269"/>
    </row>
    <row r="156" spans="2:11" s="1" customFormat="1" ht="15" customHeight="1">
      <c r="B156" s="246"/>
      <c r="C156" s="273" t="s">
        <v>1278</v>
      </c>
      <c r="D156" s="223"/>
      <c r="E156" s="223"/>
      <c r="F156" s="274" t="s">
        <v>1265</v>
      </c>
      <c r="G156" s="223"/>
      <c r="H156" s="273" t="s">
        <v>1299</v>
      </c>
      <c r="I156" s="273" t="s">
        <v>1261</v>
      </c>
      <c r="J156" s="273">
        <v>50</v>
      </c>
      <c r="K156" s="269"/>
    </row>
    <row r="157" spans="2:11" s="1" customFormat="1" ht="15" customHeight="1">
      <c r="B157" s="246"/>
      <c r="C157" s="273" t="s">
        <v>1286</v>
      </c>
      <c r="D157" s="223"/>
      <c r="E157" s="223"/>
      <c r="F157" s="274" t="s">
        <v>1265</v>
      </c>
      <c r="G157" s="223"/>
      <c r="H157" s="273" t="s">
        <v>1299</v>
      </c>
      <c r="I157" s="273" t="s">
        <v>1261</v>
      </c>
      <c r="J157" s="273">
        <v>50</v>
      </c>
      <c r="K157" s="269"/>
    </row>
    <row r="158" spans="2:11" s="1" customFormat="1" ht="15" customHeight="1">
      <c r="B158" s="246"/>
      <c r="C158" s="273" t="s">
        <v>1284</v>
      </c>
      <c r="D158" s="223"/>
      <c r="E158" s="223"/>
      <c r="F158" s="274" t="s">
        <v>1265</v>
      </c>
      <c r="G158" s="223"/>
      <c r="H158" s="273" t="s">
        <v>1299</v>
      </c>
      <c r="I158" s="273" t="s">
        <v>1261</v>
      </c>
      <c r="J158" s="273">
        <v>50</v>
      </c>
      <c r="K158" s="269"/>
    </row>
    <row r="159" spans="2:11" s="1" customFormat="1" ht="15" customHeight="1">
      <c r="B159" s="246"/>
      <c r="C159" s="273" t="s">
        <v>102</v>
      </c>
      <c r="D159" s="223"/>
      <c r="E159" s="223"/>
      <c r="F159" s="274" t="s">
        <v>1259</v>
      </c>
      <c r="G159" s="223"/>
      <c r="H159" s="273" t="s">
        <v>1321</v>
      </c>
      <c r="I159" s="273" t="s">
        <v>1261</v>
      </c>
      <c r="J159" s="273" t="s">
        <v>1322</v>
      </c>
      <c r="K159" s="269"/>
    </row>
    <row r="160" spans="2:11" s="1" customFormat="1" ht="15" customHeight="1">
      <c r="B160" s="246"/>
      <c r="C160" s="273" t="s">
        <v>1323</v>
      </c>
      <c r="D160" s="223"/>
      <c r="E160" s="223"/>
      <c r="F160" s="274" t="s">
        <v>1259</v>
      </c>
      <c r="G160" s="223"/>
      <c r="H160" s="273" t="s">
        <v>1324</v>
      </c>
      <c r="I160" s="273" t="s">
        <v>1294</v>
      </c>
      <c r="J160" s="273"/>
      <c r="K160" s="269"/>
    </row>
    <row r="161" spans="2:11" s="1" customFormat="1" ht="15" customHeight="1">
      <c r="B161" s="275"/>
      <c r="C161" s="276"/>
      <c r="D161" s="276"/>
      <c r="E161" s="276"/>
      <c r="F161" s="276"/>
      <c r="G161" s="276"/>
      <c r="H161" s="276"/>
      <c r="I161" s="276"/>
      <c r="J161" s="276"/>
      <c r="K161" s="277"/>
    </row>
    <row r="162" spans="2:11" s="1" customFormat="1" ht="18.75" customHeight="1">
      <c r="B162" s="257"/>
      <c r="C162" s="267"/>
      <c r="D162" s="267"/>
      <c r="E162" s="267"/>
      <c r="F162" s="278"/>
      <c r="G162" s="267"/>
      <c r="H162" s="267"/>
      <c r="I162" s="267"/>
      <c r="J162" s="267"/>
      <c r="K162" s="257"/>
    </row>
    <row r="163" spans="2:11" s="1" customFormat="1" ht="18.75" customHeight="1">
      <c r="B163" s="257"/>
      <c r="C163" s="267"/>
      <c r="D163" s="267"/>
      <c r="E163" s="267"/>
      <c r="F163" s="278"/>
      <c r="G163" s="267"/>
      <c r="H163" s="267"/>
      <c r="I163" s="267"/>
      <c r="J163" s="267"/>
      <c r="K163" s="257"/>
    </row>
    <row r="164" spans="2:11" s="1" customFormat="1" ht="18.75" customHeight="1">
      <c r="B164" s="257"/>
      <c r="C164" s="267"/>
      <c r="D164" s="267"/>
      <c r="E164" s="267"/>
      <c r="F164" s="278"/>
      <c r="G164" s="267"/>
      <c r="H164" s="267"/>
      <c r="I164" s="267"/>
      <c r="J164" s="267"/>
      <c r="K164" s="257"/>
    </row>
    <row r="165" spans="2:11" s="1" customFormat="1" ht="18.75" customHeight="1">
      <c r="B165" s="257"/>
      <c r="C165" s="267"/>
      <c r="D165" s="267"/>
      <c r="E165" s="267"/>
      <c r="F165" s="278"/>
      <c r="G165" s="267"/>
      <c r="H165" s="267"/>
      <c r="I165" s="267"/>
      <c r="J165" s="267"/>
      <c r="K165" s="257"/>
    </row>
    <row r="166" spans="2:11" s="1" customFormat="1" ht="18.75" customHeight="1">
      <c r="B166" s="257"/>
      <c r="C166" s="267"/>
      <c r="D166" s="267"/>
      <c r="E166" s="267"/>
      <c r="F166" s="278"/>
      <c r="G166" s="267"/>
      <c r="H166" s="267"/>
      <c r="I166" s="267"/>
      <c r="J166" s="267"/>
      <c r="K166" s="257"/>
    </row>
    <row r="167" spans="2:11" s="1" customFormat="1" ht="18.75" customHeight="1">
      <c r="B167" s="257"/>
      <c r="C167" s="267"/>
      <c r="D167" s="267"/>
      <c r="E167" s="267"/>
      <c r="F167" s="278"/>
      <c r="G167" s="267"/>
      <c r="H167" s="267"/>
      <c r="I167" s="267"/>
      <c r="J167" s="267"/>
      <c r="K167" s="257"/>
    </row>
    <row r="168" spans="2:11" s="1" customFormat="1" ht="18.75" customHeight="1">
      <c r="B168" s="257"/>
      <c r="C168" s="267"/>
      <c r="D168" s="267"/>
      <c r="E168" s="267"/>
      <c r="F168" s="278"/>
      <c r="G168" s="267"/>
      <c r="H168" s="267"/>
      <c r="I168" s="267"/>
      <c r="J168" s="267"/>
      <c r="K168" s="257"/>
    </row>
    <row r="169" spans="2:11" s="1" customFormat="1" ht="18.75" customHeight="1">
      <c r="B169" s="230"/>
      <c r="C169" s="230"/>
      <c r="D169" s="230"/>
      <c r="E169" s="230"/>
      <c r="F169" s="230"/>
      <c r="G169" s="230"/>
      <c r="H169" s="230"/>
      <c r="I169" s="230"/>
      <c r="J169" s="230"/>
      <c r="K169" s="230"/>
    </row>
    <row r="170" spans="2:11" s="1" customFormat="1" ht="7.5" customHeight="1">
      <c r="B170" s="212"/>
      <c r="C170" s="213"/>
      <c r="D170" s="213"/>
      <c r="E170" s="213"/>
      <c r="F170" s="213"/>
      <c r="G170" s="213"/>
      <c r="H170" s="213"/>
      <c r="I170" s="213"/>
      <c r="J170" s="213"/>
      <c r="K170" s="214"/>
    </row>
    <row r="171" spans="2:11" s="1" customFormat="1" ht="45" customHeight="1">
      <c r="B171" s="215"/>
      <c r="C171" s="348" t="s">
        <v>1325</v>
      </c>
      <c r="D171" s="348"/>
      <c r="E171" s="348"/>
      <c r="F171" s="348"/>
      <c r="G171" s="348"/>
      <c r="H171" s="348"/>
      <c r="I171" s="348"/>
      <c r="J171" s="348"/>
      <c r="K171" s="216"/>
    </row>
    <row r="172" spans="2:11" s="1" customFormat="1" ht="17.25" customHeight="1">
      <c r="B172" s="215"/>
      <c r="C172" s="236" t="s">
        <v>1253</v>
      </c>
      <c r="D172" s="236"/>
      <c r="E172" s="236"/>
      <c r="F172" s="236" t="s">
        <v>1254</v>
      </c>
      <c r="G172" s="279"/>
      <c r="H172" s="280" t="s">
        <v>50</v>
      </c>
      <c r="I172" s="280" t="s">
        <v>53</v>
      </c>
      <c r="J172" s="236" t="s">
        <v>1255</v>
      </c>
      <c r="K172" s="216"/>
    </row>
    <row r="173" spans="2:11" s="1" customFormat="1" ht="17.25" customHeight="1">
      <c r="B173" s="217"/>
      <c r="C173" s="238" t="s">
        <v>1256</v>
      </c>
      <c r="D173" s="238"/>
      <c r="E173" s="238"/>
      <c r="F173" s="239" t="s">
        <v>1257</v>
      </c>
      <c r="G173" s="281"/>
      <c r="H173" s="282"/>
      <c r="I173" s="282"/>
      <c r="J173" s="238" t="s">
        <v>1258</v>
      </c>
      <c r="K173" s="218"/>
    </row>
    <row r="174" spans="2:11" s="1" customFormat="1" ht="5.25" customHeight="1">
      <c r="B174" s="246"/>
      <c r="C174" s="241"/>
      <c r="D174" s="241"/>
      <c r="E174" s="241"/>
      <c r="F174" s="241"/>
      <c r="G174" s="242"/>
      <c r="H174" s="241"/>
      <c r="I174" s="241"/>
      <c r="J174" s="241"/>
      <c r="K174" s="269"/>
    </row>
    <row r="175" spans="2:11" s="1" customFormat="1" ht="15" customHeight="1">
      <c r="B175" s="246"/>
      <c r="C175" s="223" t="s">
        <v>1262</v>
      </c>
      <c r="D175" s="223"/>
      <c r="E175" s="223"/>
      <c r="F175" s="244" t="s">
        <v>1259</v>
      </c>
      <c r="G175" s="223"/>
      <c r="H175" s="223" t="s">
        <v>1299</v>
      </c>
      <c r="I175" s="223" t="s">
        <v>1261</v>
      </c>
      <c r="J175" s="223">
        <v>120</v>
      </c>
      <c r="K175" s="269"/>
    </row>
    <row r="176" spans="2:11" s="1" customFormat="1" ht="15" customHeight="1">
      <c r="B176" s="246"/>
      <c r="C176" s="223" t="s">
        <v>1308</v>
      </c>
      <c r="D176" s="223"/>
      <c r="E176" s="223"/>
      <c r="F176" s="244" t="s">
        <v>1259</v>
      </c>
      <c r="G176" s="223"/>
      <c r="H176" s="223" t="s">
        <v>1309</v>
      </c>
      <c r="I176" s="223" t="s">
        <v>1261</v>
      </c>
      <c r="J176" s="223" t="s">
        <v>1310</v>
      </c>
      <c r="K176" s="269"/>
    </row>
    <row r="177" spans="2:11" s="1" customFormat="1" ht="15" customHeight="1">
      <c r="B177" s="246"/>
      <c r="C177" s="223" t="s">
        <v>87</v>
      </c>
      <c r="D177" s="223"/>
      <c r="E177" s="223"/>
      <c r="F177" s="244" t="s">
        <v>1259</v>
      </c>
      <c r="G177" s="223"/>
      <c r="H177" s="223" t="s">
        <v>1326</v>
      </c>
      <c r="I177" s="223" t="s">
        <v>1261</v>
      </c>
      <c r="J177" s="223" t="s">
        <v>1310</v>
      </c>
      <c r="K177" s="269"/>
    </row>
    <row r="178" spans="2:11" s="1" customFormat="1" ht="15" customHeight="1">
      <c r="B178" s="246"/>
      <c r="C178" s="223" t="s">
        <v>1264</v>
      </c>
      <c r="D178" s="223"/>
      <c r="E178" s="223"/>
      <c r="F178" s="244" t="s">
        <v>1265</v>
      </c>
      <c r="G178" s="223"/>
      <c r="H178" s="223" t="s">
        <v>1326</v>
      </c>
      <c r="I178" s="223" t="s">
        <v>1261</v>
      </c>
      <c r="J178" s="223">
        <v>50</v>
      </c>
      <c r="K178" s="269"/>
    </row>
    <row r="179" spans="2:11" s="1" customFormat="1" ht="15" customHeight="1">
      <c r="B179" s="246"/>
      <c r="C179" s="223" t="s">
        <v>1267</v>
      </c>
      <c r="D179" s="223"/>
      <c r="E179" s="223"/>
      <c r="F179" s="244" t="s">
        <v>1259</v>
      </c>
      <c r="G179" s="223"/>
      <c r="H179" s="223" t="s">
        <v>1326</v>
      </c>
      <c r="I179" s="223" t="s">
        <v>1269</v>
      </c>
      <c r="J179" s="223"/>
      <c r="K179" s="269"/>
    </row>
    <row r="180" spans="2:11" s="1" customFormat="1" ht="15" customHeight="1">
      <c r="B180" s="246"/>
      <c r="C180" s="223" t="s">
        <v>1278</v>
      </c>
      <c r="D180" s="223"/>
      <c r="E180" s="223"/>
      <c r="F180" s="244" t="s">
        <v>1265</v>
      </c>
      <c r="G180" s="223"/>
      <c r="H180" s="223" t="s">
        <v>1326</v>
      </c>
      <c r="I180" s="223" t="s">
        <v>1261</v>
      </c>
      <c r="J180" s="223">
        <v>50</v>
      </c>
      <c r="K180" s="269"/>
    </row>
    <row r="181" spans="2:11" s="1" customFormat="1" ht="15" customHeight="1">
      <c r="B181" s="246"/>
      <c r="C181" s="223" t="s">
        <v>1286</v>
      </c>
      <c r="D181" s="223"/>
      <c r="E181" s="223"/>
      <c r="F181" s="244" t="s">
        <v>1265</v>
      </c>
      <c r="G181" s="223"/>
      <c r="H181" s="223" t="s">
        <v>1326</v>
      </c>
      <c r="I181" s="223" t="s">
        <v>1261</v>
      </c>
      <c r="J181" s="223">
        <v>50</v>
      </c>
      <c r="K181" s="269"/>
    </row>
    <row r="182" spans="2:11" s="1" customFormat="1" ht="15" customHeight="1">
      <c r="B182" s="246"/>
      <c r="C182" s="223" t="s">
        <v>1284</v>
      </c>
      <c r="D182" s="223"/>
      <c r="E182" s="223"/>
      <c r="F182" s="244" t="s">
        <v>1265</v>
      </c>
      <c r="G182" s="223"/>
      <c r="H182" s="223" t="s">
        <v>1326</v>
      </c>
      <c r="I182" s="223" t="s">
        <v>1261</v>
      </c>
      <c r="J182" s="223">
        <v>50</v>
      </c>
      <c r="K182" s="269"/>
    </row>
    <row r="183" spans="2:11" s="1" customFormat="1" ht="15" customHeight="1">
      <c r="B183" s="246"/>
      <c r="C183" s="223" t="s">
        <v>128</v>
      </c>
      <c r="D183" s="223"/>
      <c r="E183" s="223"/>
      <c r="F183" s="244" t="s">
        <v>1259</v>
      </c>
      <c r="G183" s="223"/>
      <c r="H183" s="223" t="s">
        <v>1327</v>
      </c>
      <c r="I183" s="223" t="s">
        <v>1328</v>
      </c>
      <c r="J183" s="223"/>
      <c r="K183" s="269"/>
    </row>
    <row r="184" spans="2:11" s="1" customFormat="1" ht="15" customHeight="1">
      <c r="B184" s="246"/>
      <c r="C184" s="223" t="s">
        <v>53</v>
      </c>
      <c r="D184" s="223"/>
      <c r="E184" s="223"/>
      <c r="F184" s="244" t="s">
        <v>1259</v>
      </c>
      <c r="G184" s="223"/>
      <c r="H184" s="223" t="s">
        <v>1329</v>
      </c>
      <c r="I184" s="223" t="s">
        <v>1330</v>
      </c>
      <c r="J184" s="223">
        <v>1</v>
      </c>
      <c r="K184" s="269"/>
    </row>
    <row r="185" spans="2:11" s="1" customFormat="1" ht="15" customHeight="1">
      <c r="B185" s="246"/>
      <c r="C185" s="223" t="s">
        <v>49</v>
      </c>
      <c r="D185" s="223"/>
      <c r="E185" s="223"/>
      <c r="F185" s="244" t="s">
        <v>1259</v>
      </c>
      <c r="G185" s="223"/>
      <c r="H185" s="223" t="s">
        <v>1331</v>
      </c>
      <c r="I185" s="223" t="s">
        <v>1261</v>
      </c>
      <c r="J185" s="223">
        <v>20</v>
      </c>
      <c r="K185" s="269"/>
    </row>
    <row r="186" spans="2:11" s="1" customFormat="1" ht="15" customHeight="1">
      <c r="B186" s="246"/>
      <c r="C186" s="223" t="s">
        <v>50</v>
      </c>
      <c r="D186" s="223"/>
      <c r="E186" s="223"/>
      <c r="F186" s="244" t="s">
        <v>1259</v>
      </c>
      <c r="G186" s="223"/>
      <c r="H186" s="223" t="s">
        <v>1332</v>
      </c>
      <c r="I186" s="223" t="s">
        <v>1261</v>
      </c>
      <c r="J186" s="223">
        <v>255</v>
      </c>
      <c r="K186" s="269"/>
    </row>
    <row r="187" spans="2:11" s="1" customFormat="1" ht="15" customHeight="1">
      <c r="B187" s="246"/>
      <c r="C187" s="223" t="s">
        <v>129</v>
      </c>
      <c r="D187" s="223"/>
      <c r="E187" s="223"/>
      <c r="F187" s="244" t="s">
        <v>1259</v>
      </c>
      <c r="G187" s="223"/>
      <c r="H187" s="223" t="s">
        <v>1223</v>
      </c>
      <c r="I187" s="223" t="s">
        <v>1261</v>
      </c>
      <c r="J187" s="223">
        <v>10</v>
      </c>
      <c r="K187" s="269"/>
    </row>
    <row r="188" spans="2:11" s="1" customFormat="1" ht="15" customHeight="1">
      <c r="B188" s="246"/>
      <c r="C188" s="223" t="s">
        <v>130</v>
      </c>
      <c r="D188" s="223"/>
      <c r="E188" s="223"/>
      <c r="F188" s="244" t="s">
        <v>1259</v>
      </c>
      <c r="G188" s="223"/>
      <c r="H188" s="223" t="s">
        <v>1333</v>
      </c>
      <c r="I188" s="223" t="s">
        <v>1294</v>
      </c>
      <c r="J188" s="223"/>
      <c r="K188" s="269"/>
    </row>
    <row r="189" spans="2:11" s="1" customFormat="1" ht="15" customHeight="1">
      <c r="B189" s="246"/>
      <c r="C189" s="223" t="s">
        <v>1334</v>
      </c>
      <c r="D189" s="223"/>
      <c r="E189" s="223"/>
      <c r="F189" s="244" t="s">
        <v>1259</v>
      </c>
      <c r="G189" s="223"/>
      <c r="H189" s="223" t="s">
        <v>1335</v>
      </c>
      <c r="I189" s="223" t="s">
        <v>1294</v>
      </c>
      <c r="J189" s="223"/>
      <c r="K189" s="269"/>
    </row>
    <row r="190" spans="2:11" s="1" customFormat="1" ht="15" customHeight="1">
      <c r="B190" s="246"/>
      <c r="C190" s="223" t="s">
        <v>1323</v>
      </c>
      <c r="D190" s="223"/>
      <c r="E190" s="223"/>
      <c r="F190" s="244" t="s">
        <v>1259</v>
      </c>
      <c r="G190" s="223"/>
      <c r="H190" s="223" t="s">
        <v>1336</v>
      </c>
      <c r="I190" s="223" t="s">
        <v>1294</v>
      </c>
      <c r="J190" s="223"/>
      <c r="K190" s="269"/>
    </row>
    <row r="191" spans="2:11" s="1" customFormat="1" ht="15" customHeight="1">
      <c r="B191" s="246"/>
      <c r="C191" s="223" t="s">
        <v>132</v>
      </c>
      <c r="D191" s="223"/>
      <c r="E191" s="223"/>
      <c r="F191" s="244" t="s">
        <v>1265</v>
      </c>
      <c r="G191" s="223"/>
      <c r="H191" s="223" t="s">
        <v>1337</v>
      </c>
      <c r="I191" s="223" t="s">
        <v>1261</v>
      </c>
      <c r="J191" s="223">
        <v>50</v>
      </c>
      <c r="K191" s="269"/>
    </row>
    <row r="192" spans="2:11" s="1" customFormat="1" ht="15" customHeight="1">
      <c r="B192" s="246"/>
      <c r="C192" s="223" t="s">
        <v>1338</v>
      </c>
      <c r="D192" s="223"/>
      <c r="E192" s="223"/>
      <c r="F192" s="244" t="s">
        <v>1265</v>
      </c>
      <c r="G192" s="223"/>
      <c r="H192" s="223" t="s">
        <v>1339</v>
      </c>
      <c r="I192" s="223" t="s">
        <v>1340</v>
      </c>
      <c r="J192" s="223"/>
      <c r="K192" s="269"/>
    </row>
    <row r="193" spans="2:11" s="1" customFormat="1" ht="15" customHeight="1">
      <c r="B193" s="246"/>
      <c r="C193" s="223" t="s">
        <v>1341</v>
      </c>
      <c r="D193" s="223"/>
      <c r="E193" s="223"/>
      <c r="F193" s="244" t="s">
        <v>1265</v>
      </c>
      <c r="G193" s="223"/>
      <c r="H193" s="223" t="s">
        <v>1342</v>
      </c>
      <c r="I193" s="223" t="s">
        <v>1340</v>
      </c>
      <c r="J193" s="223"/>
      <c r="K193" s="269"/>
    </row>
    <row r="194" spans="2:11" s="1" customFormat="1" ht="15" customHeight="1">
      <c r="B194" s="246"/>
      <c r="C194" s="223" t="s">
        <v>1343</v>
      </c>
      <c r="D194" s="223"/>
      <c r="E194" s="223"/>
      <c r="F194" s="244" t="s">
        <v>1265</v>
      </c>
      <c r="G194" s="223"/>
      <c r="H194" s="223" t="s">
        <v>1344</v>
      </c>
      <c r="I194" s="223" t="s">
        <v>1340</v>
      </c>
      <c r="J194" s="223"/>
      <c r="K194" s="269"/>
    </row>
    <row r="195" spans="2:11" s="1" customFormat="1" ht="15" customHeight="1">
      <c r="B195" s="246"/>
      <c r="C195" s="283" t="s">
        <v>1345</v>
      </c>
      <c r="D195" s="223"/>
      <c r="E195" s="223"/>
      <c r="F195" s="244" t="s">
        <v>1265</v>
      </c>
      <c r="G195" s="223"/>
      <c r="H195" s="223" t="s">
        <v>1346</v>
      </c>
      <c r="I195" s="223" t="s">
        <v>1347</v>
      </c>
      <c r="J195" s="284" t="s">
        <v>1348</v>
      </c>
      <c r="K195" s="269"/>
    </row>
    <row r="196" spans="2:11" s="1" customFormat="1" ht="15" customHeight="1">
      <c r="B196" s="246"/>
      <c r="C196" s="283" t="s">
        <v>38</v>
      </c>
      <c r="D196" s="223"/>
      <c r="E196" s="223"/>
      <c r="F196" s="244" t="s">
        <v>1259</v>
      </c>
      <c r="G196" s="223"/>
      <c r="H196" s="220" t="s">
        <v>1349</v>
      </c>
      <c r="I196" s="223" t="s">
        <v>1350</v>
      </c>
      <c r="J196" s="223"/>
      <c r="K196" s="269"/>
    </row>
    <row r="197" spans="2:11" s="1" customFormat="1" ht="15" customHeight="1">
      <c r="B197" s="246"/>
      <c r="C197" s="283" t="s">
        <v>1351</v>
      </c>
      <c r="D197" s="223"/>
      <c r="E197" s="223"/>
      <c r="F197" s="244" t="s">
        <v>1259</v>
      </c>
      <c r="G197" s="223"/>
      <c r="H197" s="223" t="s">
        <v>1352</v>
      </c>
      <c r="I197" s="223" t="s">
        <v>1294</v>
      </c>
      <c r="J197" s="223"/>
      <c r="K197" s="269"/>
    </row>
    <row r="198" spans="2:11" s="1" customFormat="1" ht="15" customHeight="1">
      <c r="B198" s="246"/>
      <c r="C198" s="283" t="s">
        <v>1353</v>
      </c>
      <c r="D198" s="223"/>
      <c r="E198" s="223"/>
      <c r="F198" s="244" t="s">
        <v>1259</v>
      </c>
      <c r="G198" s="223"/>
      <c r="H198" s="223" t="s">
        <v>1354</v>
      </c>
      <c r="I198" s="223" t="s">
        <v>1294</v>
      </c>
      <c r="J198" s="223"/>
      <c r="K198" s="269"/>
    </row>
    <row r="199" spans="2:11" s="1" customFormat="1" ht="15" customHeight="1">
      <c r="B199" s="246"/>
      <c r="C199" s="283" t="s">
        <v>1355</v>
      </c>
      <c r="D199" s="223"/>
      <c r="E199" s="223"/>
      <c r="F199" s="244" t="s">
        <v>1265</v>
      </c>
      <c r="G199" s="223"/>
      <c r="H199" s="223" t="s">
        <v>1356</v>
      </c>
      <c r="I199" s="223" t="s">
        <v>1294</v>
      </c>
      <c r="J199" s="223"/>
      <c r="K199" s="269"/>
    </row>
    <row r="200" spans="2:11" s="1" customFormat="1" ht="15" customHeight="1">
      <c r="B200" s="275"/>
      <c r="C200" s="285"/>
      <c r="D200" s="276"/>
      <c r="E200" s="276"/>
      <c r="F200" s="276"/>
      <c r="G200" s="276"/>
      <c r="H200" s="276"/>
      <c r="I200" s="276"/>
      <c r="J200" s="276"/>
      <c r="K200" s="277"/>
    </row>
    <row r="201" spans="2:11" s="1" customFormat="1" ht="18.75" customHeight="1">
      <c r="B201" s="257"/>
      <c r="C201" s="267"/>
      <c r="D201" s="267"/>
      <c r="E201" s="267"/>
      <c r="F201" s="278"/>
      <c r="G201" s="267"/>
      <c r="H201" s="267"/>
      <c r="I201" s="267"/>
      <c r="J201" s="267"/>
      <c r="K201" s="257"/>
    </row>
    <row r="202" spans="2:11" s="1" customFormat="1" ht="18.75" customHeight="1">
      <c r="B202" s="230"/>
      <c r="C202" s="230"/>
      <c r="D202" s="230"/>
      <c r="E202" s="230"/>
      <c r="F202" s="230"/>
      <c r="G202" s="230"/>
      <c r="H202" s="230"/>
      <c r="I202" s="230"/>
      <c r="J202" s="230"/>
      <c r="K202" s="230"/>
    </row>
    <row r="203" spans="2:11" s="1" customFormat="1" ht="13.5">
      <c r="B203" s="212"/>
      <c r="C203" s="213"/>
      <c r="D203" s="213"/>
      <c r="E203" s="213"/>
      <c r="F203" s="213"/>
      <c r="G203" s="213"/>
      <c r="H203" s="213"/>
      <c r="I203" s="213"/>
      <c r="J203" s="213"/>
      <c r="K203" s="214"/>
    </row>
    <row r="204" spans="2:11" s="1" customFormat="1" ht="21" customHeight="1">
      <c r="B204" s="215"/>
      <c r="C204" s="348" t="s">
        <v>1357</v>
      </c>
      <c r="D204" s="348"/>
      <c r="E204" s="348"/>
      <c r="F204" s="348"/>
      <c r="G204" s="348"/>
      <c r="H204" s="348"/>
      <c r="I204" s="348"/>
      <c r="J204" s="348"/>
      <c r="K204" s="216"/>
    </row>
    <row r="205" spans="2:11" s="1" customFormat="1" ht="25.5" customHeight="1">
      <c r="B205" s="215"/>
      <c r="C205" s="286" t="s">
        <v>1358</v>
      </c>
      <c r="D205" s="286"/>
      <c r="E205" s="286"/>
      <c r="F205" s="286" t="s">
        <v>1359</v>
      </c>
      <c r="G205" s="287"/>
      <c r="H205" s="349" t="s">
        <v>1360</v>
      </c>
      <c r="I205" s="349"/>
      <c r="J205" s="349"/>
      <c r="K205" s="216"/>
    </row>
    <row r="206" spans="2:11" s="1" customFormat="1" ht="5.25" customHeight="1">
      <c r="B206" s="246"/>
      <c r="C206" s="241"/>
      <c r="D206" s="241"/>
      <c r="E206" s="241"/>
      <c r="F206" s="241"/>
      <c r="G206" s="267"/>
      <c r="H206" s="241"/>
      <c r="I206" s="241"/>
      <c r="J206" s="241"/>
      <c r="K206" s="269"/>
    </row>
    <row r="207" spans="2:11" s="1" customFormat="1" ht="15" customHeight="1">
      <c r="B207" s="246"/>
      <c r="C207" s="223" t="s">
        <v>1350</v>
      </c>
      <c r="D207" s="223"/>
      <c r="E207" s="223"/>
      <c r="F207" s="244" t="s">
        <v>39</v>
      </c>
      <c r="G207" s="223"/>
      <c r="H207" s="350" t="s">
        <v>1361</v>
      </c>
      <c r="I207" s="350"/>
      <c r="J207" s="350"/>
      <c r="K207" s="269"/>
    </row>
    <row r="208" spans="2:11" s="1" customFormat="1" ht="15" customHeight="1">
      <c r="B208" s="246"/>
      <c r="C208" s="223"/>
      <c r="D208" s="223"/>
      <c r="E208" s="223"/>
      <c r="F208" s="244" t="s">
        <v>40</v>
      </c>
      <c r="G208" s="223"/>
      <c r="H208" s="350" t="s">
        <v>1362</v>
      </c>
      <c r="I208" s="350"/>
      <c r="J208" s="350"/>
      <c r="K208" s="269"/>
    </row>
    <row r="209" spans="2:11" s="1" customFormat="1" ht="15" customHeight="1">
      <c r="B209" s="246"/>
      <c r="C209" s="223"/>
      <c r="D209" s="223"/>
      <c r="E209" s="223"/>
      <c r="F209" s="244" t="s">
        <v>43</v>
      </c>
      <c r="G209" s="223"/>
      <c r="H209" s="350" t="s">
        <v>1363</v>
      </c>
      <c r="I209" s="350"/>
      <c r="J209" s="350"/>
      <c r="K209" s="269"/>
    </row>
    <row r="210" spans="2:11" s="1" customFormat="1" ht="15" customHeight="1">
      <c r="B210" s="246"/>
      <c r="C210" s="223"/>
      <c r="D210" s="223"/>
      <c r="E210" s="223"/>
      <c r="F210" s="244" t="s">
        <v>41</v>
      </c>
      <c r="G210" s="223"/>
      <c r="H210" s="350" t="s">
        <v>1364</v>
      </c>
      <c r="I210" s="350"/>
      <c r="J210" s="350"/>
      <c r="K210" s="269"/>
    </row>
    <row r="211" spans="2:11" s="1" customFormat="1" ht="15" customHeight="1">
      <c r="B211" s="246"/>
      <c r="C211" s="223"/>
      <c r="D211" s="223"/>
      <c r="E211" s="223"/>
      <c r="F211" s="244" t="s">
        <v>42</v>
      </c>
      <c r="G211" s="223"/>
      <c r="H211" s="350" t="s">
        <v>1365</v>
      </c>
      <c r="I211" s="350"/>
      <c r="J211" s="350"/>
      <c r="K211" s="269"/>
    </row>
    <row r="212" spans="2:11" s="1" customFormat="1" ht="15" customHeight="1">
      <c r="B212" s="246"/>
      <c r="C212" s="223"/>
      <c r="D212" s="223"/>
      <c r="E212" s="223"/>
      <c r="F212" s="244"/>
      <c r="G212" s="223"/>
      <c r="H212" s="223"/>
      <c r="I212" s="223"/>
      <c r="J212" s="223"/>
      <c r="K212" s="269"/>
    </row>
    <row r="213" spans="2:11" s="1" customFormat="1" ht="15" customHeight="1">
      <c r="B213" s="246"/>
      <c r="C213" s="223" t="s">
        <v>1306</v>
      </c>
      <c r="D213" s="223"/>
      <c r="E213" s="223"/>
      <c r="F213" s="244" t="s">
        <v>75</v>
      </c>
      <c r="G213" s="223"/>
      <c r="H213" s="350" t="s">
        <v>1366</v>
      </c>
      <c r="I213" s="350"/>
      <c r="J213" s="350"/>
      <c r="K213" s="269"/>
    </row>
    <row r="214" spans="2:11" s="1" customFormat="1" ht="15" customHeight="1">
      <c r="B214" s="246"/>
      <c r="C214" s="223"/>
      <c r="D214" s="223"/>
      <c r="E214" s="223"/>
      <c r="F214" s="244" t="s">
        <v>1202</v>
      </c>
      <c r="G214" s="223"/>
      <c r="H214" s="350" t="s">
        <v>1203</v>
      </c>
      <c r="I214" s="350"/>
      <c r="J214" s="350"/>
      <c r="K214" s="269"/>
    </row>
    <row r="215" spans="2:11" s="1" customFormat="1" ht="15" customHeight="1">
      <c r="B215" s="246"/>
      <c r="C215" s="223"/>
      <c r="D215" s="223"/>
      <c r="E215" s="223"/>
      <c r="F215" s="244" t="s">
        <v>1200</v>
      </c>
      <c r="G215" s="223"/>
      <c r="H215" s="350" t="s">
        <v>1367</v>
      </c>
      <c r="I215" s="350"/>
      <c r="J215" s="350"/>
      <c r="K215" s="269"/>
    </row>
    <row r="216" spans="2:11" s="1" customFormat="1" ht="15" customHeight="1">
      <c r="B216" s="288"/>
      <c r="C216" s="223"/>
      <c r="D216" s="223"/>
      <c r="E216" s="223"/>
      <c r="F216" s="244" t="s">
        <v>1204</v>
      </c>
      <c r="G216" s="283"/>
      <c r="H216" s="351" t="s">
        <v>1205</v>
      </c>
      <c r="I216" s="351"/>
      <c r="J216" s="351"/>
      <c r="K216" s="289"/>
    </row>
    <row r="217" spans="2:11" s="1" customFormat="1" ht="15" customHeight="1">
      <c r="B217" s="288"/>
      <c r="C217" s="223"/>
      <c r="D217" s="223"/>
      <c r="E217" s="223"/>
      <c r="F217" s="244" t="s">
        <v>1206</v>
      </c>
      <c r="G217" s="283"/>
      <c r="H217" s="351" t="s">
        <v>1368</v>
      </c>
      <c r="I217" s="351"/>
      <c r="J217" s="351"/>
      <c r="K217" s="289"/>
    </row>
    <row r="218" spans="2:11" s="1" customFormat="1" ht="15" customHeight="1">
      <c r="B218" s="288"/>
      <c r="C218" s="223"/>
      <c r="D218" s="223"/>
      <c r="E218" s="223"/>
      <c r="F218" s="244"/>
      <c r="G218" s="283"/>
      <c r="H218" s="273"/>
      <c r="I218" s="273"/>
      <c r="J218" s="273"/>
      <c r="K218" s="289"/>
    </row>
    <row r="219" spans="2:11" s="1" customFormat="1" ht="15" customHeight="1">
      <c r="B219" s="288"/>
      <c r="C219" s="223" t="s">
        <v>1330</v>
      </c>
      <c r="D219" s="223"/>
      <c r="E219" s="223"/>
      <c r="F219" s="244">
        <v>1</v>
      </c>
      <c r="G219" s="283"/>
      <c r="H219" s="351" t="s">
        <v>1369</v>
      </c>
      <c r="I219" s="351"/>
      <c r="J219" s="351"/>
      <c r="K219" s="289"/>
    </row>
    <row r="220" spans="2:11" s="1" customFormat="1" ht="15" customHeight="1">
      <c r="B220" s="288"/>
      <c r="C220" s="223"/>
      <c r="D220" s="223"/>
      <c r="E220" s="223"/>
      <c r="F220" s="244">
        <v>2</v>
      </c>
      <c r="G220" s="283"/>
      <c r="H220" s="351" t="s">
        <v>1370</v>
      </c>
      <c r="I220" s="351"/>
      <c r="J220" s="351"/>
      <c r="K220" s="289"/>
    </row>
    <row r="221" spans="2:11" s="1" customFormat="1" ht="15" customHeight="1">
      <c r="B221" s="288"/>
      <c r="C221" s="223"/>
      <c r="D221" s="223"/>
      <c r="E221" s="223"/>
      <c r="F221" s="244">
        <v>3</v>
      </c>
      <c r="G221" s="283"/>
      <c r="H221" s="351" t="s">
        <v>1371</v>
      </c>
      <c r="I221" s="351"/>
      <c r="J221" s="351"/>
      <c r="K221" s="289"/>
    </row>
    <row r="222" spans="2:11" s="1" customFormat="1" ht="15" customHeight="1">
      <c r="B222" s="288"/>
      <c r="C222" s="223"/>
      <c r="D222" s="223"/>
      <c r="E222" s="223"/>
      <c r="F222" s="244">
        <v>4</v>
      </c>
      <c r="G222" s="283"/>
      <c r="H222" s="351" t="s">
        <v>1372</v>
      </c>
      <c r="I222" s="351"/>
      <c r="J222" s="351"/>
      <c r="K222" s="289"/>
    </row>
    <row r="223" spans="2:11" s="1" customFormat="1" ht="12.75" customHeight="1">
      <c r="B223" s="290"/>
      <c r="C223" s="291"/>
      <c r="D223" s="291"/>
      <c r="E223" s="291"/>
      <c r="F223" s="291"/>
      <c r="G223" s="291"/>
      <c r="H223" s="291"/>
      <c r="I223" s="291"/>
      <c r="J223" s="291"/>
      <c r="K223" s="29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14</vt:i4>
      </vt:variant>
    </vt:vector>
  </HeadingPairs>
  <TitlesOfParts>
    <vt:vector size="22" baseType="lpstr">
      <vt:lpstr>Rekapitulace zakázky</vt:lpstr>
      <vt:lpstr>01 - stavební část</vt:lpstr>
      <vt:lpstr>02 - technická zařízení b...</vt:lpstr>
      <vt:lpstr>03.1 - byt 3+1</vt:lpstr>
      <vt:lpstr>03.2 - byt 2+1</vt:lpstr>
      <vt:lpstr>04 - Demolice útulku TO</vt:lpstr>
      <vt:lpstr>05 - VRN</vt:lpstr>
      <vt:lpstr>Pokyny pro vyplnění</vt:lpstr>
      <vt:lpstr>'01 - stavební část'!Názvy_tisku</vt:lpstr>
      <vt:lpstr>'02 - technická zařízení b...'!Názvy_tisku</vt:lpstr>
      <vt:lpstr>'03.1 - byt 3+1'!Názvy_tisku</vt:lpstr>
      <vt:lpstr>'03.2 - byt 2+1'!Názvy_tisku</vt:lpstr>
      <vt:lpstr>'04 - Demolice útulku TO'!Názvy_tisku</vt:lpstr>
      <vt:lpstr>'05 - VRN'!Názvy_tisku</vt:lpstr>
      <vt:lpstr>'Rekapitulace zakázky'!Názvy_tisku</vt:lpstr>
      <vt:lpstr>'01 - stavební část'!Oblast_tisku</vt:lpstr>
      <vt:lpstr>'02 - technická zařízení b...'!Oblast_tisku</vt:lpstr>
      <vt:lpstr>'03.1 - byt 3+1'!Oblast_tisku</vt:lpstr>
      <vt:lpstr>'03.2 - byt 2+1'!Oblast_tisku</vt:lpstr>
      <vt:lpstr>'04 - Demolice útulku TO'!Oblast_tisku</vt:lpstr>
      <vt:lpstr>'05 - VRN'!Oblast_tisku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dcterms:created xsi:type="dcterms:W3CDTF">2020-09-11T10:04:01Z</dcterms:created>
  <dcterms:modified xsi:type="dcterms:W3CDTF">2020-09-21T11:04:39Z</dcterms:modified>
</cp:coreProperties>
</file>