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T:\31-100 Prodin\VÝROBA\2019\041_Jaroměř ON - rekonstrukce (kanalizace, plyn)\6_DIGI\Změny 07_2020 pro O6\Rozpočet\"/>
    </mc:Choice>
  </mc:AlternateContent>
  <xr:revisionPtr revIDLastSave="0" documentId="13_ncr:1_{F054BC42-CD87-4234-A549-33A9D9E26CCD}" xr6:coauthVersionLast="45" xr6:coauthVersionMax="45" xr10:uidLastSave="{00000000-0000-0000-0000-000000000000}"/>
  <bookViews>
    <workbookView xWindow="4905" yWindow="240" windowWidth="21600" windowHeight="15210" xr2:uid="{00000000-000D-0000-FFFF-FFFF00000000}"/>
  </bookViews>
  <sheets>
    <sheet name="Rekapitulace stavby" sheetId="1" r:id="rId1"/>
    <sheet name="SO01 - NTL plynovod, příp..." sheetId="2" r:id="rId2"/>
    <sheet name="Seznam figur" sheetId="3" r:id="rId3"/>
  </sheets>
  <definedNames>
    <definedName name="_xlnm._FilterDatabase" localSheetId="1" hidden="1">'SO01 - NTL plynovod, příp...'!$C$132:$K$415</definedName>
    <definedName name="_xlnm.Print_Titles" localSheetId="0">'Rekapitulace stavby'!$92:$92</definedName>
    <definedName name="_xlnm.Print_Titles" localSheetId="2">'Seznam figur'!$9:$9</definedName>
    <definedName name="_xlnm.Print_Titles" localSheetId="1">'SO01 - NTL plynovod, příp...'!$132:$132</definedName>
    <definedName name="_xlnm.Print_Area" localSheetId="0">'Rekapitulace stavby'!$D$4:$AO$76,'Rekapitulace stavby'!$C$82:$AQ$96</definedName>
    <definedName name="_xlnm.Print_Area" localSheetId="2">'Seznam figur'!$C$4:$G$215</definedName>
    <definedName name="_xlnm.Print_Area" localSheetId="1">'SO01 - NTL plynovod, příp...'!$C$4:$J$76,'SO01 - NTL plynovod, příp...'!$C$82:$J$114,'SO01 - NTL plynovod, příp...'!$C$120:$K$415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95" i="1"/>
  <c r="J35" i="2"/>
  <c r="AX95" i="1"/>
  <c r="BI415" i="2"/>
  <c r="BH415" i="2"/>
  <c r="BG415" i="2"/>
  <c r="BF415" i="2"/>
  <c r="T415" i="2"/>
  <c r="T414" i="2"/>
  <c r="R415" i="2"/>
  <c r="R414" i="2"/>
  <c r="P415" i="2"/>
  <c r="P414" i="2" s="1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T399" i="2"/>
  <c r="R400" i="2"/>
  <c r="R399" i="2"/>
  <c r="P400" i="2"/>
  <c r="P399" i="2" s="1"/>
  <c r="BI397" i="2"/>
  <c r="BH397" i="2"/>
  <c r="BG397" i="2"/>
  <c r="BF397" i="2"/>
  <c r="T397" i="2"/>
  <c r="T396" i="2"/>
  <c r="T395" i="2" s="1"/>
  <c r="R397" i="2"/>
  <c r="R396" i="2" s="1"/>
  <c r="R395" i="2" s="1"/>
  <c r="P397" i="2"/>
  <c r="P396" i="2"/>
  <c r="P395" i="2" s="1"/>
  <c r="BI394" i="2"/>
  <c r="BH394" i="2"/>
  <c r="BG394" i="2"/>
  <c r="BF394" i="2"/>
  <c r="T394" i="2"/>
  <c r="T393" i="2"/>
  <c r="R394" i="2"/>
  <c r="R393" i="2" s="1"/>
  <c r="P394" i="2"/>
  <c r="P393" i="2" s="1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T347" i="2" s="1"/>
  <c r="R348" i="2"/>
  <c r="R347" i="2" s="1"/>
  <c r="P348" i="2"/>
  <c r="P347" i="2" s="1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56" i="2"/>
  <c r="BH256" i="2"/>
  <c r="BG256" i="2"/>
  <c r="BF256" i="2"/>
  <c r="T256" i="2"/>
  <c r="R256" i="2"/>
  <c r="P256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08" i="2"/>
  <c r="BH208" i="2"/>
  <c r="BG208" i="2"/>
  <c r="BF208" i="2"/>
  <c r="T208" i="2"/>
  <c r="R208" i="2"/>
  <c r="P20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 s="1"/>
  <c r="J17" i="2"/>
  <c r="J12" i="2"/>
  <c r="J127" i="2" s="1"/>
  <c r="E7" i="2"/>
  <c r="E85" i="2"/>
  <c r="L90" i="1"/>
  <c r="AM90" i="1"/>
  <c r="AM89" i="1"/>
  <c r="L89" i="1"/>
  <c r="AM87" i="1"/>
  <c r="L87" i="1"/>
  <c r="L85" i="1"/>
  <c r="L84" i="1"/>
  <c r="BK415" i="2"/>
  <c r="J388" i="2"/>
  <c r="J375" i="2"/>
  <c r="BK374" i="2"/>
  <c r="BK372" i="2"/>
  <c r="J370" i="2"/>
  <c r="J368" i="2"/>
  <c r="J367" i="2"/>
  <c r="BK365" i="2"/>
  <c r="BK364" i="2"/>
  <c r="BK363" i="2"/>
  <c r="J361" i="2"/>
  <c r="BK343" i="2"/>
  <c r="J333" i="2"/>
  <c r="J329" i="2"/>
  <c r="J306" i="2"/>
  <c r="BK301" i="2"/>
  <c r="BK293" i="2"/>
  <c r="J289" i="2"/>
  <c r="J287" i="2"/>
  <c r="BK256" i="2"/>
  <c r="BK220" i="2"/>
  <c r="J188" i="2"/>
  <c r="BK185" i="2"/>
  <c r="BK183" i="2"/>
  <c r="BK182" i="2"/>
  <c r="BK178" i="2"/>
  <c r="J151" i="2"/>
  <c r="J394" i="2"/>
  <c r="J391" i="2"/>
  <c r="J389" i="2"/>
  <c r="BK388" i="2"/>
  <c r="J387" i="2"/>
  <c r="J382" i="2"/>
  <c r="J379" i="2"/>
  <c r="J374" i="2"/>
  <c r="J371" i="2"/>
  <c r="BK369" i="2"/>
  <c r="J364" i="2"/>
  <c r="J362" i="2"/>
  <c r="J359" i="2"/>
  <c r="J353" i="2"/>
  <c r="J345" i="2"/>
  <c r="BK329" i="2"/>
  <c r="BK321" i="2"/>
  <c r="J319" i="2"/>
  <c r="J318" i="2"/>
  <c r="J304" i="2"/>
  <c r="BK289" i="2"/>
  <c r="BK274" i="2"/>
  <c r="J265" i="2"/>
  <c r="J241" i="2"/>
  <c r="J208" i="2"/>
  <c r="J194" i="2"/>
  <c r="BK186" i="2"/>
  <c r="J386" i="2"/>
  <c r="BK384" i="2"/>
  <c r="BK377" i="2"/>
  <c r="J363" i="2"/>
  <c r="BK361" i="2"/>
  <c r="BK358" i="2"/>
  <c r="BK355" i="2"/>
  <c r="J354" i="2"/>
  <c r="BK352" i="2"/>
  <c r="J348" i="2"/>
  <c r="BK333" i="2"/>
  <c r="BK327" i="2"/>
  <c r="J321" i="2"/>
  <c r="J317" i="2"/>
  <c r="BK314" i="2"/>
  <c r="BK312" i="2"/>
  <c r="BK304" i="2"/>
  <c r="J293" i="2"/>
  <c r="BK287" i="2"/>
  <c r="BK284" i="2"/>
  <c r="BK280" i="2"/>
  <c r="J267" i="2"/>
  <c r="J256" i="2"/>
  <c r="J247" i="2"/>
  <c r="BK216" i="2"/>
  <c r="J196" i="2"/>
  <c r="BK190" i="2"/>
  <c r="BK188" i="2"/>
  <c r="J178" i="2"/>
  <c r="J176" i="2"/>
  <c r="J165" i="2"/>
  <c r="BK151" i="2"/>
  <c r="BK389" i="2"/>
  <c r="BK385" i="2"/>
  <c r="BK379" i="2"/>
  <c r="BK375" i="2"/>
  <c r="J372" i="2"/>
  <c r="BK371" i="2"/>
  <c r="BK362" i="2"/>
  <c r="BK359" i="2"/>
  <c r="BK357" i="2"/>
  <c r="BK348" i="2"/>
  <c r="J339" i="2"/>
  <c r="J308" i="2"/>
  <c r="BK298" i="2"/>
  <c r="BK295" i="2"/>
  <c r="BK267" i="2"/>
  <c r="BK249" i="2"/>
  <c r="BK243" i="2"/>
  <c r="J220" i="2"/>
  <c r="J180" i="2"/>
  <c r="J172" i="2"/>
  <c r="J163" i="2"/>
  <c r="J138" i="2"/>
  <c r="BK383" i="2"/>
  <c r="BK382" i="2"/>
  <c r="BK380" i="2"/>
  <c r="J377" i="2"/>
  <c r="J376" i="2"/>
  <c r="J373" i="2"/>
  <c r="J369" i="2"/>
  <c r="J365" i="2"/>
  <c r="J360" i="2"/>
  <c r="BK356" i="2"/>
  <c r="J343" i="2"/>
  <c r="J341" i="2"/>
  <c r="J338" i="2"/>
  <c r="J335" i="2"/>
  <c r="J325" i="2"/>
  <c r="BK319" i="2"/>
  <c r="BK318" i="2"/>
  <c r="J310" i="2"/>
  <c r="BK308" i="2"/>
  <c r="J284" i="2"/>
  <c r="J278" i="2"/>
  <c r="J276" i="2"/>
  <c r="BK265" i="2"/>
  <c r="J249" i="2"/>
  <c r="BK245" i="2"/>
  <c r="J243" i="2"/>
  <c r="BK239" i="2"/>
  <c r="BK208" i="2"/>
  <c r="BK194" i="2"/>
  <c r="J167" i="2"/>
  <c r="BK165" i="2"/>
  <c r="BK136" i="2"/>
  <c r="J415" i="2"/>
  <c r="BK390" i="2"/>
  <c r="J383" i="2"/>
  <c r="BK381" i="2"/>
  <c r="J380" i="2"/>
  <c r="J366" i="2"/>
  <c r="BK360" i="2"/>
  <c r="J358" i="2"/>
  <c r="J352" i="2"/>
  <c r="BK339" i="2"/>
  <c r="BK317" i="2"/>
  <c r="BK310" i="2"/>
  <c r="J301" i="2"/>
  <c r="J282" i="2"/>
  <c r="BK276" i="2"/>
  <c r="J274" i="2"/>
  <c r="BK247" i="2"/>
  <c r="J216" i="2"/>
  <c r="BK196" i="2"/>
  <c r="J186" i="2"/>
  <c r="BK184" i="2"/>
  <c r="J182" i="2"/>
  <c r="BK172" i="2"/>
  <c r="J157" i="2"/>
  <c r="BK138" i="2"/>
  <c r="BK412" i="2"/>
  <c r="J412" i="2"/>
  <c r="BK410" i="2"/>
  <c r="J410" i="2"/>
  <c r="BK408" i="2"/>
  <c r="J408" i="2"/>
  <c r="BK407" i="2"/>
  <c r="J407" i="2"/>
  <c r="BK405" i="2"/>
  <c r="J405" i="2"/>
  <c r="BK404" i="2"/>
  <c r="J404" i="2"/>
  <c r="BK402" i="2"/>
  <c r="J402" i="2"/>
  <c r="BK400" i="2"/>
  <c r="J400" i="2"/>
  <c r="BK397" i="2"/>
  <c r="J397" i="2"/>
  <c r="BK394" i="2"/>
  <c r="BK391" i="2"/>
  <c r="J390" i="2"/>
  <c r="BK386" i="2"/>
  <c r="J385" i="2"/>
  <c r="J381" i="2"/>
  <c r="J378" i="2"/>
  <c r="BK376" i="2"/>
  <c r="BK373" i="2"/>
  <c r="BK370" i="2"/>
  <c r="BK368" i="2"/>
  <c r="BK366" i="2"/>
  <c r="BK354" i="2"/>
  <c r="BK353" i="2"/>
  <c r="BK345" i="2"/>
  <c r="BK335" i="2"/>
  <c r="J323" i="2"/>
  <c r="J314" i="2"/>
  <c r="J298" i="2"/>
  <c r="BK282" i="2"/>
  <c r="BK241" i="2"/>
  <c r="J239" i="2"/>
  <c r="J185" i="2"/>
  <c r="J183" i="2"/>
  <c r="BK387" i="2"/>
  <c r="J384" i="2"/>
  <c r="BK378" i="2"/>
  <c r="BK367" i="2"/>
  <c r="J357" i="2"/>
  <c r="J356" i="2"/>
  <c r="J355" i="2"/>
  <c r="BK341" i="2"/>
  <c r="BK338" i="2"/>
  <c r="J327" i="2"/>
  <c r="BK325" i="2"/>
  <c r="BK323" i="2"/>
  <c r="J312" i="2"/>
  <c r="BK306" i="2"/>
  <c r="J295" i="2"/>
  <c r="J280" i="2"/>
  <c r="BK278" i="2"/>
  <c r="J245" i="2"/>
  <c r="J190" i="2"/>
  <c r="J184" i="2"/>
  <c r="BK180" i="2"/>
  <c r="BK176" i="2"/>
  <c r="BK167" i="2"/>
  <c r="BK163" i="2"/>
  <c r="BK157" i="2"/>
  <c r="J136" i="2"/>
  <c r="AS94" i="1"/>
  <c r="R286" i="2" l="1"/>
  <c r="P351" i="2"/>
  <c r="P350" i="2" s="1"/>
  <c r="BK401" i="2"/>
  <c r="J401" i="2" s="1"/>
  <c r="J111" i="2" s="1"/>
  <c r="BK286" i="2"/>
  <c r="J286" i="2" s="1"/>
  <c r="J99" i="2" s="1"/>
  <c r="T320" i="2"/>
  <c r="T337" i="2"/>
  <c r="T406" i="2"/>
  <c r="T398" i="2" s="1"/>
  <c r="R320" i="2"/>
  <c r="BK337" i="2"/>
  <c r="J337" i="2"/>
  <c r="J102" i="2" s="1"/>
  <c r="P337" i="2"/>
  <c r="BK406" i="2"/>
  <c r="J406" i="2" s="1"/>
  <c r="J112" i="2" s="1"/>
  <c r="R351" i="2"/>
  <c r="R350" i="2" s="1"/>
  <c r="P401" i="2"/>
  <c r="P398" i="2" s="1"/>
  <c r="T135" i="2"/>
  <c r="T134" i="2" s="1"/>
  <c r="T286" i="2"/>
  <c r="BK316" i="2"/>
  <c r="J316" i="2" s="1"/>
  <c r="J100" i="2" s="1"/>
  <c r="P316" i="2"/>
  <c r="R316" i="2"/>
  <c r="T316" i="2"/>
  <c r="BK320" i="2"/>
  <c r="J320" i="2" s="1"/>
  <c r="J101" i="2" s="1"/>
  <c r="R337" i="2"/>
  <c r="T401" i="2"/>
  <c r="BK135" i="2"/>
  <c r="P286" i="2"/>
  <c r="P320" i="2"/>
  <c r="R406" i="2"/>
  <c r="P135" i="2"/>
  <c r="P134" i="2" s="1"/>
  <c r="T351" i="2"/>
  <c r="T350" i="2"/>
  <c r="R401" i="2"/>
  <c r="R398" i="2"/>
  <c r="R135" i="2"/>
  <c r="R134" i="2" s="1"/>
  <c r="BK351" i="2"/>
  <c r="J351" i="2" s="1"/>
  <c r="J105" i="2" s="1"/>
  <c r="P406" i="2"/>
  <c r="E123" i="2"/>
  <c r="BE172" i="2"/>
  <c r="BE178" i="2"/>
  <c r="BE208" i="2"/>
  <c r="BE216" i="2"/>
  <c r="BE247" i="2"/>
  <c r="BE298" i="2"/>
  <c r="BE319" i="2"/>
  <c r="BE335" i="2"/>
  <c r="BE361" i="2"/>
  <c r="BE363" i="2"/>
  <c r="BE371" i="2"/>
  <c r="BE376" i="2"/>
  <c r="BE379" i="2"/>
  <c r="BK414" i="2"/>
  <c r="J414" i="2" s="1"/>
  <c r="J113" i="2" s="1"/>
  <c r="BE136" i="2"/>
  <c r="BE151" i="2"/>
  <c r="BE165" i="2"/>
  <c r="BE167" i="2"/>
  <c r="BE176" i="2"/>
  <c r="BE180" i="2"/>
  <c r="BE186" i="2"/>
  <c r="BE188" i="2"/>
  <c r="BE190" i="2"/>
  <c r="BE249" i="2"/>
  <c r="BE267" i="2"/>
  <c r="BE274" i="2"/>
  <c r="BE301" i="2"/>
  <c r="BE329" i="2"/>
  <c r="BE333" i="2"/>
  <c r="BE341" i="2"/>
  <c r="BE352" i="2"/>
  <c r="BE357" i="2"/>
  <c r="BE362" i="2"/>
  <c r="BE368" i="2"/>
  <c r="BE369" i="2"/>
  <c r="BE382" i="2"/>
  <c r="BE390" i="2"/>
  <c r="BE391" i="2"/>
  <c r="BE397" i="2"/>
  <c r="BE400" i="2"/>
  <c r="BE402" i="2"/>
  <c r="BE404" i="2"/>
  <c r="BE405" i="2"/>
  <c r="BE407" i="2"/>
  <c r="BE408" i="2"/>
  <c r="BE410" i="2"/>
  <c r="BE412" i="2"/>
  <c r="J89" i="2"/>
  <c r="BE265" i="2"/>
  <c r="BE289" i="2"/>
  <c r="BE293" i="2"/>
  <c r="BE345" i="2"/>
  <c r="BE348" i="2"/>
  <c r="BE367" i="2"/>
  <c r="BE386" i="2"/>
  <c r="BE387" i="2"/>
  <c r="BE388" i="2"/>
  <c r="BE389" i="2"/>
  <c r="BK347" i="2"/>
  <c r="J347" i="2" s="1"/>
  <c r="J103" i="2" s="1"/>
  <c r="F92" i="2"/>
  <c r="BE182" i="2"/>
  <c r="BE183" i="2"/>
  <c r="BE314" i="2"/>
  <c r="BE354" i="2"/>
  <c r="BE372" i="2"/>
  <c r="BE374" i="2"/>
  <c r="BE415" i="2"/>
  <c r="BE194" i="2"/>
  <c r="BE256" i="2"/>
  <c r="BE280" i="2"/>
  <c r="BE284" i="2"/>
  <c r="BE287" i="2"/>
  <c r="BE304" i="2"/>
  <c r="BE317" i="2"/>
  <c r="BE321" i="2"/>
  <c r="BE323" i="2"/>
  <c r="BE327" i="2"/>
  <c r="BE356" i="2"/>
  <c r="BE364" i="2"/>
  <c r="BE365" i="2"/>
  <c r="BE373" i="2"/>
  <c r="BE157" i="2"/>
  <c r="BE184" i="2"/>
  <c r="BE185" i="2"/>
  <c r="BE239" i="2"/>
  <c r="BE278" i="2"/>
  <c r="BE295" i="2"/>
  <c r="BE318" i="2"/>
  <c r="BE338" i="2"/>
  <c r="BE343" i="2"/>
  <c r="BE370" i="2"/>
  <c r="BE378" i="2"/>
  <c r="BE138" i="2"/>
  <c r="BE220" i="2"/>
  <c r="BE243" i="2"/>
  <c r="BE245" i="2"/>
  <c r="BE276" i="2"/>
  <c r="BE282" i="2"/>
  <c r="BE306" i="2"/>
  <c r="BE308" i="2"/>
  <c r="BE325" i="2"/>
  <c r="BE355" i="2"/>
  <c r="BE360" i="2"/>
  <c r="BE366" i="2"/>
  <c r="BE375" i="2"/>
  <c r="BE377" i="2"/>
  <c r="BE383" i="2"/>
  <c r="BE394" i="2"/>
  <c r="BK393" i="2"/>
  <c r="J393" i="2" s="1"/>
  <c r="J106" i="2" s="1"/>
  <c r="BK396" i="2"/>
  <c r="J396" i="2" s="1"/>
  <c r="J108" i="2" s="1"/>
  <c r="BK399" i="2"/>
  <c r="J399" i="2" s="1"/>
  <c r="J110" i="2" s="1"/>
  <c r="BE163" i="2"/>
  <c r="BE196" i="2"/>
  <c r="BE241" i="2"/>
  <c r="BE310" i="2"/>
  <c r="BE312" i="2"/>
  <c r="BE339" i="2"/>
  <c r="BE353" i="2"/>
  <c r="BE358" i="2"/>
  <c r="BE359" i="2"/>
  <c r="BE380" i="2"/>
  <c r="BE381" i="2"/>
  <c r="BE384" i="2"/>
  <c r="BE385" i="2"/>
  <c r="F36" i="2"/>
  <c r="BC95" i="1" s="1"/>
  <c r="BC94" i="1" s="1"/>
  <c r="AY94" i="1" s="1"/>
  <c r="F34" i="2"/>
  <c r="BA95" i="1"/>
  <c r="BA94" i="1" s="1"/>
  <c r="AW94" i="1" s="1"/>
  <c r="AK30" i="1" s="1"/>
  <c r="F37" i="2"/>
  <c r="BD95" i="1"/>
  <c r="BD94" i="1" s="1"/>
  <c r="W33" i="1" s="1"/>
  <c r="J34" i="2"/>
  <c r="AW95" i="1" s="1"/>
  <c r="F35" i="2"/>
  <c r="BB95" i="1"/>
  <c r="BB94" i="1" s="1"/>
  <c r="W31" i="1" s="1"/>
  <c r="BK134" i="2" l="1"/>
  <c r="P133" i="2"/>
  <c r="AU95" i="1" s="1"/>
  <c r="AU94" i="1" s="1"/>
  <c r="T133" i="2"/>
  <c r="R133" i="2"/>
  <c r="J135" i="2"/>
  <c r="J98" i="2" s="1"/>
  <c r="BK350" i="2"/>
  <c r="J350" i="2" s="1"/>
  <c r="J104" i="2" s="1"/>
  <c r="BK395" i="2"/>
  <c r="J395" i="2"/>
  <c r="J107" i="2" s="1"/>
  <c r="BK398" i="2"/>
  <c r="J398" i="2" s="1"/>
  <c r="J109" i="2" s="1"/>
  <c r="AX94" i="1"/>
  <c r="W32" i="1"/>
  <c r="J33" i="2"/>
  <c r="AV95" i="1" s="1"/>
  <c r="AT95" i="1" s="1"/>
  <c r="W30" i="1"/>
  <c r="F33" i="2"/>
  <c r="AZ95" i="1" s="1"/>
  <c r="AZ94" i="1" s="1"/>
  <c r="AV94" i="1" s="1"/>
  <c r="AK29" i="1" s="1"/>
  <c r="BK133" i="2" l="1"/>
  <c r="J133" i="2"/>
  <c r="J96" i="2" s="1"/>
  <c r="J134" i="2"/>
  <c r="J97" i="2" s="1"/>
  <c r="AT94" i="1"/>
  <c r="W29" i="1"/>
  <c r="J30" i="2" l="1"/>
  <c r="AG95" i="1" s="1"/>
  <c r="AG94" i="1" s="1"/>
  <c r="AK26" i="1" s="1"/>
  <c r="AK35" i="1" s="1"/>
  <c r="J39" i="2" l="1"/>
  <c r="AN94" i="1"/>
  <c r="AN95" i="1"/>
</calcChain>
</file>

<file path=xl/sharedStrings.xml><?xml version="1.0" encoding="utf-8"?>
<sst xmlns="http://schemas.openxmlformats.org/spreadsheetml/2006/main" count="4182" uniqueCount="776">
  <si>
    <t>Export Komplet</t>
  </si>
  <si>
    <t/>
  </si>
  <si>
    <t>2.0</t>
  </si>
  <si>
    <t>False</t>
  </si>
  <si>
    <t>{f3db3ae9-0161-4445-ad45-6b5b16d0a6a7}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</si>
  <si>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</si>
  <si>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</si>
  <si>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</si>
  <si>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</si>
  <si>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</si>
  <si>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</si>
  <si>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</si>
  <si>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</si>
  <si>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3110-19-041_2020</t>
  </si>
  <si>
    <t>Stavba:</t>
  </si>
  <si>
    <t>Jaroměř ON - rekonstrukce (kanalizace, plyn)</t>
  </si>
  <si>
    <t>KSO:</t>
  </si>
  <si>
    <t>CC-CZ:</t>
  </si>
  <si>
    <t>Místo:</t>
  </si>
  <si>
    <t>Jaroměř</t>
  </si>
  <si>
    <t>Datum:</t>
  </si>
  <si>
    <t>15. 5. 2020</t>
  </si>
  <si>
    <t>Zadavatel:</t>
  </si>
  <si>
    <t>IČ:</t>
  </si>
  <si>
    <t>70994234</t>
  </si>
  <si>
    <t>Správa železniční dopravní cesty, s.o.</t>
  </si>
  <si>
    <t>DIČ:</t>
  </si>
  <si>
    <t>CZ70994234</t>
  </si>
  <si>
    <t>Zhotovitel:</t>
  </si>
  <si>
    <t xml:space="preserve"> </t>
  </si>
  <si>
    <t>Projektant:</t>
  </si>
  <si>
    <t>25292161</t>
  </si>
  <si>
    <t>Prodin, a.s.</t>
  </si>
  <si>
    <t>CZ25292161</t>
  </si>
  <si>
    <t>True</t>
  </si>
  <si>
    <t>Zpracovatel:</t>
  </si>
  <si>
    <t>Petr Teplý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</si>
  <si>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</si>
  <si>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</si>
  <si>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</si>
  <si>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</si>
  <si>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</si>
  <si>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</si>
  <si>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</si>
  <si>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</si>
  <si>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</si>
  <si>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</si>
  <si>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</si>
  <si>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</si>
  <si>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</si>
  <si>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</si>
  <si>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</si>
  <si>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</si>
  <si>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</si>
  <si>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</si>
  <si>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</si>
  <si>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</si>
  <si>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</si>
  <si>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</si>
  <si>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</si>
  <si>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</si>
  <si>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</si>
  <si>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</si>
  <si>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</si>
  <si>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</si>
  <si>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</si>
  <si>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</si>
  <si>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</si>
  <si>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</si>
  <si>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</si>
  <si>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</si>
  <si>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</si>
  <si>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</si>
  <si>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</si>
  <si>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</si>
  <si>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</si>
  <si>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</si>
  <si>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</si>
  <si>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</si>
  <si>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</si>
  <si>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</si>
  <si>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</si>
  <si>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</si>
  <si>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</si>
  <si>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NTL plynovod, přípojka</t>
  </si>
  <si>
    <t>STA</t>
  </si>
  <si>
    <t>1</t>
  </si>
  <si>
    <t>{e104d918-ae78-4c71-8ed0-ccedaba55264}</t>
  </si>
  <si>
    <t>2</t>
  </si>
  <si>
    <t>acl22_s</t>
  </si>
  <si>
    <t>ACL22 silnice</t>
  </si>
  <si>
    <t>m2</t>
  </si>
  <si>
    <t>13,885</t>
  </si>
  <si>
    <t>aco11_s</t>
  </si>
  <si>
    <t>ACO11 silnice</t>
  </si>
  <si>
    <t>KRYCÍ LIST SOUPISU PRACÍ</t>
  </si>
  <si>
    <t>aco8_ch</t>
  </si>
  <si>
    <t>ACO8 chodník</t>
  </si>
  <si>
    <t>5,974</t>
  </si>
  <si>
    <t>acp16_ch</t>
  </si>
  <si>
    <t>ACP16 chodník</t>
  </si>
  <si>
    <t>acp16_s</t>
  </si>
  <si>
    <t>ACP16 silnice</t>
  </si>
  <si>
    <t>3,7</t>
  </si>
  <si>
    <t>d</t>
  </si>
  <si>
    <t>dlažba</t>
  </si>
  <si>
    <t>51,51</t>
  </si>
  <si>
    <t>Objekt:</t>
  </si>
  <si>
    <t>ds</t>
  </si>
  <si>
    <t>dlažba silnice</t>
  </si>
  <si>
    <t>46,8</t>
  </si>
  <si>
    <t>SO01 - NTL plynovod, přípojka</t>
  </si>
  <si>
    <t>dzs</t>
  </si>
  <si>
    <t>dovoz zeminy ze skládky</t>
  </si>
  <si>
    <t>m3</t>
  </si>
  <si>
    <t>58,78</t>
  </si>
  <si>
    <t>j</t>
  </si>
  <si>
    <t>jámy</t>
  </si>
  <si>
    <t>17,75</t>
  </si>
  <si>
    <t>l</t>
  </si>
  <si>
    <t>lože z písku</t>
  </si>
  <si>
    <t>5,767</t>
  </si>
  <si>
    <t>obrub</t>
  </si>
  <si>
    <t>obrubníky</t>
  </si>
  <si>
    <t>m</t>
  </si>
  <si>
    <t>5</t>
  </si>
  <si>
    <t>op</t>
  </si>
  <si>
    <t>obsyp pískem</t>
  </si>
  <si>
    <t>19,023</t>
  </si>
  <si>
    <t>ozs</t>
  </si>
  <si>
    <t>odvoz vytěžené zeminy na skládku</t>
  </si>
  <si>
    <t>85,308</t>
  </si>
  <si>
    <t>p</t>
  </si>
  <si>
    <t>plot</t>
  </si>
  <si>
    <t>170</t>
  </si>
  <si>
    <t>pa</t>
  </si>
  <si>
    <t>podklad asfalt</t>
  </si>
  <si>
    <t>4,234</t>
  </si>
  <si>
    <t>pa_s</t>
  </si>
  <si>
    <t>podklad asfalt silnice</t>
  </si>
  <si>
    <t>paž</t>
  </si>
  <si>
    <t>pažení</t>
  </si>
  <si>
    <t>227,991</t>
  </si>
  <si>
    <t>pd</t>
  </si>
  <si>
    <t>podklad dlažba</t>
  </si>
  <si>
    <t>19,372</t>
  </si>
  <si>
    <t>pd_s</t>
  </si>
  <si>
    <t>podklad dlažba silnice</t>
  </si>
  <si>
    <t>22,5</t>
  </si>
  <si>
    <t>pk</t>
  </si>
  <si>
    <t>provizorní komunikace</t>
  </si>
  <si>
    <t>48</t>
  </si>
  <si>
    <t>r</t>
  </si>
  <si>
    <t>rýha</t>
  </si>
  <si>
    <t>67,058</t>
  </si>
  <si>
    <t>š</t>
  </si>
  <si>
    <t>šachty</t>
  </si>
  <si>
    <t>0,5</t>
  </si>
  <si>
    <t>z</t>
  </si>
  <si>
    <t>zásyp</t>
  </si>
  <si>
    <t>zatrav</t>
  </si>
  <si>
    <t>zatravnění</t>
  </si>
  <si>
    <t>20</t>
  </si>
  <si>
    <t>zbrd</t>
  </si>
  <si>
    <t>zábradlí</t>
  </si>
  <si>
    <t>35</t>
  </si>
  <si>
    <t>ž</t>
  </si>
  <si>
    <t>žebříky</t>
  </si>
  <si>
    <t>21,6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</si>
  <si>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</si>
  <si>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</si>
  <si>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</si>
  <si>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</si>
  <si>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</si>
  <si>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</si>
  <si>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</si>
  <si>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</si>
  <si>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</si>
  <si>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</si>
  <si>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</si>
  <si>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</si>
  <si>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</si>
  <si>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</si>
  <si>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 xml:space="preserve">    46-M - Zemní práce při extr.mont.pracích</t>
  </si>
  <si>
    <t>N00 - Ostatní práce</t>
  </si>
  <si>
    <t xml:space="preserve">    N01 - HZS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</si>
  <si>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</si>
  <si>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</si>
  <si>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</si>
  <si>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</si>
  <si>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</si>
  <si>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</si>
  <si>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</si>
  <si>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</si>
  <si>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</si>
  <si>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</si>
  <si>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</si>
  <si>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</si>
  <si>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</si>
  <si>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</si>
  <si>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</si>
  <si>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</si>
  <si>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</si>
  <si>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</si>
  <si>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</si>
  <si>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</si>
  <si>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</si>
  <si>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</si>
  <si>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</si>
  <si>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</si>
  <si>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ručně</t>
  </si>
  <si>
    <t>CS ÚRS 2020 01</t>
  </si>
  <si>
    <t>4</t>
  </si>
  <si>
    <t>299598500</t>
  </si>
  <si>
    <t>VV</t>
  </si>
  <si>
    <t>"chodník - dlažba" 11,1*2,5+21,6*1,1</t>
  </si>
  <si>
    <t>113107012</t>
  </si>
  <si>
    <t>Odstranění podkladu z kameniva těženého tl 200 mm při překopech ručně</t>
  </si>
  <si>
    <t>1582534549</t>
  </si>
  <si>
    <t>"chodník - dlažba tl.120mm"</t>
  </si>
  <si>
    <t>1,46*1,8</t>
  </si>
  <si>
    <t>1,46*1,4</t>
  </si>
  <si>
    <t>1,0*14,7</t>
  </si>
  <si>
    <t>Mezisoučet</t>
  </si>
  <si>
    <t>3</t>
  </si>
  <si>
    <t>"chodník - asfalt tl.120mm"</t>
  </si>
  <si>
    <t>1,46*2,9</t>
  </si>
  <si>
    <t>"silnice - dlažba tl.200mm"</t>
  </si>
  <si>
    <t>1,0*22,5</t>
  </si>
  <si>
    <t>Součet</t>
  </si>
  <si>
    <t>113107042</t>
  </si>
  <si>
    <t>Odstranění podkladu živičných tl 100 mm při překopech ručně</t>
  </si>
  <si>
    <t>2130309385</t>
  </si>
  <si>
    <t>"chodník živice"</t>
  </si>
  <si>
    <t>"ACP16 - tl.80mm" (0,3+1,46+0,3)*2,9</t>
  </si>
  <si>
    <t>"silnice živice"</t>
  </si>
  <si>
    <t>"ACL22 - tl.70mm" ((4,9+2,3)/2)*1,6+((3,5+3,0)/2)*2,5</t>
  </si>
  <si>
    <t>113107041</t>
  </si>
  <si>
    <t>Odstranění podkladu živičných tl 50 mm při překopech ručně</t>
  </si>
  <si>
    <t>-1683760715</t>
  </si>
  <si>
    <t>"ACO8 - tl. 30mm" (0,3+1,46+0,3)*2,9</t>
  </si>
  <si>
    <t>"ACO11 - tl.40mm" ((4,9+2,3)/2)*1,6+((3,5+3,0)/2)*2,5</t>
  </si>
  <si>
    <t>113106051</t>
  </si>
  <si>
    <t>Rozebrání dlažeb při překopech vozovek z velkých kostek s ložem z kameniva ručně</t>
  </si>
  <si>
    <t>1381358230</t>
  </si>
  <si>
    <t>"chodník - silnice" (10,1+13,3)*2,0</t>
  </si>
  <si>
    <t>6</t>
  </si>
  <si>
    <t>113107532</t>
  </si>
  <si>
    <t>Odstranění podkladu z betonu prostého tl 300 mm při překopech strojně pl přes 15 m2</t>
  </si>
  <si>
    <t>996725570</t>
  </si>
  <si>
    <t>"silnice SC c20/25 tl.200mm" ds</t>
  </si>
  <si>
    <t>7</t>
  </si>
  <si>
    <t>113107013</t>
  </si>
  <si>
    <t>Odstranění podkladu z kameniva těženého tl 300 mm při překopech ručně</t>
  </si>
  <si>
    <t>987374075</t>
  </si>
  <si>
    <t>"silnice -asfalt tl.300mm"</t>
  </si>
  <si>
    <t>1,0*3,7</t>
  </si>
  <si>
    <t>8</t>
  </si>
  <si>
    <t>113107043</t>
  </si>
  <si>
    <t>Odstranění podkladu živičných tl 150 mm při překopech ručně</t>
  </si>
  <si>
    <t>-495695149</t>
  </si>
  <si>
    <t>"ACP16 - tl.120mm" pa_s</t>
  </si>
  <si>
    <t>9</t>
  </si>
  <si>
    <t>113201112</t>
  </si>
  <si>
    <t>Vytrhání obrub silničních ležatých</t>
  </si>
  <si>
    <t>-979122692</t>
  </si>
  <si>
    <t>2,5*2</t>
  </si>
  <si>
    <t>10</t>
  </si>
  <si>
    <t>113107122</t>
  </si>
  <si>
    <t>Odstranění podkladu z kameniva drceného tl 200 mm ručně</t>
  </si>
  <si>
    <t>-411863949</t>
  </si>
  <si>
    <t>"odstranění provizorní komunikace pro pěší" pk</t>
  </si>
  <si>
    <t>11</t>
  </si>
  <si>
    <t>113311121</t>
  </si>
  <si>
    <t>Odstranění geotextilií v komunikacích</t>
  </si>
  <si>
    <t>33174432</t>
  </si>
  <si>
    <t>12</t>
  </si>
  <si>
    <t>115101201</t>
  </si>
  <si>
    <t>Čerpání vody na dopravní výšku do 10 m průměrný přítok do 500 l/min</t>
  </si>
  <si>
    <t>hod</t>
  </si>
  <si>
    <t>97613531</t>
  </si>
  <si>
    <t>13</t>
  </si>
  <si>
    <t>115101301</t>
  </si>
  <si>
    <t>Pohotovost čerpací soupravy pro dopravní výšku do 10 m přítok do 500 l/min</t>
  </si>
  <si>
    <t>den</t>
  </si>
  <si>
    <t>1511110462</t>
  </si>
  <si>
    <t>14</t>
  </si>
  <si>
    <t>119001405</t>
  </si>
  <si>
    <t>Dočasné zajištění potrubí z PE DN do 200 mm</t>
  </si>
  <si>
    <t>-639114703</t>
  </si>
  <si>
    <t>119001421</t>
  </si>
  <si>
    <t>Dočasné zajištění kabelů a kabelových tratí ze 3 volně ložených kabelů</t>
  </si>
  <si>
    <t>1665914883</t>
  </si>
  <si>
    <t>16</t>
  </si>
  <si>
    <t>119003217</t>
  </si>
  <si>
    <t>Mobilní plotová zábrana vyplněná dráty výšky do 1,5 m pro zabezpečení výkopu zřízení</t>
  </si>
  <si>
    <t>-1281862537</t>
  </si>
  <si>
    <t>"oplocení staveniště" 80,0*2+5,0*2</t>
  </si>
  <si>
    <t>17</t>
  </si>
  <si>
    <t>119003218</t>
  </si>
  <si>
    <t>Mobilní plotová zábrana vyplněná dráty výšky do 1,5 m pro zabezpečení výkopu odstranění</t>
  </si>
  <si>
    <t>1493153900</t>
  </si>
  <si>
    <t>18</t>
  </si>
  <si>
    <t>119004111</t>
  </si>
  <si>
    <t>Bezpečný vstup nebo výstup z výkopu pomocí žebříku zřízení</t>
  </si>
  <si>
    <t>-1193968713</t>
  </si>
  <si>
    <t>(1,5+1,1)*6</t>
  </si>
  <si>
    <t>(1,9+1,1)*2</t>
  </si>
  <si>
    <t>19</t>
  </si>
  <si>
    <t>119004112</t>
  </si>
  <si>
    <t>Bezpečný vstup nebo výstup z výkopu pomocí žebříku odstranění</t>
  </si>
  <si>
    <t>2019487696</t>
  </si>
  <si>
    <t>131213101</t>
  </si>
  <si>
    <t>Hloubení jam v soudržných horninách třídy těžitelnosti I, skupiny 3 ručně</t>
  </si>
  <si>
    <t>915223004</t>
  </si>
  <si>
    <t>"jáma stlačení PE dn160"</t>
  </si>
  <si>
    <t>1,46*1,8*(1,46-0,03-0,03-0,12)</t>
  </si>
  <si>
    <t>"jáma propoj PE dn160"</t>
  </si>
  <si>
    <t>1,46*1,4*(1,46-0,03-0,03-0,12)</t>
  </si>
  <si>
    <t>"montážní jáma před budovou"</t>
  </si>
  <si>
    <t>1,46*2,8*(1,69-0,04-0,07-0,12-0,3)</t>
  </si>
  <si>
    <t>1,46*2,9*(1,89-0,03-0,08-0,12)</t>
  </si>
  <si>
    <t>132212211</t>
  </si>
  <si>
    <t>Hloubení rýh š do 2000 mm v soudržných horninách třídy těžitelnosti I, skupiny 3 ručně</t>
  </si>
  <si>
    <t>-1254555798</t>
  </si>
  <si>
    <t>"rýha pro pokládku NTL plynovodu"</t>
  </si>
  <si>
    <t>1,0*14,7*(1,3-0,03-0,03-0,12)</t>
  </si>
  <si>
    <t>1,0*17,7*1,3</t>
  </si>
  <si>
    <t>1,0*22,5*(1,6-0,1-0,05-0,2-0,2)</t>
  </si>
  <si>
    <t>1,0*3,7*(1,6-0,04-0,07-0,12-0,3)</t>
  </si>
  <si>
    <t>22</t>
  </si>
  <si>
    <t>133212011</t>
  </si>
  <si>
    <t>Hloubení šachet v hornině třídy těžitelnosti I, skupiny 3, plocha výkopu do 4 m2 ručně</t>
  </si>
  <si>
    <t>299177236</t>
  </si>
  <si>
    <t>"čerpací jímky"</t>
  </si>
  <si>
    <t>0,5*0,5*0,5*4</t>
  </si>
  <si>
    <t>23</t>
  </si>
  <si>
    <t>151101101</t>
  </si>
  <si>
    <t>Zřízení příložného pažení a rozepření stěn rýh hl do 2 m</t>
  </si>
  <si>
    <t>-766991714</t>
  </si>
  <si>
    <t>1,46*1,46*2</t>
  </si>
  <si>
    <t>1,8*1,46*2</t>
  </si>
  <si>
    <t>1,46*1,46*4</t>
  </si>
  <si>
    <t>2,8*1,69*2</t>
  </si>
  <si>
    <t>2,9*1,89*2</t>
  </si>
  <si>
    <t>58,6*1,6*2</t>
  </si>
  <si>
    <t>0,5*0,5*4*2</t>
  </si>
  <si>
    <t>24</t>
  </si>
  <si>
    <t>151101111</t>
  </si>
  <si>
    <t>Odstranění příložného pažení a rozepření stěn rýh hl do 2 m</t>
  </si>
  <si>
    <t>-1198581006</t>
  </si>
  <si>
    <t>25</t>
  </si>
  <si>
    <t>162751117</t>
  </si>
  <si>
    <t>Vodorovné přemístění do 10000 m výkopku/sypaniny z horniny třídy těžitelnosti I, skupiny 1 až 3</t>
  </si>
  <si>
    <t>1895173418</t>
  </si>
  <si>
    <t>j+r+š</t>
  </si>
  <si>
    <t>26</t>
  </si>
  <si>
    <t>162751119</t>
  </si>
  <si>
    <t>Příplatek k vodorovnému přemístění výkopku/sypaniny z horniny třídy těžitelnosti I, skupiny 1 až 3 ZKD 1000 m přes 10000 m</t>
  </si>
  <si>
    <t>435113454</t>
  </si>
  <si>
    <t>ozs*5</t>
  </si>
  <si>
    <t>27</t>
  </si>
  <si>
    <t>171251201</t>
  </si>
  <si>
    <t>Uložení sypaniny na skládky nebo meziskládky</t>
  </si>
  <si>
    <t>2021438212</t>
  </si>
  <si>
    <t>28</t>
  </si>
  <si>
    <t>171201221</t>
  </si>
  <si>
    <t>Poplatek za uložení na skládce (skládkovné) zeminy a kamení kód odpadu 17 05 04</t>
  </si>
  <si>
    <t>t</t>
  </si>
  <si>
    <t>847423687</t>
  </si>
  <si>
    <t>ozs*1,8</t>
  </si>
  <si>
    <t>29</t>
  </si>
  <si>
    <t>451573111</t>
  </si>
  <si>
    <t>Lože pod potrubí otevřený výkop ze štěrkopísku</t>
  </si>
  <si>
    <t>1064518354</t>
  </si>
  <si>
    <t>P</t>
  </si>
  <si>
    <t>Poznámka k položce:_x000D_
vč. materiálu</t>
  </si>
  <si>
    <t>"jáma stlačení PE dn160" 1,26*1,6*0,1</t>
  </si>
  <si>
    <t>"jáma propoj PE dn160" 1,26*1,26*0,1</t>
  </si>
  <si>
    <t>"montážní jáma před budovou" 1,26*(2,8+2,9)*0,1</t>
  </si>
  <si>
    <t>"rýha pro pokládku NTL plynovodu" 0,8*58,6*0,1</t>
  </si>
  <si>
    <t>30</t>
  </si>
  <si>
    <t>175111101</t>
  </si>
  <si>
    <t>Obsypání potrubí ručně sypaninou bez prohození, uloženou do 3 m</t>
  </si>
  <si>
    <t>1263178414</t>
  </si>
  <si>
    <t>"jáma stlačení PE dn160" 1,26*1,6*0,36</t>
  </si>
  <si>
    <t>"jáma propoj PE dn160" 1,26*1,26*0,36</t>
  </si>
  <si>
    <t>"montážní jáma před budovou" 1,26*(2,8+2,9)*0,36</t>
  </si>
  <si>
    <t>"rýha pro pokládku NTL plynovodu" 0,8*58,6*0,36</t>
  </si>
  <si>
    <t>-3,14*0,225*0,225/4*24,0</t>
  </si>
  <si>
    <t>-3,14*0,09*0,09/4*6,0</t>
  </si>
  <si>
    <t>-3,14*0,16*0,16/4*(1,6+1,2+58,6+2,8+2,9-24,0-6,0)</t>
  </si>
  <si>
    <t>31</t>
  </si>
  <si>
    <t>M</t>
  </si>
  <si>
    <t>58337302</t>
  </si>
  <si>
    <t>štěrkopísek frakce 0/16</t>
  </si>
  <si>
    <t>975967825</t>
  </si>
  <si>
    <t>op*1,7*1,01</t>
  </si>
  <si>
    <t>32</t>
  </si>
  <si>
    <t>174151101</t>
  </si>
  <si>
    <t>Zásyp jam, šachet rýh nebo kolem objektů sypaninou se zhutněním</t>
  </si>
  <si>
    <t>-1140943891</t>
  </si>
  <si>
    <t>-(l+op)</t>
  </si>
  <si>
    <t>-3,14*0,16*0,16/4*37,1</t>
  </si>
  <si>
    <t>33</t>
  </si>
  <si>
    <t>167151101</t>
  </si>
  <si>
    <t>Nakládání výkopku z hornin třídy těžitelnosti I, skupiny 1 až 3 do 100 m3</t>
  </si>
  <si>
    <t>-697793319</t>
  </si>
  <si>
    <t>34</t>
  </si>
  <si>
    <t>1944176457</t>
  </si>
  <si>
    <t>441008216</t>
  </si>
  <si>
    <t>dzs*5</t>
  </si>
  <si>
    <t>36</t>
  </si>
  <si>
    <t>181951112</t>
  </si>
  <si>
    <t>Úprava pláně v hornině třídy těžitelnosti I, skupiny 1 až 3 se zhutněním</t>
  </si>
  <si>
    <t>1580740398</t>
  </si>
  <si>
    <t>20,0</t>
  </si>
  <si>
    <t>37</t>
  </si>
  <si>
    <t>181411131</t>
  </si>
  <si>
    <t>Založení parkového trávníku výsevem plochy do 1000 m2 v rovině a ve svahu do 1:5</t>
  </si>
  <si>
    <t>1039770688</t>
  </si>
  <si>
    <t>38</t>
  </si>
  <si>
    <t>00572410</t>
  </si>
  <si>
    <t>osivo směs travní parková</t>
  </si>
  <si>
    <t>kg</t>
  </si>
  <si>
    <t>826643575</t>
  </si>
  <si>
    <t>zatrav*0,015</t>
  </si>
  <si>
    <t>Komunikace pozemní</t>
  </si>
  <si>
    <t>39</t>
  </si>
  <si>
    <t>564951413</t>
  </si>
  <si>
    <t>Podklad z asfaltového recyklátu tl 150 mm</t>
  </si>
  <si>
    <t>727236549</t>
  </si>
  <si>
    <t>"provizorní komunikace pro pěší" 1,2*40,0</t>
  </si>
  <si>
    <t>40</t>
  </si>
  <si>
    <t>564841111</t>
  </si>
  <si>
    <t>Podklad ze štěrkodrtě ŠD tl 120 mm</t>
  </si>
  <si>
    <t>-816760129</t>
  </si>
  <si>
    <t>41</t>
  </si>
  <si>
    <t>596811121</t>
  </si>
  <si>
    <t>Kladení betonové dlažby komunikací pro pěší do lože z kameniva vel do 0,09 m2 plochy do 100 m2</t>
  </si>
  <si>
    <t>1245201027</t>
  </si>
  <si>
    <t>42</t>
  </si>
  <si>
    <t>565165111</t>
  </si>
  <si>
    <t>Asfaltový beton vrstva podkladní ACP 16 (obalované kamenivo OKS) tl 80 mm š do 3 m</t>
  </si>
  <si>
    <t>-283097773</t>
  </si>
  <si>
    <t>43</t>
  </si>
  <si>
    <t>577123111</t>
  </si>
  <si>
    <t>Asfaltový beton vrstva obrusná ACO 8 (ABJ) tl 30 mm š do 3 m z nemodifikovaného asfaltu</t>
  </si>
  <si>
    <t>1998866325</t>
  </si>
  <si>
    <t>44</t>
  </si>
  <si>
    <t>564861111</t>
  </si>
  <si>
    <t>Podklad ze štěrkodrtě ŠD tl 200 mm</t>
  </si>
  <si>
    <t>1668317004</t>
  </si>
  <si>
    <t>45</t>
  </si>
  <si>
    <t>567134111</t>
  </si>
  <si>
    <t>Podklad ze směsi stmelené cementem SC C 20/25 (PB I) tl 200 mm</t>
  </si>
  <si>
    <t>1949141291</t>
  </si>
  <si>
    <t>46</t>
  </si>
  <si>
    <t>591111111</t>
  </si>
  <si>
    <t>Kladení dlažby z kostek velkých z kamene do lože z kameniva těženého tl 50 mm</t>
  </si>
  <si>
    <t>1585110680</t>
  </si>
  <si>
    <t>47</t>
  </si>
  <si>
    <t>564871116</t>
  </si>
  <si>
    <t>Podklad ze štěrkodrtě ŠD tl. 300 mm</t>
  </si>
  <si>
    <t>-825694155</t>
  </si>
  <si>
    <t>565175113</t>
  </si>
  <si>
    <t>Asfaltový beton vrstva podkladní ACP 16 (obalované kamenivo OKS) tl 120 mm š do 3 m</t>
  </si>
  <si>
    <t>492086426</t>
  </si>
  <si>
    <t>49</t>
  </si>
  <si>
    <t>577166111</t>
  </si>
  <si>
    <t>Asfaltový beton vrstva ložní ACL 22 (ABVH) tl 70 mm š do 3 m z nemodifikovaného asfaltu</t>
  </si>
  <si>
    <t>-349675632</t>
  </si>
  <si>
    <t>50</t>
  </si>
  <si>
    <t>577134211</t>
  </si>
  <si>
    <t>Asfaltový beton vrstva obrusná ACO 11 (ABS) tř. II tl 40 mm š do 3 m z nemodifikovaného asfaltu</t>
  </si>
  <si>
    <t>-1887615796</t>
  </si>
  <si>
    <t>Trubní vedení</t>
  </si>
  <si>
    <t>51</t>
  </si>
  <si>
    <t>899721111</t>
  </si>
  <si>
    <t>Signalizační vodič DN do 150 mm na potrubí</t>
  </si>
  <si>
    <t>-389574235</t>
  </si>
  <si>
    <t>52</t>
  </si>
  <si>
    <t>899721112</t>
  </si>
  <si>
    <t>Signalizační vodič DN nad 150 mm na potrubí</t>
  </si>
  <si>
    <t>-2083216042</t>
  </si>
  <si>
    <t>53</t>
  </si>
  <si>
    <t>899722113</t>
  </si>
  <si>
    <t>Krytí potrubí z plastů výstražnou fólií z PVC 34cm</t>
  </si>
  <si>
    <t>64</t>
  </si>
  <si>
    <t>-1398434505</t>
  </si>
  <si>
    <t>Ostatní konstrukce a práce, bourání</t>
  </si>
  <si>
    <t>54</t>
  </si>
  <si>
    <t>911111111</t>
  </si>
  <si>
    <t>Montáž zábradlí ocelového zabetonovaného</t>
  </si>
  <si>
    <t>-1933247428</t>
  </si>
  <si>
    <t>55</t>
  </si>
  <si>
    <t>916131113</t>
  </si>
  <si>
    <t>Osazení silničního obrubníku betonového ležatého s boční opěrou do lože z betonu prostého</t>
  </si>
  <si>
    <t>317167942</t>
  </si>
  <si>
    <t>56</t>
  </si>
  <si>
    <t>460650195</t>
  </si>
  <si>
    <t>Očištění vybouraných obrubníků silničních od spojovacího materiálu s odklizením do 10 m</t>
  </si>
  <si>
    <t>1861984400</t>
  </si>
  <si>
    <t>57</t>
  </si>
  <si>
    <t>919726122</t>
  </si>
  <si>
    <t>Geotextilie pro ochranu, separaci a filtraci netkaná měrná hmotnost do 300 g/m2</t>
  </si>
  <si>
    <t>-850906994</t>
  </si>
  <si>
    <t>58</t>
  </si>
  <si>
    <t>919732211</t>
  </si>
  <si>
    <t>Styčná spára napojení nového živičného povrchu na stávající za tepla š 15 mm hl 25 mm s prořezáním</t>
  </si>
  <si>
    <t>-232494947</t>
  </si>
  <si>
    <t>"chodník" 2,9*2</t>
  </si>
  <si>
    <t>"silnice" 3,5+3,0+4,9</t>
  </si>
  <si>
    <t>59</t>
  </si>
  <si>
    <t>966005111</t>
  </si>
  <si>
    <t>Rozebrání a odstranění silničního zábradlí se sloupky osazenými s betonovými patkami</t>
  </si>
  <si>
    <t>346407096</t>
  </si>
  <si>
    <t>35,0</t>
  </si>
  <si>
    <t>60</t>
  </si>
  <si>
    <t>979051111</t>
  </si>
  <si>
    <t>Očištění desek nebo dlaždic se spárováním z kameniva těženého při překopech inženýrských sítí</t>
  </si>
  <si>
    <t>541584734</t>
  </si>
  <si>
    <t>997</t>
  </si>
  <si>
    <t>Přesun sutě</t>
  </si>
  <si>
    <t>61</t>
  </si>
  <si>
    <t>997221571</t>
  </si>
  <si>
    <t>Vodorovná doprava vybouraných hmot do 1 km</t>
  </si>
  <si>
    <t>-617464415</t>
  </si>
  <si>
    <t>62</t>
  </si>
  <si>
    <t>997221579</t>
  </si>
  <si>
    <t>Příplatek ZKD 1 km u vodorovné dopravy vybouraných hmot</t>
  </si>
  <si>
    <t>721042825</t>
  </si>
  <si>
    <t>101,7*5 'Přepočtené koeficientem množství</t>
  </si>
  <si>
    <t>63</t>
  </si>
  <si>
    <t>997221615</t>
  </si>
  <si>
    <t>Poplatek za uložení na skládce (skládkovné) stavebního odpadu betonového kód odpadu 17 01 01</t>
  </si>
  <si>
    <t>-365000451</t>
  </si>
  <si>
    <t>29,250+1,225</t>
  </si>
  <si>
    <t>997221645</t>
  </si>
  <si>
    <t>Poplatek za uložení na skládce (skládkovné) odpadu asfaltového bez dehtu kód odpadu 17 03 02</t>
  </si>
  <si>
    <t>1654579156</t>
  </si>
  <si>
    <t>4,369+1,946+1,169+13,92</t>
  </si>
  <si>
    <t>65</t>
  </si>
  <si>
    <t>997221655</t>
  </si>
  <si>
    <t>1901189141</t>
  </si>
  <si>
    <t>13,135+13,832+19,516+1,85+1,45+0,038</t>
  </si>
  <si>
    <t>998</t>
  </si>
  <si>
    <t>Přesun hmot</t>
  </si>
  <si>
    <t>66</t>
  </si>
  <si>
    <t>998223011</t>
  </si>
  <si>
    <t>Přesun hmot pro pozemní komunikace s krytem dlážděným</t>
  </si>
  <si>
    <t>-1615561973</t>
  </si>
  <si>
    <t>5,203+8,597</t>
  </si>
  <si>
    <t>Práce a dodávky M</t>
  </si>
  <si>
    <t>23-M</t>
  </si>
  <si>
    <t>Montáže potrubí</t>
  </si>
  <si>
    <t>67</t>
  </si>
  <si>
    <t>230200253</t>
  </si>
  <si>
    <t>Jednostranné přerušení průtoku plynu stlačením plastového potrubí dn 160 mm</t>
  </si>
  <si>
    <t>kus</t>
  </si>
  <si>
    <t>1889138246</t>
  </si>
  <si>
    <t>68</t>
  </si>
  <si>
    <t>230205141</t>
  </si>
  <si>
    <t>Montáž potrubí plastového svařovaného na tupo nebo elektrospojkou dn 225 mm en 8,6 mm</t>
  </si>
  <si>
    <t>602107018</t>
  </si>
  <si>
    <t>69</t>
  </si>
  <si>
    <t>04</t>
  </si>
  <si>
    <t>Ochranné potrubí dn225 SDR26 PE100</t>
  </si>
  <si>
    <t>256</t>
  </si>
  <si>
    <t>-824286648</t>
  </si>
  <si>
    <t>70</t>
  </si>
  <si>
    <t>230200120r01</t>
  </si>
  <si>
    <t>Nasunutí potrubní sekce dn160 do PE chráničky dn225</t>
  </si>
  <si>
    <t>-1417090695</t>
  </si>
  <si>
    <t>71</t>
  </si>
  <si>
    <t>230205125</t>
  </si>
  <si>
    <t>Montáž potrubí plastového svařovaného na tupo nebo elektrospojkou dn 160 mm en 9,1 mm</t>
  </si>
  <si>
    <t>1303422924</t>
  </si>
  <si>
    <t>72</t>
  </si>
  <si>
    <t>01</t>
  </si>
  <si>
    <t>Potrubí dn160 SDR17 PE100</t>
  </si>
  <si>
    <t>1437214647</t>
  </si>
  <si>
    <t>73</t>
  </si>
  <si>
    <t>230205052</t>
  </si>
  <si>
    <t>Montáž potrubí plastového svařované na tupo nebo elektrospojkou dn 90 mm en 8,2 mm</t>
  </si>
  <si>
    <t>191845671</t>
  </si>
  <si>
    <t>74</t>
  </si>
  <si>
    <t>02</t>
  </si>
  <si>
    <t>Potrubí dn90 SDR 11 PE100</t>
  </si>
  <si>
    <t>1756131447</t>
  </si>
  <si>
    <t>75</t>
  </si>
  <si>
    <t>230200008</t>
  </si>
  <si>
    <t>Montáž plynovodních přípojek svářením DN 80 (3")</t>
  </si>
  <si>
    <t>-551005075</t>
  </si>
  <si>
    <t>76</t>
  </si>
  <si>
    <t>Trubka ocelová bezešvá pr.88,9x3,6mm, mat. 11.353 BRALEN</t>
  </si>
  <si>
    <t>1440962268</t>
  </si>
  <si>
    <t>77</t>
  </si>
  <si>
    <t>230200006</t>
  </si>
  <si>
    <t>Montáž plynovodních přípojek svářením DN 50 (2")</t>
  </si>
  <si>
    <t>-43786978</t>
  </si>
  <si>
    <t>78</t>
  </si>
  <si>
    <t>Trubka ocelová závitová pr.60,3x3,65mm, mat. 11.353</t>
  </si>
  <si>
    <t>-2097325654</t>
  </si>
  <si>
    <t>79</t>
  </si>
  <si>
    <t>Trubkový oblouk 90° pr.60,3x3,65mm, mat. L235</t>
  </si>
  <si>
    <t>1817092905</t>
  </si>
  <si>
    <t>80</t>
  </si>
  <si>
    <t>Redukce koncentrická pr.88,9x3,6/60,3x3,65mm, mat. L235</t>
  </si>
  <si>
    <t>1240150261</t>
  </si>
  <si>
    <t>81</t>
  </si>
  <si>
    <t>230201311</t>
  </si>
  <si>
    <t>Montáž trubního dílu PE elektrotvarovky dn 160 mm en 9,1 mm</t>
  </si>
  <si>
    <t>-1115204476</t>
  </si>
  <si>
    <t>82</t>
  </si>
  <si>
    <t>08</t>
  </si>
  <si>
    <t>Elektroobjímka dn160 SDR17 PE100</t>
  </si>
  <si>
    <t>-1392085129</t>
  </si>
  <si>
    <t>83</t>
  </si>
  <si>
    <t>230205411</t>
  </si>
  <si>
    <t>Montáž trubního dílu PE svařovaného na tupo nebo elektrospojkou dn 160 mm en 9,1 mm</t>
  </si>
  <si>
    <t>-1448619040</t>
  </si>
  <si>
    <t>84</t>
  </si>
  <si>
    <t>Redukce dn160/dn90 SDR11 PE100 - tvarovka natupo</t>
  </si>
  <si>
    <t>-340896899</t>
  </si>
  <si>
    <t>85</t>
  </si>
  <si>
    <t>230205252</t>
  </si>
  <si>
    <t>Montáž trubního dílu PE elektrotvarovky nebo svařovaného na tupo dn 90 mm en 8,2 mm</t>
  </si>
  <si>
    <t>-473743864</t>
  </si>
  <si>
    <t>86</t>
  </si>
  <si>
    <t>06</t>
  </si>
  <si>
    <t>Kulový kohout PE dn90 - HUP</t>
  </si>
  <si>
    <t>-1194275342</t>
  </si>
  <si>
    <t>87</t>
  </si>
  <si>
    <t>09</t>
  </si>
  <si>
    <t>Elektroobjímka dn90 SDR11 PE100</t>
  </si>
  <si>
    <t>1064459971</t>
  </si>
  <si>
    <t>88</t>
  </si>
  <si>
    <t>Přechodový kus PE/OCEL dn90/DN80 SDR 11</t>
  </si>
  <si>
    <t>534381716</t>
  </si>
  <si>
    <t>89</t>
  </si>
  <si>
    <t>230220001</t>
  </si>
  <si>
    <t>Montáž zemní soupravy pro šoupátka ON 13 6580</t>
  </si>
  <si>
    <t>351581434</t>
  </si>
  <si>
    <t>90</t>
  </si>
  <si>
    <t>06.1</t>
  </si>
  <si>
    <t>Zemní souprava pro uzávěr dn90</t>
  </si>
  <si>
    <t>-1631595779</t>
  </si>
  <si>
    <t>91</t>
  </si>
  <si>
    <t>230220006</t>
  </si>
  <si>
    <t>Montáž litinového poklopu</t>
  </si>
  <si>
    <t>-1947065886</t>
  </si>
  <si>
    <t>92</t>
  </si>
  <si>
    <t>Zemní poklop vč. podkladní desky</t>
  </si>
  <si>
    <t>-215861277</t>
  </si>
  <si>
    <t>93</t>
  </si>
  <si>
    <t>230040009</t>
  </si>
  <si>
    <t>Montáž trubní díly závitové DN 2"</t>
  </si>
  <si>
    <t>68112255</t>
  </si>
  <si>
    <t>94</t>
  </si>
  <si>
    <t>Kulový kohout závitový "PLYN" 2"</t>
  </si>
  <si>
    <t>-1212205623</t>
  </si>
  <si>
    <t>95</t>
  </si>
  <si>
    <t>18.1</t>
  </si>
  <si>
    <t>Zátka 2"</t>
  </si>
  <si>
    <t>40586772</t>
  </si>
  <si>
    <t>96</t>
  </si>
  <si>
    <t>230250002</t>
  </si>
  <si>
    <t>Montáž kontrolní vývod napěťový zemní KVZ</t>
  </si>
  <si>
    <t>-1508785837</t>
  </si>
  <si>
    <t>97</t>
  </si>
  <si>
    <t>Elektroinstalační svorková krabice</t>
  </si>
  <si>
    <t>1571673777</t>
  </si>
  <si>
    <t>98</t>
  </si>
  <si>
    <t>230205025</t>
  </si>
  <si>
    <t>Montáž potrubí plastového svařované na tupo nebo elektrospojkou dn 32 mm en 3,0 mm</t>
  </si>
  <si>
    <t>-144516495</t>
  </si>
  <si>
    <t>99</t>
  </si>
  <si>
    <t>Potrubí dn32 SDR11 PE100</t>
  </si>
  <si>
    <t>-1803721845</t>
  </si>
  <si>
    <t>100</t>
  </si>
  <si>
    <t>Prostup stěnou DN150 vč. segmentového těsnění proti vodě D+M</t>
  </si>
  <si>
    <t>kpl</t>
  </si>
  <si>
    <t>-586447760</t>
  </si>
  <si>
    <t>101</t>
  </si>
  <si>
    <t>230210012</t>
  </si>
  <si>
    <t>Oprava opláštění ruční natavením zesíleným</t>
  </si>
  <si>
    <t>-1536121880</t>
  </si>
  <si>
    <t>102</t>
  </si>
  <si>
    <t>Systém protikorozní ochrany</t>
  </si>
  <si>
    <t>965964502</t>
  </si>
  <si>
    <t>103</t>
  </si>
  <si>
    <t>ELEZK</t>
  </si>
  <si>
    <t>Elektrojiskrová zkouška izolace</t>
  </si>
  <si>
    <t>367084353</t>
  </si>
  <si>
    <t>104</t>
  </si>
  <si>
    <t>TZ</t>
  </si>
  <si>
    <t>Tlakové zkoušky NTL plynovodu a přípojky</t>
  </si>
  <si>
    <t>-1341536203</t>
  </si>
  <si>
    <t>105</t>
  </si>
  <si>
    <t>Drobný nepozicovaný materiál</t>
  </si>
  <si>
    <t>1036535130</t>
  </si>
  <si>
    <t>106</t>
  </si>
  <si>
    <t>r002</t>
  </si>
  <si>
    <t>%</t>
  </si>
  <si>
    <t>-597929102</t>
  </si>
  <si>
    <t>"3% z Trubní vedení+Montáže potrubí" 0,03</t>
  </si>
  <si>
    <t>46-M</t>
  </si>
  <si>
    <t>Zemní práce při extr.mont.pracích</t>
  </si>
  <si>
    <t>107</t>
  </si>
  <si>
    <t>460510204</t>
  </si>
  <si>
    <t>Kanály do rýhy neasfaltované z prefabrikovaných betonových žlabů rozměrů 31x26/20x20 cm</t>
  </si>
  <si>
    <t>1877854830</t>
  </si>
  <si>
    <t>N00</t>
  </si>
  <si>
    <t>Ostatní práce</t>
  </si>
  <si>
    <t>N01</t>
  </si>
  <si>
    <t>HZS</t>
  </si>
  <si>
    <t>108</t>
  </si>
  <si>
    <t>001</t>
  </si>
  <si>
    <t>Stavební přípomoce, dozdívky, bourání prostupů a ostatní stavební práce a konstrukce nutné k řádnému dokončení díla</t>
  </si>
  <si>
    <t>262144</t>
  </si>
  <si>
    <t>1189501231</t>
  </si>
  <si>
    <t>VRN</t>
  </si>
  <si>
    <t>Vedlejší rozpočtové náklady</t>
  </si>
  <si>
    <t>VRN1</t>
  </si>
  <si>
    <t>Průzkumné, geodetické a projektové práce</t>
  </si>
  <si>
    <t>109</t>
  </si>
  <si>
    <t>012103000</t>
  </si>
  <si>
    <t>Geodetické práce před výstavbou</t>
  </si>
  <si>
    <t>1024</t>
  </si>
  <si>
    <t>-468384790</t>
  </si>
  <si>
    <t>VRN3</t>
  </si>
  <si>
    <t>Zařízení staveniště</t>
  </si>
  <si>
    <t>110</t>
  </si>
  <si>
    <t>032002000</t>
  </si>
  <si>
    <t>Vybavení staveniště</t>
  </si>
  <si>
    <t>-878686258</t>
  </si>
  <si>
    <t>"2% z HSV+PSV+M+DOD" 0,02</t>
  </si>
  <si>
    <t>111</t>
  </si>
  <si>
    <t>034303000</t>
  </si>
  <si>
    <t>Dopravní značení na staveništi</t>
  </si>
  <si>
    <t>1430697431</t>
  </si>
  <si>
    <t>112</t>
  </si>
  <si>
    <t>460010025</t>
  </si>
  <si>
    <t>Vytyčení trasy inženýrských sítí v zastavěném prostoru</t>
  </si>
  <si>
    <t>1205894004</t>
  </si>
  <si>
    <t>VRN4</t>
  </si>
  <si>
    <t>Inženýrská činnost</t>
  </si>
  <si>
    <t>113</t>
  </si>
  <si>
    <t>043002000</t>
  </si>
  <si>
    <t>Zkoušky a ostatní měření</t>
  </si>
  <si>
    <t>949719082</t>
  </si>
  <si>
    <t>114</t>
  </si>
  <si>
    <t>044002000</t>
  </si>
  <si>
    <t>Revize</t>
  </si>
  <si>
    <t>1900692263</t>
  </si>
  <si>
    <t>Poznámka k položce:_x000D_
- NTL plynovodu_x000D_
- plynovodní přípojky</t>
  </si>
  <si>
    <t>115</t>
  </si>
  <si>
    <t>045203000</t>
  </si>
  <si>
    <t>Kompletační činnost</t>
  </si>
  <si>
    <t>1149091406</t>
  </si>
  <si>
    <t>116</t>
  </si>
  <si>
    <t>045303000</t>
  </si>
  <si>
    <t>Koordinační činnost</t>
  </si>
  <si>
    <t>1361353435</t>
  </si>
  <si>
    <t>"2% 1 HSV+PSV+M+DOD" 0,02</t>
  </si>
  <si>
    <t>VRN5</t>
  </si>
  <si>
    <t>Finanční náklady</t>
  </si>
  <si>
    <t>117</t>
  </si>
  <si>
    <t>053002000</t>
  </si>
  <si>
    <t>Poplatky</t>
  </si>
  <si>
    <t>818468964</t>
  </si>
  <si>
    <t>SEZNAM FIGUR</t>
  </si>
  <si>
    <t>Výměra</t>
  </si>
  <si>
    <t xml:space="preserve"> SO01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</si>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</sst>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7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04" t="s">
        <v>13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06" t="s">
        <v>15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24</v>
      </c>
      <c r="AR10" s="21"/>
      <c r="BS10" s="18" t="s">
        <v>6</v>
      </c>
    </row>
    <row r="11" spans="1:74" s="1" customFormat="1" ht="18.399999999999999" customHeight="1">
      <c r="B11" s="21"/>
      <c r="E11" s="25" t="s">
        <v>25</v>
      </c>
      <c r="AK11" s="27" t="s">
        <v>26</v>
      </c>
      <c r="AN11" s="25" t="s">
        <v>27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28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29</v>
      </c>
      <c r="AK14" s="27" t="s">
        <v>26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30</v>
      </c>
      <c r="AK16" s="27" t="s">
        <v>23</v>
      </c>
      <c r="AN16" s="25" t="s">
        <v>31</v>
      </c>
      <c r="AR16" s="21"/>
      <c r="BS16" s="18" t="s">
        <v>3</v>
      </c>
    </row>
    <row r="17" spans="1:71" s="1" customFormat="1" ht="18.399999999999999" customHeight="1">
      <c r="B17" s="21"/>
      <c r="E17" s="25" t="s">
        <v>32</v>
      </c>
      <c r="AK17" s="27" t="s">
        <v>26</v>
      </c>
      <c r="AN17" s="25" t="s">
        <v>33</v>
      </c>
      <c r="AR17" s="21"/>
      <c r="BS17" s="18" t="s">
        <v>34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35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36</v>
      </c>
      <c r="AK20" s="27" t="s">
        <v>26</v>
      </c>
      <c r="AN20" s="25" t="s">
        <v>1</v>
      </c>
      <c r="AR20" s="21"/>
      <c r="BS20" s="18" t="s">
        <v>34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37</v>
      </c>
      <c r="AR22" s="21"/>
    </row>
    <row r="23" spans="1:71" s="1" customFormat="1" ht="16.5" customHeight="1">
      <c r="B23" s="21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8">
        <f>ROUND(AG94,2)</f>
        <v>0</v>
      </c>
      <c r="AL26" s="209"/>
      <c r="AM26" s="209"/>
      <c r="AN26" s="209"/>
      <c r="AO26" s="209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0" t="s">
        <v>39</v>
      </c>
      <c r="M28" s="210"/>
      <c r="N28" s="210"/>
      <c r="O28" s="210"/>
      <c r="P28" s="210"/>
      <c r="Q28" s="30"/>
      <c r="R28" s="30"/>
      <c r="S28" s="30"/>
      <c r="T28" s="30"/>
      <c r="U28" s="30"/>
      <c r="V28" s="30"/>
      <c r="W28" s="210" t="s">
        <v>40</v>
      </c>
      <c r="X28" s="210"/>
      <c r="Y28" s="210"/>
      <c r="Z28" s="210"/>
      <c r="AA28" s="210"/>
      <c r="AB28" s="210"/>
      <c r="AC28" s="210"/>
      <c r="AD28" s="210"/>
      <c r="AE28" s="210"/>
      <c r="AF28" s="30"/>
      <c r="AG28" s="30"/>
      <c r="AH28" s="30"/>
      <c r="AI28" s="30"/>
      <c r="AJ28" s="30"/>
      <c r="AK28" s="210" t="s">
        <v>41</v>
      </c>
      <c r="AL28" s="210"/>
      <c r="AM28" s="210"/>
      <c r="AN28" s="210"/>
      <c r="AO28" s="210"/>
      <c r="AP28" s="30"/>
      <c r="AQ28" s="30"/>
      <c r="AR28" s="31"/>
      <c r="BE28" s="30"/>
    </row>
    <row r="29" spans="1:71" s="3" customFormat="1" ht="14.45" customHeight="1">
      <c r="B29" s="35"/>
      <c r="D29" s="27" t="s">
        <v>42</v>
      </c>
      <c r="F29" s="27" t="s">
        <v>43</v>
      </c>
      <c r="L29" s="213">
        <v>0.21</v>
      </c>
      <c r="M29" s="212"/>
      <c r="N29" s="212"/>
      <c r="O29" s="212"/>
      <c r="P29" s="212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K29" s="211">
        <f>ROUND(AV94, 2)</f>
        <v>0</v>
      </c>
      <c r="AL29" s="212"/>
      <c r="AM29" s="212"/>
      <c r="AN29" s="212"/>
      <c r="AO29" s="212"/>
      <c r="AR29" s="35"/>
    </row>
    <row r="30" spans="1:71" s="3" customFormat="1" ht="14.45" customHeight="1">
      <c r="B30" s="35"/>
      <c r="F30" s="27" t="s">
        <v>44</v>
      </c>
      <c r="L30" s="213">
        <v>0.15</v>
      </c>
      <c r="M30" s="212"/>
      <c r="N30" s="212"/>
      <c r="O30" s="212"/>
      <c r="P30" s="212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K30" s="211">
        <f>ROUND(AW94, 2)</f>
        <v>0</v>
      </c>
      <c r="AL30" s="212"/>
      <c r="AM30" s="212"/>
      <c r="AN30" s="212"/>
      <c r="AO30" s="212"/>
      <c r="AR30" s="35"/>
    </row>
    <row r="31" spans="1:71" s="3" customFormat="1" ht="14.45" hidden="1" customHeight="1">
      <c r="B31" s="35"/>
      <c r="F31" s="27" t="s">
        <v>45</v>
      </c>
      <c r="L31" s="213">
        <v>0.21</v>
      </c>
      <c r="M31" s="212"/>
      <c r="N31" s="212"/>
      <c r="O31" s="212"/>
      <c r="P31" s="212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K31" s="211">
        <v>0</v>
      </c>
      <c r="AL31" s="212"/>
      <c r="AM31" s="212"/>
      <c r="AN31" s="212"/>
      <c r="AO31" s="212"/>
      <c r="AR31" s="35"/>
    </row>
    <row r="32" spans="1:71" s="3" customFormat="1" ht="14.45" hidden="1" customHeight="1">
      <c r="B32" s="35"/>
      <c r="F32" s="27" t="s">
        <v>46</v>
      </c>
      <c r="L32" s="213">
        <v>0.15</v>
      </c>
      <c r="M32" s="212"/>
      <c r="N32" s="212"/>
      <c r="O32" s="212"/>
      <c r="P32" s="212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1">
        <v>0</v>
      </c>
      <c r="AL32" s="212"/>
      <c r="AM32" s="212"/>
      <c r="AN32" s="212"/>
      <c r="AO32" s="212"/>
      <c r="AR32" s="35"/>
    </row>
    <row r="33" spans="1:57" s="3" customFormat="1" ht="14.45" hidden="1" customHeight="1">
      <c r="B33" s="35"/>
      <c r="F33" s="27" t="s">
        <v>47</v>
      </c>
      <c r="L33" s="213">
        <v>0</v>
      </c>
      <c r="M33" s="212"/>
      <c r="N33" s="212"/>
      <c r="O33" s="212"/>
      <c r="P33" s="212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K33" s="211">
        <v>0</v>
      </c>
      <c r="AL33" s="212"/>
      <c r="AM33" s="212"/>
      <c r="AN33" s="212"/>
      <c r="AO33" s="212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14" t="s">
        <v>50</v>
      </c>
      <c r="Y35" s="215"/>
      <c r="Z35" s="215"/>
      <c r="AA35" s="215"/>
      <c r="AB35" s="215"/>
      <c r="AC35" s="38"/>
      <c r="AD35" s="38"/>
      <c r="AE35" s="38"/>
      <c r="AF35" s="38"/>
      <c r="AG35" s="38"/>
      <c r="AH35" s="38"/>
      <c r="AI35" s="38"/>
      <c r="AJ35" s="38"/>
      <c r="AK35" s="216">
        <f>SUM(AK26:AK33)</f>
        <v>0</v>
      </c>
      <c r="AL35" s="215"/>
      <c r="AM35" s="215"/>
      <c r="AN35" s="215"/>
      <c r="AO35" s="21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51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52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53</v>
      </c>
      <c r="AI60" s="33"/>
      <c r="AJ60" s="33"/>
      <c r="AK60" s="33"/>
      <c r="AL60" s="33"/>
      <c r="AM60" s="43" t="s">
        <v>54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56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53</v>
      </c>
      <c r="AI75" s="33"/>
      <c r="AJ75" s="33"/>
      <c r="AK75" s="33"/>
      <c r="AL75" s="33"/>
      <c r="AM75" s="43" t="s">
        <v>54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57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3110-19-041_2020</v>
      </c>
      <c r="AR84" s="49"/>
    </row>
    <row r="85" spans="1:91" s="5" customFormat="1" ht="36.950000000000003" customHeight="1">
      <c r="B85" s="50"/>
      <c r="C85" s="51" t="s">
        <v>14</v>
      </c>
      <c r="L85" s="218" t="str">
        <f>K6</f>
        <v>Jaroměř ON - rekonstrukce (kanalizace, plyn)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Jaroměř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20" t="str">
        <f>IF(AN8= "","",AN8)</f>
        <v>15. 5. 2020</v>
      </c>
      <c r="AN87" s="220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Správa železniční dopravní cesty, s.o.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30</v>
      </c>
      <c r="AJ89" s="30"/>
      <c r="AK89" s="30"/>
      <c r="AL89" s="30"/>
      <c r="AM89" s="221" t="str">
        <f>IF(E17="","",E17)</f>
        <v>Prodin, a.s.</v>
      </c>
      <c r="AN89" s="222"/>
      <c r="AO89" s="222"/>
      <c r="AP89" s="222"/>
      <c r="AQ89" s="30"/>
      <c r="AR89" s="31"/>
      <c r="AS89" s="223" t="s">
        <v>58</v>
      </c>
      <c r="AT89" s="22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35</v>
      </c>
      <c r="AJ90" s="30"/>
      <c r="AK90" s="30"/>
      <c r="AL90" s="30"/>
      <c r="AM90" s="221" t="str">
        <f>IF(E20="","",E20)</f>
        <v>Petr Teplý</v>
      </c>
      <c r="AN90" s="222"/>
      <c r="AO90" s="222"/>
      <c r="AP90" s="222"/>
      <c r="AQ90" s="30"/>
      <c r="AR90" s="31"/>
      <c r="AS90" s="225"/>
      <c r="AT90" s="22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5"/>
      <c r="AT91" s="226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27" t="s">
        <v>59</v>
      </c>
      <c r="D92" s="228"/>
      <c r="E92" s="228"/>
      <c r="F92" s="228"/>
      <c r="G92" s="228"/>
      <c r="H92" s="58"/>
      <c r="I92" s="229" t="s">
        <v>60</v>
      </c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30" t="s">
        <v>61</v>
      </c>
      <c r="AH92" s="228"/>
      <c r="AI92" s="228"/>
      <c r="AJ92" s="228"/>
      <c r="AK92" s="228"/>
      <c r="AL92" s="228"/>
      <c r="AM92" s="228"/>
      <c r="AN92" s="229" t="s">
        <v>62</v>
      </c>
      <c r="AO92" s="228"/>
      <c r="AP92" s="231"/>
      <c r="AQ92" s="59" t="s">
        <v>63</v>
      </c>
      <c r="AR92" s="31"/>
      <c r="AS92" s="60" t="s">
        <v>64</v>
      </c>
      <c r="AT92" s="61" t="s">
        <v>65</v>
      </c>
      <c r="AU92" s="61" t="s">
        <v>66</v>
      </c>
      <c r="AV92" s="61" t="s">
        <v>67</v>
      </c>
      <c r="AW92" s="61" t="s">
        <v>68</v>
      </c>
      <c r="AX92" s="61" t="s">
        <v>69</v>
      </c>
      <c r="AY92" s="61" t="s">
        <v>70</v>
      </c>
      <c r="AZ92" s="61" t="s">
        <v>71</v>
      </c>
      <c r="BA92" s="61" t="s">
        <v>72</v>
      </c>
      <c r="BB92" s="61" t="s">
        <v>73</v>
      </c>
      <c r="BC92" s="61" t="s">
        <v>74</v>
      </c>
      <c r="BD92" s="62" t="s">
        <v>75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35">
        <f>ROUND(AG95,2)</f>
        <v>0</v>
      </c>
      <c r="AH94" s="235"/>
      <c r="AI94" s="235"/>
      <c r="AJ94" s="235"/>
      <c r="AK94" s="235"/>
      <c r="AL94" s="235"/>
      <c r="AM94" s="235"/>
      <c r="AN94" s="236">
        <f>SUM(AG94,AT94)</f>
        <v>0</v>
      </c>
      <c r="AO94" s="236"/>
      <c r="AP94" s="236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1076.1334300000001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4</v>
      </c>
      <c r="BX94" s="75" t="s">
        <v>81</v>
      </c>
      <c r="CL94" s="75" t="s">
        <v>1</v>
      </c>
    </row>
    <row r="95" spans="1:91" s="7" customFormat="1" ht="16.5" customHeight="1">
      <c r="A95" s="77" t="s">
        <v>82</v>
      </c>
      <c r="B95" s="78"/>
      <c r="C95" s="79"/>
      <c r="D95" s="234" t="s">
        <v>83</v>
      </c>
      <c r="E95" s="234"/>
      <c r="F95" s="234"/>
      <c r="G95" s="234"/>
      <c r="H95" s="234"/>
      <c r="I95" s="80"/>
      <c r="J95" s="234" t="s">
        <v>84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2">
        <f>'SO01 - NTL plynovod, příp...'!J30</f>
        <v>0</v>
      </c>
      <c r="AH95" s="233"/>
      <c r="AI95" s="233"/>
      <c r="AJ95" s="233"/>
      <c r="AK95" s="233"/>
      <c r="AL95" s="233"/>
      <c r="AM95" s="233"/>
      <c r="AN95" s="232">
        <f>SUM(AG95,AT95)</f>
        <v>0</v>
      </c>
      <c r="AO95" s="233"/>
      <c r="AP95" s="233"/>
      <c r="AQ95" s="81" t="s">
        <v>85</v>
      </c>
      <c r="AR95" s="78"/>
      <c r="AS95" s="82">
        <v>0</v>
      </c>
      <c r="AT95" s="83">
        <f>ROUND(SUM(AV95:AW95),2)</f>
        <v>0</v>
      </c>
      <c r="AU95" s="84">
        <f>'SO01 - NTL plynovod, příp...'!P133</f>
        <v>1076.1334300000001</v>
      </c>
      <c r="AV95" s="83">
        <f>'SO01 - NTL plynovod, příp...'!J33</f>
        <v>0</v>
      </c>
      <c r="AW95" s="83">
        <f>'SO01 - NTL plynovod, příp...'!J34</f>
        <v>0</v>
      </c>
      <c r="AX95" s="83">
        <f>'SO01 - NTL plynovod, příp...'!J35</f>
        <v>0</v>
      </c>
      <c r="AY95" s="83">
        <f>'SO01 - NTL plynovod, příp...'!J36</f>
        <v>0</v>
      </c>
      <c r="AZ95" s="83">
        <f>'SO01 - NTL plynovod, příp...'!F33</f>
        <v>0</v>
      </c>
      <c r="BA95" s="83">
        <f>'SO01 - NTL plynovod, příp...'!F34</f>
        <v>0</v>
      </c>
      <c r="BB95" s="83">
        <f>'SO01 - NTL plynovod, příp...'!F35</f>
        <v>0</v>
      </c>
      <c r="BC95" s="83">
        <f>'SO01 - NTL plynovod, příp...'!F36</f>
        <v>0</v>
      </c>
      <c r="BD95" s="85">
        <f>'SO01 - NTL plynovod, příp...'!F37</f>
        <v>0</v>
      </c>
      <c r="BT95" s="86" t="s">
        <v>86</v>
      </c>
      <c r="BV95" s="86" t="s">
        <v>80</v>
      </c>
      <c r="BW95" s="86" t="s">
        <v>87</v>
      </c>
      <c r="BX95" s="86" t="s">
        <v>4</v>
      </c>
      <c r="CL95" s="86" t="s">
        <v>1</v>
      </c>
      <c r="CM95" s="86" t="s">
        <v>88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01 - NTL plynovod, pří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416"/>
  <sheetViews>
    <sheetView showGridLines="0" workbookViewId="0">
      <selection activeCell="W138" sqref="W13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 ht="11.25">
      <c r="A1" s="87"/>
    </row>
    <row r="2" spans="1:56" s="1" customFormat="1" ht="36.950000000000003" customHeight="1">
      <c r="L2" s="237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8" t="s">
        <v>87</v>
      </c>
      <c r="AZ2" s="88" t="s">
        <v>89</v>
      </c>
      <c r="BA2" s="88" t="s">
        <v>90</v>
      </c>
      <c r="BB2" s="88" t="s">
        <v>91</v>
      </c>
      <c r="BC2" s="88" t="s">
        <v>92</v>
      </c>
      <c r="BD2" s="88" t="s">
        <v>88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  <c r="AZ3" s="88" t="s">
        <v>93</v>
      </c>
      <c r="BA3" s="88" t="s">
        <v>94</v>
      </c>
      <c r="BB3" s="88" t="s">
        <v>91</v>
      </c>
      <c r="BC3" s="88" t="s">
        <v>92</v>
      </c>
      <c r="BD3" s="88" t="s">
        <v>88</v>
      </c>
    </row>
    <row r="4" spans="1:56" s="1" customFormat="1" ht="24.95" customHeight="1">
      <c r="B4" s="21"/>
      <c r="D4" s="22" t="s">
        <v>95</v>
      </c>
      <c r="L4" s="21"/>
      <c r="M4" s="89" t="s">
        <v>10</v>
      </c>
      <c r="AT4" s="18" t="s">
        <v>3</v>
      </c>
      <c r="AZ4" s="88" t="s">
        <v>96</v>
      </c>
      <c r="BA4" s="88" t="s">
        <v>97</v>
      </c>
      <c r="BB4" s="88" t="s">
        <v>91</v>
      </c>
      <c r="BC4" s="88" t="s">
        <v>98</v>
      </c>
      <c r="BD4" s="88" t="s">
        <v>88</v>
      </c>
    </row>
    <row r="5" spans="1:56" s="1" customFormat="1" ht="6.95" customHeight="1">
      <c r="B5" s="21"/>
      <c r="L5" s="21"/>
      <c r="AZ5" s="88" t="s">
        <v>99</v>
      </c>
      <c r="BA5" s="88" t="s">
        <v>100</v>
      </c>
      <c r="BB5" s="88" t="s">
        <v>91</v>
      </c>
      <c r="BC5" s="88" t="s">
        <v>98</v>
      </c>
      <c r="BD5" s="88" t="s">
        <v>88</v>
      </c>
    </row>
    <row r="6" spans="1:56" s="1" customFormat="1" ht="12" customHeight="1">
      <c r="B6" s="21"/>
      <c r="D6" s="27" t="s">
        <v>14</v>
      </c>
      <c r="L6" s="21"/>
      <c r="AZ6" s="88" t="s">
        <v>101</v>
      </c>
      <c r="BA6" s="88" t="s">
        <v>102</v>
      </c>
      <c r="BB6" s="88" t="s">
        <v>91</v>
      </c>
      <c r="BC6" s="88" t="s">
        <v>103</v>
      </c>
      <c r="BD6" s="88" t="s">
        <v>88</v>
      </c>
    </row>
    <row r="7" spans="1:56" s="1" customFormat="1" ht="16.5" customHeight="1">
      <c r="B7" s="21"/>
      <c r="E7" s="238" t="str">
        <f>'Rekapitulace stavby'!K6</f>
        <v>Jaroměř ON - rekonstrukce (kanalizace, plyn)</v>
      </c>
      <c r="F7" s="239"/>
      <c r="G7" s="239"/>
      <c r="H7" s="239"/>
      <c r="L7" s="21"/>
      <c r="AZ7" s="88" t="s">
        <v>104</v>
      </c>
      <c r="BA7" s="88" t="s">
        <v>105</v>
      </c>
      <c r="BB7" s="88" t="s">
        <v>91</v>
      </c>
      <c r="BC7" s="88" t="s">
        <v>106</v>
      </c>
      <c r="BD7" s="88" t="s">
        <v>88</v>
      </c>
    </row>
    <row r="8" spans="1:56" s="2" customFormat="1" ht="12" customHeight="1">
      <c r="A8" s="30"/>
      <c r="B8" s="31"/>
      <c r="C8" s="30"/>
      <c r="D8" s="27" t="s">
        <v>107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Z8" s="88" t="s">
        <v>108</v>
      </c>
      <c r="BA8" s="88" t="s">
        <v>109</v>
      </c>
      <c r="BB8" s="88" t="s">
        <v>91</v>
      </c>
      <c r="BC8" s="88" t="s">
        <v>110</v>
      </c>
      <c r="BD8" s="88" t="s">
        <v>88</v>
      </c>
    </row>
    <row r="9" spans="1:56" s="2" customFormat="1" ht="16.5" customHeight="1">
      <c r="A9" s="30"/>
      <c r="B9" s="31"/>
      <c r="C9" s="30"/>
      <c r="D9" s="30"/>
      <c r="E9" s="218" t="s">
        <v>111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Z9" s="88" t="s">
        <v>112</v>
      </c>
      <c r="BA9" s="88" t="s">
        <v>113</v>
      </c>
      <c r="BB9" s="88" t="s">
        <v>114</v>
      </c>
      <c r="BC9" s="88" t="s">
        <v>115</v>
      </c>
      <c r="BD9" s="88" t="s">
        <v>88</v>
      </c>
    </row>
    <row r="10" spans="1:5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Z10" s="88" t="s">
        <v>116</v>
      </c>
      <c r="BA10" s="88" t="s">
        <v>117</v>
      </c>
      <c r="BB10" s="88" t="s">
        <v>114</v>
      </c>
      <c r="BC10" s="88" t="s">
        <v>118</v>
      </c>
      <c r="BD10" s="88" t="s">
        <v>88</v>
      </c>
    </row>
    <row r="11" spans="1:5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Z11" s="88" t="s">
        <v>119</v>
      </c>
      <c r="BA11" s="88" t="s">
        <v>120</v>
      </c>
      <c r="BB11" s="88" t="s">
        <v>114</v>
      </c>
      <c r="BC11" s="88" t="s">
        <v>121</v>
      </c>
      <c r="BD11" s="88" t="s">
        <v>88</v>
      </c>
    </row>
    <row r="12" spans="1:5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15. 5. 2020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Z12" s="88" t="s">
        <v>122</v>
      </c>
      <c r="BA12" s="88" t="s">
        <v>123</v>
      </c>
      <c r="BB12" s="88" t="s">
        <v>124</v>
      </c>
      <c r="BC12" s="88" t="s">
        <v>125</v>
      </c>
      <c r="BD12" s="88" t="s">
        <v>88</v>
      </c>
    </row>
    <row r="13" spans="1:5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Z13" s="88" t="s">
        <v>126</v>
      </c>
      <c r="BA13" s="88" t="s">
        <v>127</v>
      </c>
      <c r="BB13" s="88" t="s">
        <v>114</v>
      </c>
      <c r="BC13" s="88" t="s">
        <v>128</v>
      </c>
      <c r="BD13" s="88" t="s">
        <v>88</v>
      </c>
    </row>
    <row r="14" spans="1:5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24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Z14" s="88" t="s">
        <v>129</v>
      </c>
      <c r="BA14" s="88" t="s">
        <v>130</v>
      </c>
      <c r="BB14" s="88" t="s">
        <v>114</v>
      </c>
      <c r="BC14" s="88" t="s">
        <v>131</v>
      </c>
      <c r="BD14" s="88" t="s">
        <v>88</v>
      </c>
    </row>
    <row r="15" spans="1:56" s="2" customFormat="1" ht="18" customHeight="1">
      <c r="A15" s="30"/>
      <c r="B15" s="31"/>
      <c r="C15" s="30"/>
      <c r="D15" s="30"/>
      <c r="E15" s="25" t="s">
        <v>25</v>
      </c>
      <c r="F15" s="30"/>
      <c r="G15" s="30"/>
      <c r="H15" s="30"/>
      <c r="I15" s="27" t="s">
        <v>26</v>
      </c>
      <c r="J15" s="25" t="s">
        <v>27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Z15" s="88" t="s">
        <v>132</v>
      </c>
      <c r="BA15" s="88" t="s">
        <v>133</v>
      </c>
      <c r="BB15" s="88" t="s">
        <v>124</v>
      </c>
      <c r="BC15" s="88" t="s">
        <v>134</v>
      </c>
      <c r="BD15" s="88" t="s">
        <v>88</v>
      </c>
    </row>
    <row r="16" spans="1:5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Z16" s="88" t="s">
        <v>135</v>
      </c>
      <c r="BA16" s="88" t="s">
        <v>136</v>
      </c>
      <c r="BB16" s="88" t="s">
        <v>91</v>
      </c>
      <c r="BC16" s="88" t="s">
        <v>137</v>
      </c>
      <c r="BD16" s="88" t="s">
        <v>88</v>
      </c>
    </row>
    <row r="17" spans="1:56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Z17" s="88" t="s">
        <v>138</v>
      </c>
      <c r="BA17" s="88" t="s">
        <v>139</v>
      </c>
      <c r="BB17" s="88" t="s">
        <v>91</v>
      </c>
      <c r="BC17" s="88" t="s">
        <v>103</v>
      </c>
      <c r="BD17" s="88" t="s">
        <v>88</v>
      </c>
    </row>
    <row r="18" spans="1:56" s="2" customFormat="1" ht="18" customHeight="1">
      <c r="A18" s="30"/>
      <c r="B18" s="31"/>
      <c r="C18" s="30"/>
      <c r="D18" s="30"/>
      <c r="E18" s="204" t="str">
        <f>'Rekapitulace stavby'!E14</f>
        <v xml:space="preserve"> </v>
      </c>
      <c r="F18" s="204"/>
      <c r="G18" s="204"/>
      <c r="H18" s="204"/>
      <c r="I18" s="27" t="s">
        <v>26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Z18" s="88" t="s">
        <v>140</v>
      </c>
      <c r="BA18" s="88" t="s">
        <v>141</v>
      </c>
      <c r="BB18" s="88" t="s">
        <v>91</v>
      </c>
      <c r="BC18" s="88" t="s">
        <v>142</v>
      </c>
      <c r="BD18" s="88" t="s">
        <v>88</v>
      </c>
    </row>
    <row r="19" spans="1:56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Z19" s="88" t="s">
        <v>143</v>
      </c>
      <c r="BA19" s="88" t="s">
        <v>144</v>
      </c>
      <c r="BB19" s="88" t="s">
        <v>91</v>
      </c>
      <c r="BC19" s="88" t="s">
        <v>145</v>
      </c>
      <c r="BD19" s="88" t="s">
        <v>88</v>
      </c>
    </row>
    <row r="20" spans="1:56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23</v>
      </c>
      <c r="J20" s="25" t="s">
        <v>31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Z20" s="88" t="s">
        <v>146</v>
      </c>
      <c r="BA20" s="88" t="s">
        <v>147</v>
      </c>
      <c r="BB20" s="88" t="s">
        <v>91</v>
      </c>
      <c r="BC20" s="88" t="s">
        <v>148</v>
      </c>
      <c r="BD20" s="88" t="s">
        <v>88</v>
      </c>
    </row>
    <row r="21" spans="1:56" s="2" customFormat="1" ht="18" customHeight="1">
      <c r="A21" s="30"/>
      <c r="B21" s="31"/>
      <c r="C21" s="30"/>
      <c r="D21" s="30"/>
      <c r="E21" s="25" t="s">
        <v>32</v>
      </c>
      <c r="F21" s="30"/>
      <c r="G21" s="30"/>
      <c r="H21" s="30"/>
      <c r="I21" s="27" t="s">
        <v>26</v>
      </c>
      <c r="J21" s="25" t="s">
        <v>33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Z21" s="88" t="s">
        <v>149</v>
      </c>
      <c r="BA21" s="88" t="s">
        <v>150</v>
      </c>
      <c r="BB21" s="88" t="s">
        <v>91</v>
      </c>
      <c r="BC21" s="88" t="s">
        <v>151</v>
      </c>
      <c r="BD21" s="88" t="s">
        <v>88</v>
      </c>
    </row>
    <row r="22" spans="1:56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Z22" s="88" t="s">
        <v>152</v>
      </c>
      <c r="BA22" s="88" t="s">
        <v>153</v>
      </c>
      <c r="BB22" s="88" t="s">
        <v>114</v>
      </c>
      <c r="BC22" s="88" t="s">
        <v>154</v>
      </c>
      <c r="BD22" s="88" t="s">
        <v>88</v>
      </c>
    </row>
    <row r="23" spans="1:56" s="2" customFormat="1" ht="12" customHeight="1">
      <c r="A23" s="30"/>
      <c r="B23" s="31"/>
      <c r="C23" s="30"/>
      <c r="D23" s="27" t="s">
        <v>35</v>
      </c>
      <c r="E23" s="30"/>
      <c r="F23" s="30"/>
      <c r="G23" s="30"/>
      <c r="H23" s="30"/>
      <c r="I23" s="27" t="s">
        <v>23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Z23" s="88" t="s">
        <v>155</v>
      </c>
      <c r="BA23" s="88" t="s">
        <v>156</v>
      </c>
      <c r="BB23" s="88" t="s">
        <v>114</v>
      </c>
      <c r="BC23" s="88" t="s">
        <v>157</v>
      </c>
      <c r="BD23" s="88" t="s">
        <v>88</v>
      </c>
    </row>
    <row r="24" spans="1:56" s="2" customFormat="1" ht="18" customHeight="1">
      <c r="A24" s="30"/>
      <c r="B24" s="31"/>
      <c r="C24" s="30"/>
      <c r="D24" s="30"/>
      <c r="E24" s="25" t="s">
        <v>36</v>
      </c>
      <c r="F24" s="30"/>
      <c r="G24" s="30"/>
      <c r="H24" s="30"/>
      <c r="I24" s="27" t="s">
        <v>26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Z24" s="88" t="s">
        <v>158</v>
      </c>
      <c r="BA24" s="88" t="s">
        <v>159</v>
      </c>
      <c r="BB24" s="88" t="s">
        <v>114</v>
      </c>
      <c r="BC24" s="88" t="s">
        <v>115</v>
      </c>
      <c r="BD24" s="88" t="s">
        <v>88</v>
      </c>
    </row>
    <row r="25" spans="1:56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Z25" s="88" t="s">
        <v>160</v>
      </c>
      <c r="BA25" s="88" t="s">
        <v>161</v>
      </c>
      <c r="BB25" s="88" t="s">
        <v>91</v>
      </c>
      <c r="BC25" s="88" t="s">
        <v>162</v>
      </c>
      <c r="BD25" s="88" t="s">
        <v>88</v>
      </c>
    </row>
    <row r="26" spans="1:56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Z26" s="88" t="s">
        <v>163</v>
      </c>
      <c r="BA26" s="88" t="s">
        <v>164</v>
      </c>
      <c r="BB26" s="88" t="s">
        <v>124</v>
      </c>
      <c r="BC26" s="88" t="s">
        <v>165</v>
      </c>
      <c r="BD26" s="88" t="s">
        <v>88</v>
      </c>
    </row>
    <row r="27" spans="1:56" s="8" customFormat="1" ht="16.5" customHeight="1">
      <c r="A27" s="90"/>
      <c r="B27" s="91"/>
      <c r="C27" s="90"/>
      <c r="D27" s="90"/>
      <c r="E27" s="207" t="s">
        <v>1</v>
      </c>
      <c r="F27" s="207"/>
      <c r="G27" s="207"/>
      <c r="H27" s="207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Z27" s="93" t="s">
        <v>166</v>
      </c>
      <c r="BA27" s="93" t="s">
        <v>167</v>
      </c>
      <c r="BB27" s="93" t="s">
        <v>124</v>
      </c>
      <c r="BC27" s="93" t="s">
        <v>168</v>
      </c>
      <c r="BD27" s="93" t="s">
        <v>88</v>
      </c>
    </row>
    <row r="28" spans="1:56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56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56" s="2" customFormat="1" ht="25.35" customHeight="1">
      <c r="A30" s="30"/>
      <c r="B30" s="31"/>
      <c r="C30" s="30"/>
      <c r="D30" s="94" t="s">
        <v>38</v>
      </c>
      <c r="E30" s="30"/>
      <c r="F30" s="30"/>
      <c r="G30" s="30"/>
      <c r="H30" s="30"/>
      <c r="I30" s="30"/>
      <c r="J30" s="69">
        <f>ROUND(J133,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56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56" s="2" customFormat="1" ht="14.45" customHeight="1">
      <c r="A32" s="30"/>
      <c r="B32" s="31"/>
      <c r="C32" s="30"/>
      <c r="D32" s="30"/>
      <c r="E32" s="30"/>
      <c r="F32" s="34" t="s">
        <v>40</v>
      </c>
      <c r="G32" s="30"/>
      <c r="H32" s="30"/>
      <c r="I32" s="34" t="s">
        <v>39</v>
      </c>
      <c r="J32" s="34" t="s">
        <v>41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5" t="s">
        <v>42</v>
      </c>
      <c r="E33" s="27" t="s">
        <v>43</v>
      </c>
      <c r="F33" s="96">
        <f>ROUND((SUM(BE133:BE415)),  2)</f>
        <v>0</v>
      </c>
      <c r="G33" s="30"/>
      <c r="H33" s="30"/>
      <c r="I33" s="97">
        <v>0.21</v>
      </c>
      <c r="J33" s="96">
        <f>ROUND(((SUM(BE133:BE415))*I33),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44</v>
      </c>
      <c r="F34" s="96">
        <f>ROUND((SUM(BF133:BF415)),  2)</f>
        <v>0</v>
      </c>
      <c r="G34" s="30"/>
      <c r="H34" s="30"/>
      <c r="I34" s="97">
        <v>0.15</v>
      </c>
      <c r="J34" s="96">
        <f>ROUND(((SUM(BF133:BF415))*I34),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45</v>
      </c>
      <c r="F35" s="96">
        <f>ROUND((SUM(BG133:BG415)),  2)</f>
        <v>0</v>
      </c>
      <c r="G35" s="30"/>
      <c r="H35" s="30"/>
      <c r="I35" s="97">
        <v>0.21</v>
      </c>
      <c r="J35" s="96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46</v>
      </c>
      <c r="F36" s="96">
        <f>ROUND((SUM(BH133:BH415)),  2)</f>
        <v>0</v>
      </c>
      <c r="G36" s="30"/>
      <c r="H36" s="30"/>
      <c r="I36" s="97">
        <v>0.15</v>
      </c>
      <c r="J36" s="96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47</v>
      </c>
      <c r="F37" s="96">
        <f>ROUND((SUM(BI133:BI415)),  2)</f>
        <v>0</v>
      </c>
      <c r="G37" s="30"/>
      <c r="H37" s="30"/>
      <c r="I37" s="97">
        <v>0</v>
      </c>
      <c r="J37" s="96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8"/>
      <c r="D39" s="99" t="s">
        <v>48</v>
      </c>
      <c r="E39" s="58"/>
      <c r="F39" s="58"/>
      <c r="G39" s="100" t="s">
        <v>49</v>
      </c>
      <c r="H39" s="101" t="s">
        <v>50</v>
      </c>
      <c r="I39" s="58"/>
      <c r="J39" s="102">
        <f>SUM(J30:J37)</f>
        <v>0</v>
      </c>
      <c r="K39" s="103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53</v>
      </c>
      <c r="E61" s="33"/>
      <c r="F61" s="104" t="s">
        <v>54</v>
      </c>
      <c r="G61" s="43" t="s">
        <v>53</v>
      </c>
      <c r="H61" s="33"/>
      <c r="I61" s="33"/>
      <c r="J61" s="105" t="s">
        <v>54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55</v>
      </c>
      <c r="E65" s="44"/>
      <c r="F65" s="44"/>
      <c r="G65" s="41" t="s">
        <v>56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53</v>
      </c>
      <c r="E76" s="33"/>
      <c r="F76" s="104" t="s">
        <v>54</v>
      </c>
      <c r="G76" s="43" t="s">
        <v>53</v>
      </c>
      <c r="H76" s="33"/>
      <c r="I76" s="33"/>
      <c r="J76" s="105" t="s">
        <v>54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169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8" t="str">
        <f>E7</f>
        <v>Jaroměř ON - rekonstrukce (kanalizace, plyn)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107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8" t="str">
        <f>E9</f>
        <v>SO01 - NTL plynovod, přípojka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Jaroměř</v>
      </c>
      <c r="G89" s="30"/>
      <c r="H89" s="30"/>
      <c r="I89" s="27" t="s">
        <v>20</v>
      </c>
      <c r="J89" s="53" t="str">
        <f>IF(J12="","",J12)</f>
        <v>15. 5. 2020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>Správa železniční dopravní cesty, s.o.</v>
      </c>
      <c r="G91" s="30"/>
      <c r="H91" s="30"/>
      <c r="I91" s="27" t="s">
        <v>30</v>
      </c>
      <c r="J91" s="28" t="str">
        <f>E21</f>
        <v>Prodin, a.s.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28</v>
      </c>
      <c r="D92" s="30"/>
      <c r="E92" s="30"/>
      <c r="F92" s="25" t="str">
        <f>IF(E18="","",E18)</f>
        <v xml:space="preserve"> </v>
      </c>
      <c r="G92" s="30"/>
      <c r="H92" s="30"/>
      <c r="I92" s="27" t="s">
        <v>35</v>
      </c>
      <c r="J92" s="28" t="str">
        <f>E24</f>
        <v>Petr Teplý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6" t="s">
        <v>170</v>
      </c>
      <c r="D94" s="98"/>
      <c r="E94" s="98"/>
      <c r="F94" s="98"/>
      <c r="G94" s="98"/>
      <c r="H94" s="98"/>
      <c r="I94" s="98"/>
      <c r="J94" s="107" t="s">
        <v>171</v>
      </c>
      <c r="K94" s="98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8" t="s">
        <v>172</v>
      </c>
      <c r="D96" s="30"/>
      <c r="E96" s="30"/>
      <c r="F96" s="30"/>
      <c r="G96" s="30"/>
      <c r="H96" s="30"/>
      <c r="I96" s="30"/>
      <c r="J96" s="69">
        <f>J133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173</v>
      </c>
    </row>
    <row r="97" spans="2:12" s="9" customFormat="1" ht="24.95" customHeight="1">
      <c r="B97" s="109"/>
      <c r="D97" s="110" t="s">
        <v>174</v>
      </c>
      <c r="E97" s="111"/>
      <c r="F97" s="111"/>
      <c r="G97" s="111"/>
      <c r="H97" s="111"/>
      <c r="I97" s="111"/>
      <c r="J97" s="112">
        <f>J134</f>
        <v>0</v>
      </c>
      <c r="L97" s="109"/>
    </row>
    <row r="98" spans="2:12" s="10" customFormat="1" ht="19.899999999999999" customHeight="1">
      <c r="B98" s="113"/>
      <c r="D98" s="114" t="s">
        <v>175</v>
      </c>
      <c r="E98" s="115"/>
      <c r="F98" s="115"/>
      <c r="G98" s="115"/>
      <c r="H98" s="115"/>
      <c r="I98" s="115"/>
      <c r="J98" s="116">
        <f>J135</f>
        <v>0</v>
      </c>
      <c r="L98" s="113"/>
    </row>
    <row r="99" spans="2:12" s="10" customFormat="1" ht="19.899999999999999" customHeight="1">
      <c r="B99" s="113"/>
      <c r="D99" s="114" t="s">
        <v>176</v>
      </c>
      <c r="E99" s="115"/>
      <c r="F99" s="115"/>
      <c r="G99" s="115"/>
      <c r="H99" s="115"/>
      <c r="I99" s="115"/>
      <c r="J99" s="116">
        <f>J286</f>
        <v>0</v>
      </c>
      <c r="L99" s="113"/>
    </row>
    <row r="100" spans="2:12" s="10" customFormat="1" ht="19.899999999999999" customHeight="1">
      <c r="B100" s="113"/>
      <c r="D100" s="114" t="s">
        <v>177</v>
      </c>
      <c r="E100" s="115"/>
      <c r="F100" s="115"/>
      <c r="G100" s="115"/>
      <c r="H100" s="115"/>
      <c r="I100" s="115"/>
      <c r="J100" s="116">
        <f>J316</f>
        <v>0</v>
      </c>
      <c r="L100" s="113"/>
    </row>
    <row r="101" spans="2:12" s="10" customFormat="1" ht="19.899999999999999" customHeight="1">
      <c r="B101" s="113"/>
      <c r="D101" s="114" t="s">
        <v>178</v>
      </c>
      <c r="E101" s="115"/>
      <c r="F101" s="115"/>
      <c r="G101" s="115"/>
      <c r="H101" s="115"/>
      <c r="I101" s="115"/>
      <c r="J101" s="116">
        <f>J320</f>
        <v>0</v>
      </c>
      <c r="L101" s="113"/>
    </row>
    <row r="102" spans="2:12" s="10" customFormat="1" ht="19.899999999999999" customHeight="1">
      <c r="B102" s="113"/>
      <c r="D102" s="114" t="s">
        <v>179</v>
      </c>
      <c r="E102" s="115"/>
      <c r="F102" s="115"/>
      <c r="G102" s="115"/>
      <c r="H102" s="115"/>
      <c r="I102" s="115"/>
      <c r="J102" s="116">
        <f>J337</f>
        <v>0</v>
      </c>
      <c r="L102" s="113"/>
    </row>
    <row r="103" spans="2:12" s="10" customFormat="1" ht="19.899999999999999" customHeight="1">
      <c r="B103" s="113"/>
      <c r="D103" s="114" t="s">
        <v>180</v>
      </c>
      <c r="E103" s="115"/>
      <c r="F103" s="115"/>
      <c r="G103" s="115"/>
      <c r="H103" s="115"/>
      <c r="I103" s="115"/>
      <c r="J103" s="116">
        <f>J347</f>
        <v>0</v>
      </c>
      <c r="L103" s="113"/>
    </row>
    <row r="104" spans="2:12" s="9" customFormat="1" ht="24.95" customHeight="1">
      <c r="B104" s="109"/>
      <c r="D104" s="110" t="s">
        <v>181</v>
      </c>
      <c r="E104" s="111"/>
      <c r="F104" s="111"/>
      <c r="G104" s="111"/>
      <c r="H104" s="111"/>
      <c r="I104" s="111"/>
      <c r="J104" s="112">
        <f>J350</f>
        <v>0</v>
      </c>
      <c r="L104" s="109"/>
    </row>
    <row r="105" spans="2:12" s="10" customFormat="1" ht="19.899999999999999" customHeight="1">
      <c r="B105" s="113"/>
      <c r="D105" s="114" t="s">
        <v>182</v>
      </c>
      <c r="E105" s="115"/>
      <c r="F105" s="115"/>
      <c r="G105" s="115"/>
      <c r="H105" s="115"/>
      <c r="I105" s="115"/>
      <c r="J105" s="116">
        <f>J351</f>
        <v>0</v>
      </c>
      <c r="L105" s="113"/>
    </row>
    <row r="106" spans="2:12" s="10" customFormat="1" ht="19.899999999999999" customHeight="1">
      <c r="B106" s="113"/>
      <c r="D106" s="114" t="s">
        <v>183</v>
      </c>
      <c r="E106" s="115"/>
      <c r="F106" s="115"/>
      <c r="G106" s="115"/>
      <c r="H106" s="115"/>
      <c r="I106" s="115"/>
      <c r="J106" s="116">
        <f>J393</f>
        <v>0</v>
      </c>
      <c r="L106" s="113"/>
    </row>
    <row r="107" spans="2:12" s="9" customFormat="1" ht="24.95" customHeight="1">
      <c r="B107" s="109"/>
      <c r="D107" s="110" t="s">
        <v>184</v>
      </c>
      <c r="E107" s="111"/>
      <c r="F107" s="111"/>
      <c r="G107" s="111"/>
      <c r="H107" s="111"/>
      <c r="I107" s="111"/>
      <c r="J107" s="112">
        <f>J395</f>
        <v>0</v>
      </c>
      <c r="L107" s="109"/>
    </row>
    <row r="108" spans="2:12" s="10" customFormat="1" ht="19.899999999999999" customHeight="1">
      <c r="B108" s="113"/>
      <c r="D108" s="114" t="s">
        <v>185</v>
      </c>
      <c r="E108" s="115"/>
      <c r="F108" s="115"/>
      <c r="G108" s="115"/>
      <c r="H108" s="115"/>
      <c r="I108" s="115"/>
      <c r="J108" s="116">
        <f>J396</f>
        <v>0</v>
      </c>
      <c r="L108" s="113"/>
    </row>
    <row r="109" spans="2:12" s="9" customFormat="1" ht="24.95" customHeight="1">
      <c r="B109" s="109"/>
      <c r="D109" s="110" t="s">
        <v>186</v>
      </c>
      <c r="E109" s="111"/>
      <c r="F109" s="111"/>
      <c r="G109" s="111"/>
      <c r="H109" s="111"/>
      <c r="I109" s="111"/>
      <c r="J109" s="112">
        <f>J398</f>
        <v>0</v>
      </c>
      <c r="L109" s="109"/>
    </row>
    <row r="110" spans="2:12" s="10" customFormat="1" ht="19.899999999999999" customHeight="1">
      <c r="B110" s="113"/>
      <c r="D110" s="114" t="s">
        <v>187</v>
      </c>
      <c r="E110" s="115"/>
      <c r="F110" s="115"/>
      <c r="G110" s="115"/>
      <c r="H110" s="115"/>
      <c r="I110" s="115"/>
      <c r="J110" s="116">
        <f>J399</f>
        <v>0</v>
      </c>
      <c r="L110" s="113"/>
    </row>
    <row r="111" spans="2:12" s="10" customFormat="1" ht="19.899999999999999" customHeight="1">
      <c r="B111" s="113"/>
      <c r="D111" s="114" t="s">
        <v>188</v>
      </c>
      <c r="E111" s="115"/>
      <c r="F111" s="115"/>
      <c r="G111" s="115"/>
      <c r="H111" s="115"/>
      <c r="I111" s="115"/>
      <c r="J111" s="116">
        <f>J401</f>
        <v>0</v>
      </c>
      <c r="L111" s="113"/>
    </row>
    <row r="112" spans="2:12" s="10" customFormat="1" ht="19.899999999999999" customHeight="1">
      <c r="B112" s="113"/>
      <c r="D112" s="114" t="s">
        <v>189</v>
      </c>
      <c r="E112" s="115"/>
      <c r="F112" s="115"/>
      <c r="G112" s="115"/>
      <c r="H112" s="115"/>
      <c r="I112" s="115"/>
      <c r="J112" s="116">
        <f>J406</f>
        <v>0</v>
      </c>
      <c r="L112" s="113"/>
    </row>
    <row r="113" spans="1:31" s="10" customFormat="1" ht="19.899999999999999" customHeight="1">
      <c r="B113" s="113"/>
      <c r="D113" s="114" t="s">
        <v>190</v>
      </c>
      <c r="E113" s="115"/>
      <c r="F113" s="115"/>
      <c r="G113" s="115"/>
      <c r="H113" s="115"/>
      <c r="I113" s="115"/>
      <c r="J113" s="116">
        <f>J414</f>
        <v>0</v>
      </c>
      <c r="L113" s="113"/>
    </row>
    <row r="114" spans="1:31" s="2" customFormat="1" ht="21.7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6.95" customHeight="1">
      <c r="A115" s="30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9" spans="1:31" s="2" customFormat="1" ht="6.95" customHeight="1">
      <c r="A119" s="30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24.95" customHeight="1">
      <c r="A120" s="30"/>
      <c r="B120" s="31"/>
      <c r="C120" s="22" t="s">
        <v>191</v>
      </c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>
      <c r="A122" s="30"/>
      <c r="B122" s="31"/>
      <c r="C122" s="27" t="s">
        <v>14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>
      <c r="A123" s="30"/>
      <c r="B123" s="31"/>
      <c r="C123" s="30"/>
      <c r="D123" s="30"/>
      <c r="E123" s="238" t="str">
        <f>E7</f>
        <v>Jaroměř ON - rekonstrukce (kanalizace, plyn)</v>
      </c>
      <c r="F123" s="239"/>
      <c r="G123" s="239"/>
      <c r="H123" s="239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107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18" t="str">
        <f>E9</f>
        <v>SO01 - NTL plynovod, přípojka</v>
      </c>
      <c r="F125" s="240"/>
      <c r="G125" s="240"/>
      <c r="H125" s="24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2" customHeight="1">
      <c r="A127" s="30"/>
      <c r="B127" s="31"/>
      <c r="C127" s="27" t="s">
        <v>18</v>
      </c>
      <c r="D127" s="30"/>
      <c r="E127" s="30"/>
      <c r="F127" s="25" t="str">
        <f>F12</f>
        <v>Jaroměř</v>
      </c>
      <c r="G127" s="30"/>
      <c r="H127" s="30"/>
      <c r="I127" s="27" t="s">
        <v>20</v>
      </c>
      <c r="J127" s="53" t="str">
        <f>IF(J12="","",J12)</f>
        <v>15. 5. 2020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6.9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22</v>
      </c>
      <c r="D129" s="30"/>
      <c r="E129" s="30"/>
      <c r="F129" s="25" t="str">
        <f>E15</f>
        <v>Správa železniční dopravní cesty, s.o.</v>
      </c>
      <c r="G129" s="30"/>
      <c r="H129" s="30"/>
      <c r="I129" s="27" t="s">
        <v>30</v>
      </c>
      <c r="J129" s="28" t="str">
        <f>E21</f>
        <v>Prodin, a.s.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5.2" customHeight="1">
      <c r="A130" s="30"/>
      <c r="B130" s="31"/>
      <c r="C130" s="27" t="s">
        <v>28</v>
      </c>
      <c r="D130" s="30"/>
      <c r="E130" s="30"/>
      <c r="F130" s="25" t="str">
        <f>IF(E18="","",E18)</f>
        <v xml:space="preserve"> </v>
      </c>
      <c r="G130" s="30"/>
      <c r="H130" s="30"/>
      <c r="I130" s="27" t="s">
        <v>35</v>
      </c>
      <c r="J130" s="28" t="str">
        <f>E24</f>
        <v>Petr Teplý</v>
      </c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0.35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11" customFormat="1" ht="29.25" customHeight="1">
      <c r="A132" s="117"/>
      <c r="B132" s="118"/>
      <c r="C132" s="119" t="s">
        <v>192</v>
      </c>
      <c r="D132" s="120" t="s">
        <v>63</v>
      </c>
      <c r="E132" s="120" t="s">
        <v>59</v>
      </c>
      <c r="F132" s="120" t="s">
        <v>60</v>
      </c>
      <c r="G132" s="120" t="s">
        <v>193</v>
      </c>
      <c r="H132" s="120" t="s">
        <v>194</v>
      </c>
      <c r="I132" s="120" t="s">
        <v>195</v>
      </c>
      <c r="J132" s="120" t="s">
        <v>171</v>
      </c>
      <c r="K132" s="121" t="s">
        <v>196</v>
      </c>
      <c r="L132" s="122"/>
      <c r="M132" s="60" t="s">
        <v>1</v>
      </c>
      <c r="N132" s="61" t="s">
        <v>42</v>
      </c>
      <c r="O132" s="61" t="s">
        <v>197</v>
      </c>
      <c r="P132" s="61" t="s">
        <v>198</v>
      </c>
      <c r="Q132" s="61" t="s">
        <v>199</v>
      </c>
      <c r="R132" s="61" t="s">
        <v>200</v>
      </c>
      <c r="S132" s="61" t="s">
        <v>201</v>
      </c>
      <c r="T132" s="62" t="s">
        <v>202</v>
      </c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</row>
    <row r="133" spans="1:65" s="2" customFormat="1" ht="22.9" customHeight="1">
      <c r="A133" s="30"/>
      <c r="B133" s="31"/>
      <c r="C133" s="67" t="s">
        <v>203</v>
      </c>
      <c r="D133" s="30"/>
      <c r="E133" s="30"/>
      <c r="F133" s="30"/>
      <c r="G133" s="30"/>
      <c r="H133" s="30"/>
      <c r="I133" s="30"/>
      <c r="J133" s="123">
        <f>BK133</f>
        <v>0</v>
      </c>
      <c r="K133" s="30"/>
      <c r="L133" s="31"/>
      <c r="M133" s="63"/>
      <c r="N133" s="54"/>
      <c r="O133" s="64"/>
      <c r="P133" s="124">
        <f>P134+P350+P395+P398</f>
        <v>1076.1334300000001</v>
      </c>
      <c r="Q133" s="64"/>
      <c r="R133" s="124">
        <f>R134+R350+R395+R398</f>
        <v>51.137153439999999</v>
      </c>
      <c r="S133" s="64"/>
      <c r="T133" s="125">
        <f>T134+T350+T395+T398</f>
        <v>101.70021199999999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8" t="s">
        <v>77</v>
      </c>
      <c r="AU133" s="18" t="s">
        <v>173</v>
      </c>
      <c r="BK133" s="126">
        <f>BK134+BK350+BK395+BK398</f>
        <v>0</v>
      </c>
    </row>
    <row r="134" spans="1:65" s="12" customFormat="1" ht="25.9" customHeight="1">
      <c r="B134" s="127"/>
      <c r="D134" s="128" t="s">
        <v>77</v>
      </c>
      <c r="E134" s="129" t="s">
        <v>204</v>
      </c>
      <c r="F134" s="129" t="s">
        <v>205</v>
      </c>
      <c r="J134" s="130">
        <f>BK134</f>
        <v>0</v>
      </c>
      <c r="L134" s="127"/>
      <c r="M134" s="131"/>
      <c r="N134" s="132"/>
      <c r="O134" s="132"/>
      <c r="P134" s="133">
        <f>P135+P286+P316+P320+P337+P347</f>
        <v>998.90923000000009</v>
      </c>
      <c r="Q134" s="132"/>
      <c r="R134" s="133">
        <f>R135+R286+R316+R320+R337+R347</f>
        <v>49.702926439999999</v>
      </c>
      <c r="S134" s="132"/>
      <c r="T134" s="134">
        <f>T135+T286+T316+T320+T337+T347</f>
        <v>101.70021199999999</v>
      </c>
      <c r="AR134" s="128" t="s">
        <v>86</v>
      </c>
      <c r="AT134" s="135" t="s">
        <v>77</v>
      </c>
      <c r="AU134" s="135" t="s">
        <v>78</v>
      </c>
      <c r="AY134" s="128" t="s">
        <v>206</v>
      </c>
      <c r="BK134" s="136">
        <f>BK135+BK286+BK316+BK320+BK337+BK347</f>
        <v>0</v>
      </c>
    </row>
    <row r="135" spans="1:65" s="12" customFormat="1" ht="22.9" customHeight="1">
      <c r="B135" s="127"/>
      <c r="D135" s="128" t="s">
        <v>77</v>
      </c>
      <c r="E135" s="137" t="s">
        <v>86</v>
      </c>
      <c r="F135" s="137" t="s">
        <v>207</v>
      </c>
      <c r="J135" s="138">
        <f>BK135</f>
        <v>0</v>
      </c>
      <c r="L135" s="127"/>
      <c r="M135" s="131"/>
      <c r="N135" s="132"/>
      <c r="O135" s="132"/>
      <c r="P135" s="133">
        <f>SUM(P136:P285)</f>
        <v>742.84968400000014</v>
      </c>
      <c r="Q135" s="132"/>
      <c r="R135" s="133">
        <f>SUM(R136:R285)</f>
        <v>33.434704440000004</v>
      </c>
      <c r="S135" s="132"/>
      <c r="T135" s="134">
        <f>SUM(T136:T285)</f>
        <v>100.475212</v>
      </c>
      <c r="AR135" s="128" t="s">
        <v>86</v>
      </c>
      <c r="AT135" s="135" t="s">
        <v>77</v>
      </c>
      <c r="AU135" s="135" t="s">
        <v>86</v>
      </c>
      <c r="AY135" s="128" t="s">
        <v>206</v>
      </c>
      <c r="BK135" s="136">
        <f>SUM(BK136:BK285)</f>
        <v>0</v>
      </c>
    </row>
    <row r="136" spans="1:65" s="2" customFormat="1" ht="24.2" customHeight="1">
      <c r="A136" s="30"/>
      <c r="B136" s="139"/>
      <c r="C136" s="140" t="s">
        <v>86</v>
      </c>
      <c r="D136" s="140" t="s">
        <v>208</v>
      </c>
      <c r="E136" s="141" t="s">
        <v>209</v>
      </c>
      <c r="F136" s="142" t="s">
        <v>210</v>
      </c>
      <c r="G136" s="143" t="s">
        <v>91</v>
      </c>
      <c r="H136" s="144">
        <v>51.51</v>
      </c>
      <c r="I136" s="145"/>
      <c r="J136" s="145">
        <f>ROUND(I136*H136,2)</f>
        <v>0</v>
      </c>
      <c r="K136" s="142" t="s">
        <v>211</v>
      </c>
      <c r="L136" s="31"/>
      <c r="M136" s="146" t="s">
        <v>1</v>
      </c>
      <c r="N136" s="147" t="s">
        <v>43</v>
      </c>
      <c r="O136" s="148">
        <v>0.313</v>
      </c>
      <c r="P136" s="148">
        <f>O136*H136</f>
        <v>16.122630000000001</v>
      </c>
      <c r="Q136" s="148">
        <v>0</v>
      </c>
      <c r="R136" s="148">
        <f>Q136*H136</f>
        <v>0</v>
      </c>
      <c r="S136" s="148">
        <v>0.255</v>
      </c>
      <c r="T136" s="149">
        <f>S136*H136</f>
        <v>13.13505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0" t="s">
        <v>212</v>
      </c>
      <c r="AT136" s="150" t="s">
        <v>208</v>
      </c>
      <c r="AU136" s="150" t="s">
        <v>88</v>
      </c>
      <c r="AY136" s="18" t="s">
        <v>206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8" t="s">
        <v>86</v>
      </c>
      <c r="BK136" s="151">
        <f>ROUND(I136*H136,2)</f>
        <v>0</v>
      </c>
      <c r="BL136" s="18" t="s">
        <v>212</v>
      </c>
      <c r="BM136" s="150" t="s">
        <v>213</v>
      </c>
    </row>
    <row r="137" spans="1:65" s="13" customFormat="1" ht="11.25">
      <c r="B137" s="152"/>
      <c r="D137" s="153" t="s">
        <v>214</v>
      </c>
      <c r="E137" s="154" t="s">
        <v>104</v>
      </c>
      <c r="F137" s="155" t="s">
        <v>215</v>
      </c>
      <c r="H137" s="156">
        <v>51.51</v>
      </c>
      <c r="L137" s="152"/>
      <c r="M137" s="157"/>
      <c r="N137" s="158"/>
      <c r="O137" s="158"/>
      <c r="P137" s="158"/>
      <c r="Q137" s="158"/>
      <c r="R137" s="158"/>
      <c r="S137" s="158"/>
      <c r="T137" s="159"/>
      <c r="AT137" s="154" t="s">
        <v>214</v>
      </c>
      <c r="AU137" s="154" t="s">
        <v>88</v>
      </c>
      <c r="AV137" s="13" t="s">
        <v>88</v>
      </c>
      <c r="AW137" s="13" t="s">
        <v>34</v>
      </c>
      <c r="AX137" s="13" t="s">
        <v>86</v>
      </c>
      <c r="AY137" s="154" t="s">
        <v>206</v>
      </c>
    </row>
    <row r="138" spans="1:65" s="2" customFormat="1" ht="24.2" customHeight="1">
      <c r="A138" s="30"/>
      <c r="B138" s="139"/>
      <c r="C138" s="140" t="s">
        <v>88</v>
      </c>
      <c r="D138" s="140" t="s">
        <v>208</v>
      </c>
      <c r="E138" s="141" t="s">
        <v>216</v>
      </c>
      <c r="F138" s="142" t="s">
        <v>217</v>
      </c>
      <c r="G138" s="143" t="s">
        <v>91</v>
      </c>
      <c r="H138" s="144">
        <v>46.106000000000002</v>
      </c>
      <c r="I138" s="145"/>
      <c r="J138" s="145">
        <f>ROUND(I138*H138,2)</f>
        <v>0</v>
      </c>
      <c r="K138" s="142" t="s">
        <v>211</v>
      </c>
      <c r="L138" s="31"/>
      <c r="M138" s="146" t="s">
        <v>1</v>
      </c>
      <c r="N138" s="147" t="s">
        <v>43</v>
      </c>
      <c r="O138" s="148">
        <v>0.76</v>
      </c>
      <c r="P138" s="148">
        <f>O138*H138</f>
        <v>35.040559999999999</v>
      </c>
      <c r="Q138" s="148">
        <v>0</v>
      </c>
      <c r="R138" s="148">
        <f>Q138*H138</f>
        <v>0</v>
      </c>
      <c r="S138" s="148">
        <v>0.3</v>
      </c>
      <c r="T138" s="149">
        <f>S138*H138</f>
        <v>13.831799999999999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0" t="s">
        <v>212</v>
      </c>
      <c r="AT138" s="150" t="s">
        <v>208</v>
      </c>
      <c r="AU138" s="150" t="s">
        <v>88</v>
      </c>
      <c r="AY138" s="18" t="s">
        <v>206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8" t="s">
        <v>86</v>
      </c>
      <c r="BK138" s="151">
        <f>ROUND(I138*H138,2)</f>
        <v>0</v>
      </c>
      <c r="BL138" s="18" t="s">
        <v>212</v>
      </c>
      <c r="BM138" s="150" t="s">
        <v>218</v>
      </c>
    </row>
    <row r="139" spans="1:65" s="14" customFormat="1" ht="11.25">
      <c r="B139" s="160"/>
      <c r="D139" s="153" t="s">
        <v>214</v>
      </c>
      <c r="E139" s="161" t="s">
        <v>1</v>
      </c>
      <c r="F139" s="162" t="s">
        <v>219</v>
      </c>
      <c r="H139" s="161" t="s">
        <v>1</v>
      </c>
      <c r="L139" s="160"/>
      <c r="M139" s="163"/>
      <c r="N139" s="164"/>
      <c r="O139" s="164"/>
      <c r="P139" s="164"/>
      <c r="Q139" s="164"/>
      <c r="R139" s="164"/>
      <c r="S139" s="164"/>
      <c r="T139" s="165"/>
      <c r="AT139" s="161" t="s">
        <v>214</v>
      </c>
      <c r="AU139" s="161" t="s">
        <v>88</v>
      </c>
      <c r="AV139" s="14" t="s">
        <v>86</v>
      </c>
      <c r="AW139" s="14" t="s">
        <v>34</v>
      </c>
      <c r="AX139" s="14" t="s">
        <v>78</v>
      </c>
      <c r="AY139" s="161" t="s">
        <v>206</v>
      </c>
    </row>
    <row r="140" spans="1:65" s="13" customFormat="1" ht="11.25">
      <c r="B140" s="152"/>
      <c r="D140" s="153" t="s">
        <v>214</v>
      </c>
      <c r="E140" s="154" t="s">
        <v>1</v>
      </c>
      <c r="F140" s="155" t="s">
        <v>220</v>
      </c>
      <c r="H140" s="156">
        <v>2.6280000000000001</v>
      </c>
      <c r="L140" s="152"/>
      <c r="M140" s="157"/>
      <c r="N140" s="158"/>
      <c r="O140" s="158"/>
      <c r="P140" s="158"/>
      <c r="Q140" s="158"/>
      <c r="R140" s="158"/>
      <c r="S140" s="158"/>
      <c r="T140" s="159"/>
      <c r="AT140" s="154" t="s">
        <v>214</v>
      </c>
      <c r="AU140" s="154" t="s">
        <v>88</v>
      </c>
      <c r="AV140" s="13" t="s">
        <v>88</v>
      </c>
      <c r="AW140" s="13" t="s">
        <v>34</v>
      </c>
      <c r="AX140" s="13" t="s">
        <v>78</v>
      </c>
      <c r="AY140" s="154" t="s">
        <v>206</v>
      </c>
    </row>
    <row r="141" spans="1:65" s="13" customFormat="1" ht="11.25">
      <c r="B141" s="152"/>
      <c r="D141" s="153" t="s">
        <v>214</v>
      </c>
      <c r="E141" s="154" t="s">
        <v>1</v>
      </c>
      <c r="F141" s="155" t="s">
        <v>221</v>
      </c>
      <c r="H141" s="156">
        <v>2.044</v>
      </c>
      <c r="L141" s="152"/>
      <c r="M141" s="157"/>
      <c r="N141" s="158"/>
      <c r="O141" s="158"/>
      <c r="P141" s="158"/>
      <c r="Q141" s="158"/>
      <c r="R141" s="158"/>
      <c r="S141" s="158"/>
      <c r="T141" s="159"/>
      <c r="AT141" s="154" t="s">
        <v>214</v>
      </c>
      <c r="AU141" s="154" t="s">
        <v>88</v>
      </c>
      <c r="AV141" s="13" t="s">
        <v>88</v>
      </c>
      <c r="AW141" s="13" t="s">
        <v>34</v>
      </c>
      <c r="AX141" s="13" t="s">
        <v>78</v>
      </c>
      <c r="AY141" s="154" t="s">
        <v>206</v>
      </c>
    </row>
    <row r="142" spans="1:65" s="13" customFormat="1" ht="11.25">
      <c r="B142" s="152"/>
      <c r="D142" s="153" t="s">
        <v>214</v>
      </c>
      <c r="E142" s="154" t="s">
        <v>1</v>
      </c>
      <c r="F142" s="155" t="s">
        <v>222</v>
      </c>
      <c r="H142" s="156">
        <v>14.7</v>
      </c>
      <c r="L142" s="152"/>
      <c r="M142" s="157"/>
      <c r="N142" s="158"/>
      <c r="O142" s="158"/>
      <c r="P142" s="158"/>
      <c r="Q142" s="158"/>
      <c r="R142" s="158"/>
      <c r="S142" s="158"/>
      <c r="T142" s="159"/>
      <c r="AT142" s="154" t="s">
        <v>214</v>
      </c>
      <c r="AU142" s="154" t="s">
        <v>88</v>
      </c>
      <c r="AV142" s="13" t="s">
        <v>88</v>
      </c>
      <c r="AW142" s="13" t="s">
        <v>34</v>
      </c>
      <c r="AX142" s="13" t="s">
        <v>78</v>
      </c>
      <c r="AY142" s="154" t="s">
        <v>206</v>
      </c>
    </row>
    <row r="143" spans="1:65" s="15" customFormat="1" ht="11.25">
      <c r="B143" s="166"/>
      <c r="D143" s="153" t="s">
        <v>214</v>
      </c>
      <c r="E143" s="167" t="s">
        <v>143</v>
      </c>
      <c r="F143" s="168" t="s">
        <v>223</v>
      </c>
      <c r="H143" s="169">
        <v>19.372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214</v>
      </c>
      <c r="AU143" s="167" t="s">
        <v>88</v>
      </c>
      <c r="AV143" s="15" t="s">
        <v>224</v>
      </c>
      <c r="AW143" s="15" t="s">
        <v>34</v>
      </c>
      <c r="AX143" s="15" t="s">
        <v>78</v>
      </c>
      <c r="AY143" s="167" t="s">
        <v>206</v>
      </c>
    </row>
    <row r="144" spans="1:65" s="14" customFormat="1" ht="11.25">
      <c r="B144" s="160"/>
      <c r="D144" s="153" t="s">
        <v>214</v>
      </c>
      <c r="E144" s="161" t="s">
        <v>1</v>
      </c>
      <c r="F144" s="162" t="s">
        <v>225</v>
      </c>
      <c r="H144" s="161" t="s">
        <v>1</v>
      </c>
      <c r="L144" s="160"/>
      <c r="M144" s="163"/>
      <c r="N144" s="164"/>
      <c r="O144" s="164"/>
      <c r="P144" s="164"/>
      <c r="Q144" s="164"/>
      <c r="R144" s="164"/>
      <c r="S144" s="164"/>
      <c r="T144" s="165"/>
      <c r="AT144" s="161" t="s">
        <v>214</v>
      </c>
      <c r="AU144" s="161" t="s">
        <v>88</v>
      </c>
      <c r="AV144" s="14" t="s">
        <v>86</v>
      </c>
      <c r="AW144" s="14" t="s">
        <v>34</v>
      </c>
      <c r="AX144" s="14" t="s">
        <v>78</v>
      </c>
      <c r="AY144" s="161" t="s">
        <v>206</v>
      </c>
    </row>
    <row r="145" spans="1:65" s="13" customFormat="1" ht="11.25">
      <c r="B145" s="152"/>
      <c r="D145" s="153" t="s">
        <v>214</v>
      </c>
      <c r="E145" s="154" t="s">
        <v>1</v>
      </c>
      <c r="F145" s="155" t="s">
        <v>226</v>
      </c>
      <c r="H145" s="156">
        <v>4.234</v>
      </c>
      <c r="L145" s="152"/>
      <c r="M145" s="157"/>
      <c r="N145" s="158"/>
      <c r="O145" s="158"/>
      <c r="P145" s="158"/>
      <c r="Q145" s="158"/>
      <c r="R145" s="158"/>
      <c r="S145" s="158"/>
      <c r="T145" s="159"/>
      <c r="AT145" s="154" t="s">
        <v>214</v>
      </c>
      <c r="AU145" s="154" t="s">
        <v>88</v>
      </c>
      <c r="AV145" s="13" t="s">
        <v>88</v>
      </c>
      <c r="AW145" s="13" t="s">
        <v>34</v>
      </c>
      <c r="AX145" s="13" t="s">
        <v>78</v>
      </c>
      <c r="AY145" s="154" t="s">
        <v>206</v>
      </c>
    </row>
    <row r="146" spans="1:65" s="15" customFormat="1" ht="11.25">
      <c r="B146" s="166"/>
      <c r="D146" s="153" t="s">
        <v>214</v>
      </c>
      <c r="E146" s="167" t="s">
        <v>135</v>
      </c>
      <c r="F146" s="168" t="s">
        <v>223</v>
      </c>
      <c r="H146" s="169">
        <v>4.234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214</v>
      </c>
      <c r="AU146" s="167" t="s">
        <v>88</v>
      </c>
      <c r="AV146" s="15" t="s">
        <v>224</v>
      </c>
      <c r="AW146" s="15" t="s">
        <v>34</v>
      </c>
      <c r="AX146" s="15" t="s">
        <v>78</v>
      </c>
      <c r="AY146" s="167" t="s">
        <v>206</v>
      </c>
    </row>
    <row r="147" spans="1:65" s="14" customFormat="1" ht="11.25">
      <c r="B147" s="160"/>
      <c r="D147" s="153" t="s">
        <v>214</v>
      </c>
      <c r="E147" s="161" t="s">
        <v>1</v>
      </c>
      <c r="F147" s="162" t="s">
        <v>227</v>
      </c>
      <c r="H147" s="161" t="s">
        <v>1</v>
      </c>
      <c r="L147" s="160"/>
      <c r="M147" s="163"/>
      <c r="N147" s="164"/>
      <c r="O147" s="164"/>
      <c r="P147" s="164"/>
      <c r="Q147" s="164"/>
      <c r="R147" s="164"/>
      <c r="S147" s="164"/>
      <c r="T147" s="165"/>
      <c r="AT147" s="161" t="s">
        <v>214</v>
      </c>
      <c r="AU147" s="161" t="s">
        <v>88</v>
      </c>
      <c r="AV147" s="14" t="s">
        <v>86</v>
      </c>
      <c r="AW147" s="14" t="s">
        <v>34</v>
      </c>
      <c r="AX147" s="14" t="s">
        <v>78</v>
      </c>
      <c r="AY147" s="161" t="s">
        <v>206</v>
      </c>
    </row>
    <row r="148" spans="1:65" s="13" customFormat="1" ht="11.25">
      <c r="B148" s="152"/>
      <c r="D148" s="153" t="s">
        <v>214</v>
      </c>
      <c r="E148" s="154" t="s">
        <v>1</v>
      </c>
      <c r="F148" s="155" t="s">
        <v>228</v>
      </c>
      <c r="H148" s="156">
        <v>22.5</v>
      </c>
      <c r="L148" s="152"/>
      <c r="M148" s="157"/>
      <c r="N148" s="158"/>
      <c r="O148" s="158"/>
      <c r="P148" s="158"/>
      <c r="Q148" s="158"/>
      <c r="R148" s="158"/>
      <c r="S148" s="158"/>
      <c r="T148" s="159"/>
      <c r="AT148" s="154" t="s">
        <v>214</v>
      </c>
      <c r="AU148" s="154" t="s">
        <v>88</v>
      </c>
      <c r="AV148" s="13" t="s">
        <v>88</v>
      </c>
      <c r="AW148" s="13" t="s">
        <v>34</v>
      </c>
      <c r="AX148" s="13" t="s">
        <v>78</v>
      </c>
      <c r="AY148" s="154" t="s">
        <v>206</v>
      </c>
    </row>
    <row r="149" spans="1:65" s="15" customFormat="1" ht="11.25">
      <c r="B149" s="166"/>
      <c r="D149" s="153" t="s">
        <v>214</v>
      </c>
      <c r="E149" s="167" t="s">
        <v>146</v>
      </c>
      <c r="F149" s="168" t="s">
        <v>223</v>
      </c>
      <c r="H149" s="169">
        <v>22.5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214</v>
      </c>
      <c r="AU149" s="167" t="s">
        <v>88</v>
      </c>
      <c r="AV149" s="15" t="s">
        <v>224</v>
      </c>
      <c r="AW149" s="15" t="s">
        <v>34</v>
      </c>
      <c r="AX149" s="15" t="s">
        <v>78</v>
      </c>
      <c r="AY149" s="167" t="s">
        <v>206</v>
      </c>
    </row>
    <row r="150" spans="1:65" s="16" customFormat="1" ht="11.25">
      <c r="B150" s="173"/>
      <c r="D150" s="153" t="s">
        <v>214</v>
      </c>
      <c r="E150" s="174" t="s">
        <v>1</v>
      </c>
      <c r="F150" s="175" t="s">
        <v>229</v>
      </c>
      <c r="H150" s="176">
        <v>46.106000000000002</v>
      </c>
      <c r="L150" s="173"/>
      <c r="M150" s="177"/>
      <c r="N150" s="178"/>
      <c r="O150" s="178"/>
      <c r="P150" s="178"/>
      <c r="Q150" s="178"/>
      <c r="R150" s="178"/>
      <c r="S150" s="178"/>
      <c r="T150" s="179"/>
      <c r="AT150" s="174" t="s">
        <v>214</v>
      </c>
      <c r="AU150" s="174" t="s">
        <v>88</v>
      </c>
      <c r="AV150" s="16" t="s">
        <v>212</v>
      </c>
      <c r="AW150" s="16" t="s">
        <v>34</v>
      </c>
      <c r="AX150" s="16" t="s">
        <v>86</v>
      </c>
      <c r="AY150" s="174" t="s">
        <v>206</v>
      </c>
    </row>
    <row r="151" spans="1:65" s="2" customFormat="1" ht="24.2" customHeight="1">
      <c r="A151" s="30"/>
      <c r="B151" s="139"/>
      <c r="C151" s="140" t="s">
        <v>224</v>
      </c>
      <c r="D151" s="140" t="s">
        <v>208</v>
      </c>
      <c r="E151" s="141" t="s">
        <v>230</v>
      </c>
      <c r="F151" s="142" t="s">
        <v>231</v>
      </c>
      <c r="G151" s="143" t="s">
        <v>91</v>
      </c>
      <c r="H151" s="144">
        <v>19.859000000000002</v>
      </c>
      <c r="I151" s="145"/>
      <c r="J151" s="145">
        <f>ROUND(I151*H151,2)</f>
        <v>0</v>
      </c>
      <c r="K151" s="142" t="s">
        <v>211</v>
      </c>
      <c r="L151" s="31"/>
      <c r="M151" s="146" t="s">
        <v>1</v>
      </c>
      <c r="N151" s="147" t="s">
        <v>43</v>
      </c>
      <c r="O151" s="148">
        <v>0.77200000000000002</v>
      </c>
      <c r="P151" s="148">
        <f>O151*H151</f>
        <v>15.331148000000002</v>
      </c>
      <c r="Q151" s="148">
        <v>0</v>
      </c>
      <c r="R151" s="148">
        <f>Q151*H151</f>
        <v>0</v>
      </c>
      <c r="S151" s="148">
        <v>0.22</v>
      </c>
      <c r="T151" s="149">
        <f>S151*H151</f>
        <v>4.3689800000000005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0" t="s">
        <v>212</v>
      </c>
      <c r="AT151" s="150" t="s">
        <v>208</v>
      </c>
      <c r="AU151" s="150" t="s">
        <v>88</v>
      </c>
      <c r="AY151" s="18" t="s">
        <v>206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8" t="s">
        <v>86</v>
      </c>
      <c r="BK151" s="151">
        <f>ROUND(I151*H151,2)</f>
        <v>0</v>
      </c>
      <c r="BL151" s="18" t="s">
        <v>212</v>
      </c>
      <c r="BM151" s="150" t="s">
        <v>232</v>
      </c>
    </row>
    <row r="152" spans="1:65" s="14" customFormat="1" ht="11.25">
      <c r="B152" s="160"/>
      <c r="D152" s="153" t="s">
        <v>214</v>
      </c>
      <c r="E152" s="161" t="s">
        <v>1</v>
      </c>
      <c r="F152" s="162" t="s">
        <v>233</v>
      </c>
      <c r="H152" s="161" t="s">
        <v>1</v>
      </c>
      <c r="L152" s="160"/>
      <c r="M152" s="163"/>
      <c r="N152" s="164"/>
      <c r="O152" s="164"/>
      <c r="P152" s="164"/>
      <c r="Q152" s="164"/>
      <c r="R152" s="164"/>
      <c r="S152" s="164"/>
      <c r="T152" s="165"/>
      <c r="AT152" s="161" t="s">
        <v>214</v>
      </c>
      <c r="AU152" s="161" t="s">
        <v>88</v>
      </c>
      <c r="AV152" s="14" t="s">
        <v>86</v>
      </c>
      <c r="AW152" s="14" t="s">
        <v>34</v>
      </c>
      <c r="AX152" s="14" t="s">
        <v>78</v>
      </c>
      <c r="AY152" s="161" t="s">
        <v>206</v>
      </c>
    </row>
    <row r="153" spans="1:65" s="13" customFormat="1" ht="11.25">
      <c r="B153" s="152"/>
      <c r="D153" s="153" t="s">
        <v>214</v>
      </c>
      <c r="E153" s="154" t="s">
        <v>99</v>
      </c>
      <c r="F153" s="155" t="s">
        <v>234</v>
      </c>
      <c r="H153" s="156">
        <v>5.9740000000000002</v>
      </c>
      <c r="L153" s="152"/>
      <c r="M153" s="157"/>
      <c r="N153" s="158"/>
      <c r="O153" s="158"/>
      <c r="P153" s="158"/>
      <c r="Q153" s="158"/>
      <c r="R153" s="158"/>
      <c r="S153" s="158"/>
      <c r="T153" s="159"/>
      <c r="AT153" s="154" t="s">
        <v>214</v>
      </c>
      <c r="AU153" s="154" t="s">
        <v>88</v>
      </c>
      <c r="AV153" s="13" t="s">
        <v>88</v>
      </c>
      <c r="AW153" s="13" t="s">
        <v>34</v>
      </c>
      <c r="AX153" s="13" t="s">
        <v>78</v>
      </c>
      <c r="AY153" s="154" t="s">
        <v>206</v>
      </c>
    </row>
    <row r="154" spans="1:65" s="14" customFormat="1" ht="11.25">
      <c r="B154" s="160"/>
      <c r="D154" s="153" t="s">
        <v>214</v>
      </c>
      <c r="E154" s="161" t="s">
        <v>1</v>
      </c>
      <c r="F154" s="162" t="s">
        <v>235</v>
      </c>
      <c r="H154" s="161" t="s">
        <v>1</v>
      </c>
      <c r="L154" s="160"/>
      <c r="M154" s="163"/>
      <c r="N154" s="164"/>
      <c r="O154" s="164"/>
      <c r="P154" s="164"/>
      <c r="Q154" s="164"/>
      <c r="R154" s="164"/>
      <c r="S154" s="164"/>
      <c r="T154" s="165"/>
      <c r="AT154" s="161" t="s">
        <v>214</v>
      </c>
      <c r="AU154" s="161" t="s">
        <v>88</v>
      </c>
      <c r="AV154" s="14" t="s">
        <v>86</v>
      </c>
      <c r="AW154" s="14" t="s">
        <v>34</v>
      </c>
      <c r="AX154" s="14" t="s">
        <v>78</v>
      </c>
      <c r="AY154" s="161" t="s">
        <v>206</v>
      </c>
    </row>
    <row r="155" spans="1:65" s="13" customFormat="1" ht="11.25">
      <c r="B155" s="152"/>
      <c r="D155" s="153" t="s">
        <v>214</v>
      </c>
      <c r="E155" s="154" t="s">
        <v>89</v>
      </c>
      <c r="F155" s="155" t="s">
        <v>236</v>
      </c>
      <c r="H155" s="156">
        <v>13.885</v>
      </c>
      <c r="L155" s="152"/>
      <c r="M155" s="157"/>
      <c r="N155" s="158"/>
      <c r="O155" s="158"/>
      <c r="P155" s="158"/>
      <c r="Q155" s="158"/>
      <c r="R155" s="158"/>
      <c r="S155" s="158"/>
      <c r="T155" s="159"/>
      <c r="AT155" s="154" t="s">
        <v>214</v>
      </c>
      <c r="AU155" s="154" t="s">
        <v>88</v>
      </c>
      <c r="AV155" s="13" t="s">
        <v>88</v>
      </c>
      <c r="AW155" s="13" t="s">
        <v>34</v>
      </c>
      <c r="AX155" s="13" t="s">
        <v>78</v>
      </c>
      <c r="AY155" s="154" t="s">
        <v>206</v>
      </c>
    </row>
    <row r="156" spans="1:65" s="16" customFormat="1" ht="11.25">
      <c r="B156" s="173"/>
      <c r="D156" s="153" t="s">
        <v>214</v>
      </c>
      <c r="E156" s="174" t="s">
        <v>1</v>
      </c>
      <c r="F156" s="175" t="s">
        <v>229</v>
      </c>
      <c r="H156" s="176">
        <v>19.859000000000002</v>
      </c>
      <c r="L156" s="173"/>
      <c r="M156" s="177"/>
      <c r="N156" s="178"/>
      <c r="O156" s="178"/>
      <c r="P156" s="178"/>
      <c r="Q156" s="178"/>
      <c r="R156" s="178"/>
      <c r="S156" s="178"/>
      <c r="T156" s="179"/>
      <c r="AT156" s="174" t="s">
        <v>214</v>
      </c>
      <c r="AU156" s="174" t="s">
        <v>88</v>
      </c>
      <c r="AV156" s="16" t="s">
        <v>212</v>
      </c>
      <c r="AW156" s="16" t="s">
        <v>34</v>
      </c>
      <c r="AX156" s="16" t="s">
        <v>86</v>
      </c>
      <c r="AY156" s="174" t="s">
        <v>206</v>
      </c>
    </row>
    <row r="157" spans="1:65" s="2" customFormat="1" ht="24.2" customHeight="1">
      <c r="A157" s="30"/>
      <c r="B157" s="139"/>
      <c r="C157" s="140" t="s">
        <v>212</v>
      </c>
      <c r="D157" s="140" t="s">
        <v>208</v>
      </c>
      <c r="E157" s="141" t="s">
        <v>237</v>
      </c>
      <c r="F157" s="142" t="s">
        <v>238</v>
      </c>
      <c r="G157" s="143" t="s">
        <v>91</v>
      </c>
      <c r="H157" s="144">
        <v>19.859000000000002</v>
      </c>
      <c r="I157" s="145"/>
      <c r="J157" s="145">
        <f>ROUND(I157*H157,2)</f>
        <v>0</v>
      </c>
      <c r="K157" s="142" t="s">
        <v>211</v>
      </c>
      <c r="L157" s="31"/>
      <c r="M157" s="146" t="s">
        <v>1</v>
      </c>
      <c r="N157" s="147" t="s">
        <v>43</v>
      </c>
      <c r="O157" s="148">
        <v>0.41</v>
      </c>
      <c r="P157" s="148">
        <f>O157*H157</f>
        <v>8.1421899999999994</v>
      </c>
      <c r="Q157" s="148">
        <v>0</v>
      </c>
      <c r="R157" s="148">
        <f>Q157*H157</f>
        <v>0</v>
      </c>
      <c r="S157" s="148">
        <v>9.8000000000000004E-2</v>
      </c>
      <c r="T157" s="149">
        <f>S157*H157</f>
        <v>1.9461820000000003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0" t="s">
        <v>212</v>
      </c>
      <c r="AT157" s="150" t="s">
        <v>208</v>
      </c>
      <c r="AU157" s="150" t="s">
        <v>88</v>
      </c>
      <c r="AY157" s="18" t="s">
        <v>206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8" t="s">
        <v>86</v>
      </c>
      <c r="BK157" s="151">
        <f>ROUND(I157*H157,2)</f>
        <v>0</v>
      </c>
      <c r="BL157" s="18" t="s">
        <v>212</v>
      </c>
      <c r="BM157" s="150" t="s">
        <v>239</v>
      </c>
    </row>
    <row r="158" spans="1:65" s="14" customFormat="1" ht="11.25">
      <c r="B158" s="160"/>
      <c r="D158" s="153" t="s">
        <v>214</v>
      </c>
      <c r="E158" s="161" t="s">
        <v>1</v>
      </c>
      <c r="F158" s="162" t="s">
        <v>233</v>
      </c>
      <c r="H158" s="161" t="s">
        <v>1</v>
      </c>
      <c r="L158" s="160"/>
      <c r="M158" s="163"/>
      <c r="N158" s="164"/>
      <c r="O158" s="164"/>
      <c r="P158" s="164"/>
      <c r="Q158" s="164"/>
      <c r="R158" s="164"/>
      <c r="S158" s="164"/>
      <c r="T158" s="165"/>
      <c r="AT158" s="161" t="s">
        <v>214</v>
      </c>
      <c r="AU158" s="161" t="s">
        <v>88</v>
      </c>
      <c r="AV158" s="14" t="s">
        <v>86</v>
      </c>
      <c r="AW158" s="14" t="s">
        <v>34</v>
      </c>
      <c r="AX158" s="14" t="s">
        <v>78</v>
      </c>
      <c r="AY158" s="161" t="s">
        <v>206</v>
      </c>
    </row>
    <row r="159" spans="1:65" s="13" customFormat="1" ht="11.25">
      <c r="B159" s="152"/>
      <c r="D159" s="153" t="s">
        <v>214</v>
      </c>
      <c r="E159" s="154" t="s">
        <v>96</v>
      </c>
      <c r="F159" s="155" t="s">
        <v>240</v>
      </c>
      <c r="H159" s="156">
        <v>5.9740000000000002</v>
      </c>
      <c r="L159" s="152"/>
      <c r="M159" s="157"/>
      <c r="N159" s="158"/>
      <c r="O159" s="158"/>
      <c r="P159" s="158"/>
      <c r="Q159" s="158"/>
      <c r="R159" s="158"/>
      <c r="S159" s="158"/>
      <c r="T159" s="159"/>
      <c r="AT159" s="154" t="s">
        <v>214</v>
      </c>
      <c r="AU159" s="154" t="s">
        <v>88</v>
      </c>
      <c r="AV159" s="13" t="s">
        <v>88</v>
      </c>
      <c r="AW159" s="13" t="s">
        <v>34</v>
      </c>
      <c r="AX159" s="13" t="s">
        <v>78</v>
      </c>
      <c r="AY159" s="154" t="s">
        <v>206</v>
      </c>
    </row>
    <row r="160" spans="1:65" s="14" customFormat="1" ht="11.25">
      <c r="B160" s="160"/>
      <c r="D160" s="153" t="s">
        <v>214</v>
      </c>
      <c r="E160" s="161" t="s">
        <v>1</v>
      </c>
      <c r="F160" s="162" t="s">
        <v>235</v>
      </c>
      <c r="H160" s="161" t="s">
        <v>1</v>
      </c>
      <c r="L160" s="160"/>
      <c r="M160" s="163"/>
      <c r="N160" s="164"/>
      <c r="O160" s="164"/>
      <c r="P160" s="164"/>
      <c r="Q160" s="164"/>
      <c r="R160" s="164"/>
      <c r="S160" s="164"/>
      <c r="T160" s="165"/>
      <c r="AT160" s="161" t="s">
        <v>214</v>
      </c>
      <c r="AU160" s="161" t="s">
        <v>88</v>
      </c>
      <c r="AV160" s="14" t="s">
        <v>86</v>
      </c>
      <c r="AW160" s="14" t="s">
        <v>34</v>
      </c>
      <c r="AX160" s="14" t="s">
        <v>78</v>
      </c>
      <c r="AY160" s="161" t="s">
        <v>206</v>
      </c>
    </row>
    <row r="161" spans="1:65" s="13" customFormat="1" ht="11.25">
      <c r="B161" s="152"/>
      <c r="D161" s="153" t="s">
        <v>214</v>
      </c>
      <c r="E161" s="154" t="s">
        <v>93</v>
      </c>
      <c r="F161" s="155" t="s">
        <v>241</v>
      </c>
      <c r="H161" s="156">
        <v>13.885</v>
      </c>
      <c r="L161" s="152"/>
      <c r="M161" s="157"/>
      <c r="N161" s="158"/>
      <c r="O161" s="158"/>
      <c r="P161" s="158"/>
      <c r="Q161" s="158"/>
      <c r="R161" s="158"/>
      <c r="S161" s="158"/>
      <c r="T161" s="159"/>
      <c r="AT161" s="154" t="s">
        <v>214</v>
      </c>
      <c r="AU161" s="154" t="s">
        <v>88</v>
      </c>
      <c r="AV161" s="13" t="s">
        <v>88</v>
      </c>
      <c r="AW161" s="13" t="s">
        <v>34</v>
      </c>
      <c r="AX161" s="13" t="s">
        <v>78</v>
      </c>
      <c r="AY161" s="154" t="s">
        <v>206</v>
      </c>
    </row>
    <row r="162" spans="1:65" s="16" customFormat="1" ht="11.25">
      <c r="B162" s="173"/>
      <c r="D162" s="153" t="s">
        <v>214</v>
      </c>
      <c r="E162" s="174" t="s">
        <v>1</v>
      </c>
      <c r="F162" s="175" t="s">
        <v>229</v>
      </c>
      <c r="H162" s="176">
        <v>19.859000000000002</v>
      </c>
      <c r="L162" s="173"/>
      <c r="M162" s="177"/>
      <c r="N162" s="178"/>
      <c r="O162" s="178"/>
      <c r="P162" s="178"/>
      <c r="Q162" s="178"/>
      <c r="R162" s="178"/>
      <c r="S162" s="178"/>
      <c r="T162" s="179"/>
      <c r="AT162" s="174" t="s">
        <v>214</v>
      </c>
      <c r="AU162" s="174" t="s">
        <v>88</v>
      </c>
      <c r="AV162" s="16" t="s">
        <v>212</v>
      </c>
      <c r="AW162" s="16" t="s">
        <v>34</v>
      </c>
      <c r="AX162" s="16" t="s">
        <v>86</v>
      </c>
      <c r="AY162" s="174" t="s">
        <v>206</v>
      </c>
    </row>
    <row r="163" spans="1:65" s="2" customFormat="1" ht="24.2" customHeight="1">
      <c r="A163" s="30"/>
      <c r="B163" s="139"/>
      <c r="C163" s="140" t="s">
        <v>125</v>
      </c>
      <c r="D163" s="140" t="s">
        <v>208</v>
      </c>
      <c r="E163" s="141" t="s">
        <v>242</v>
      </c>
      <c r="F163" s="142" t="s">
        <v>243</v>
      </c>
      <c r="G163" s="143" t="s">
        <v>91</v>
      </c>
      <c r="H163" s="144">
        <v>46.8</v>
      </c>
      <c r="I163" s="145"/>
      <c r="J163" s="145">
        <f>ROUND(I163*H163,2)</f>
        <v>0</v>
      </c>
      <c r="K163" s="142" t="s">
        <v>211</v>
      </c>
      <c r="L163" s="31"/>
      <c r="M163" s="146" t="s">
        <v>1</v>
      </c>
      <c r="N163" s="147" t="s">
        <v>43</v>
      </c>
      <c r="O163" s="148">
        <v>0.49199999999999999</v>
      </c>
      <c r="P163" s="148">
        <f>O163*H163</f>
        <v>23.025599999999997</v>
      </c>
      <c r="Q163" s="148">
        <v>0</v>
      </c>
      <c r="R163" s="148">
        <f>Q163*H163</f>
        <v>0</v>
      </c>
      <c r="S163" s="148">
        <v>0.41699999999999998</v>
      </c>
      <c r="T163" s="149">
        <f>S163*H163</f>
        <v>19.515599999999999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0" t="s">
        <v>212</v>
      </c>
      <c r="AT163" s="150" t="s">
        <v>208</v>
      </c>
      <c r="AU163" s="150" t="s">
        <v>88</v>
      </c>
      <c r="AY163" s="18" t="s">
        <v>206</v>
      </c>
      <c r="BE163" s="151">
        <f>IF(N163="základní",J163,0)</f>
        <v>0</v>
      </c>
      <c r="BF163" s="151">
        <f>IF(N163="snížená",J163,0)</f>
        <v>0</v>
      </c>
      <c r="BG163" s="151">
        <f>IF(N163="zákl. přenesená",J163,0)</f>
        <v>0</v>
      </c>
      <c r="BH163" s="151">
        <f>IF(N163="sníž. přenesená",J163,0)</f>
        <v>0</v>
      </c>
      <c r="BI163" s="151">
        <f>IF(N163="nulová",J163,0)</f>
        <v>0</v>
      </c>
      <c r="BJ163" s="18" t="s">
        <v>86</v>
      </c>
      <c r="BK163" s="151">
        <f>ROUND(I163*H163,2)</f>
        <v>0</v>
      </c>
      <c r="BL163" s="18" t="s">
        <v>212</v>
      </c>
      <c r="BM163" s="150" t="s">
        <v>244</v>
      </c>
    </row>
    <row r="164" spans="1:65" s="13" customFormat="1" ht="11.25">
      <c r="B164" s="152"/>
      <c r="D164" s="153" t="s">
        <v>214</v>
      </c>
      <c r="E164" s="154" t="s">
        <v>108</v>
      </c>
      <c r="F164" s="155" t="s">
        <v>245</v>
      </c>
      <c r="H164" s="156">
        <v>46.8</v>
      </c>
      <c r="L164" s="152"/>
      <c r="M164" s="157"/>
      <c r="N164" s="158"/>
      <c r="O164" s="158"/>
      <c r="P164" s="158"/>
      <c r="Q164" s="158"/>
      <c r="R164" s="158"/>
      <c r="S164" s="158"/>
      <c r="T164" s="159"/>
      <c r="AT164" s="154" t="s">
        <v>214</v>
      </c>
      <c r="AU164" s="154" t="s">
        <v>88</v>
      </c>
      <c r="AV164" s="13" t="s">
        <v>88</v>
      </c>
      <c r="AW164" s="13" t="s">
        <v>34</v>
      </c>
      <c r="AX164" s="13" t="s">
        <v>86</v>
      </c>
      <c r="AY164" s="154" t="s">
        <v>206</v>
      </c>
    </row>
    <row r="165" spans="1:65" s="2" customFormat="1" ht="24.2" customHeight="1">
      <c r="A165" s="30"/>
      <c r="B165" s="139"/>
      <c r="C165" s="140" t="s">
        <v>246</v>
      </c>
      <c r="D165" s="140" t="s">
        <v>208</v>
      </c>
      <c r="E165" s="141" t="s">
        <v>247</v>
      </c>
      <c r="F165" s="142" t="s">
        <v>248</v>
      </c>
      <c r="G165" s="143" t="s">
        <v>91</v>
      </c>
      <c r="H165" s="144">
        <v>46.8</v>
      </c>
      <c r="I165" s="145"/>
      <c r="J165" s="145">
        <f>ROUND(I165*H165,2)</f>
        <v>0</v>
      </c>
      <c r="K165" s="142" t="s">
        <v>211</v>
      </c>
      <c r="L165" s="31"/>
      <c r="M165" s="146" t="s">
        <v>1</v>
      </c>
      <c r="N165" s="147" t="s">
        <v>43</v>
      </c>
      <c r="O165" s="148">
        <v>0.77400000000000002</v>
      </c>
      <c r="P165" s="148">
        <f>O165*H165</f>
        <v>36.223199999999999</v>
      </c>
      <c r="Q165" s="148">
        <v>0</v>
      </c>
      <c r="R165" s="148">
        <f>Q165*H165</f>
        <v>0</v>
      </c>
      <c r="S165" s="148">
        <v>0.625</v>
      </c>
      <c r="T165" s="149">
        <f>S165*H165</f>
        <v>29.25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0" t="s">
        <v>212</v>
      </c>
      <c r="AT165" s="150" t="s">
        <v>208</v>
      </c>
      <c r="AU165" s="150" t="s">
        <v>88</v>
      </c>
      <c r="AY165" s="18" t="s">
        <v>206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8" t="s">
        <v>86</v>
      </c>
      <c r="BK165" s="151">
        <f>ROUND(I165*H165,2)</f>
        <v>0</v>
      </c>
      <c r="BL165" s="18" t="s">
        <v>212</v>
      </c>
      <c r="BM165" s="150" t="s">
        <v>249</v>
      </c>
    </row>
    <row r="166" spans="1:65" s="13" customFormat="1" ht="11.25">
      <c r="B166" s="152"/>
      <c r="D166" s="153" t="s">
        <v>214</v>
      </c>
      <c r="E166" s="154" t="s">
        <v>1</v>
      </c>
      <c r="F166" s="155" t="s">
        <v>250</v>
      </c>
      <c r="H166" s="156">
        <v>46.8</v>
      </c>
      <c r="L166" s="152"/>
      <c r="M166" s="157"/>
      <c r="N166" s="158"/>
      <c r="O166" s="158"/>
      <c r="P166" s="158"/>
      <c r="Q166" s="158"/>
      <c r="R166" s="158"/>
      <c r="S166" s="158"/>
      <c r="T166" s="159"/>
      <c r="AT166" s="154" t="s">
        <v>214</v>
      </c>
      <c r="AU166" s="154" t="s">
        <v>88</v>
      </c>
      <c r="AV166" s="13" t="s">
        <v>88</v>
      </c>
      <c r="AW166" s="13" t="s">
        <v>34</v>
      </c>
      <c r="AX166" s="13" t="s">
        <v>86</v>
      </c>
      <c r="AY166" s="154" t="s">
        <v>206</v>
      </c>
    </row>
    <row r="167" spans="1:65" s="2" customFormat="1" ht="24.2" customHeight="1">
      <c r="A167" s="30"/>
      <c r="B167" s="139"/>
      <c r="C167" s="140" t="s">
        <v>251</v>
      </c>
      <c r="D167" s="140" t="s">
        <v>208</v>
      </c>
      <c r="E167" s="141" t="s">
        <v>252</v>
      </c>
      <c r="F167" s="142" t="s">
        <v>253</v>
      </c>
      <c r="G167" s="143" t="s">
        <v>91</v>
      </c>
      <c r="H167" s="144">
        <v>3.7</v>
      </c>
      <c r="I167" s="145"/>
      <c r="J167" s="145">
        <f>ROUND(I167*H167,2)</f>
        <v>0</v>
      </c>
      <c r="K167" s="142" t="s">
        <v>211</v>
      </c>
      <c r="L167" s="31"/>
      <c r="M167" s="146" t="s">
        <v>1</v>
      </c>
      <c r="N167" s="147" t="s">
        <v>43</v>
      </c>
      <c r="O167" s="148">
        <v>1.2450000000000001</v>
      </c>
      <c r="P167" s="148">
        <f>O167*H167</f>
        <v>4.6065000000000005</v>
      </c>
      <c r="Q167" s="148">
        <v>0</v>
      </c>
      <c r="R167" s="148">
        <f>Q167*H167</f>
        <v>0</v>
      </c>
      <c r="S167" s="148">
        <v>0.5</v>
      </c>
      <c r="T167" s="149">
        <f>S167*H167</f>
        <v>1.85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0" t="s">
        <v>212</v>
      </c>
      <c r="AT167" s="150" t="s">
        <v>208</v>
      </c>
      <c r="AU167" s="150" t="s">
        <v>88</v>
      </c>
      <c r="AY167" s="18" t="s">
        <v>206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8" t="s">
        <v>86</v>
      </c>
      <c r="BK167" s="151">
        <f>ROUND(I167*H167,2)</f>
        <v>0</v>
      </c>
      <c r="BL167" s="18" t="s">
        <v>212</v>
      </c>
      <c r="BM167" s="150" t="s">
        <v>254</v>
      </c>
    </row>
    <row r="168" spans="1:65" s="14" customFormat="1" ht="11.25">
      <c r="B168" s="160"/>
      <c r="D168" s="153" t="s">
        <v>214</v>
      </c>
      <c r="E168" s="161" t="s">
        <v>1</v>
      </c>
      <c r="F168" s="162" t="s">
        <v>255</v>
      </c>
      <c r="H168" s="161" t="s">
        <v>1</v>
      </c>
      <c r="L168" s="160"/>
      <c r="M168" s="163"/>
      <c r="N168" s="164"/>
      <c r="O168" s="164"/>
      <c r="P168" s="164"/>
      <c r="Q168" s="164"/>
      <c r="R168" s="164"/>
      <c r="S168" s="164"/>
      <c r="T168" s="165"/>
      <c r="AT168" s="161" t="s">
        <v>214</v>
      </c>
      <c r="AU168" s="161" t="s">
        <v>88</v>
      </c>
      <c r="AV168" s="14" t="s">
        <v>86</v>
      </c>
      <c r="AW168" s="14" t="s">
        <v>34</v>
      </c>
      <c r="AX168" s="14" t="s">
        <v>78</v>
      </c>
      <c r="AY168" s="161" t="s">
        <v>206</v>
      </c>
    </row>
    <row r="169" spans="1:65" s="13" customFormat="1" ht="11.25">
      <c r="B169" s="152"/>
      <c r="D169" s="153" t="s">
        <v>214</v>
      </c>
      <c r="E169" s="154" t="s">
        <v>1</v>
      </c>
      <c r="F169" s="155" t="s">
        <v>256</v>
      </c>
      <c r="H169" s="156">
        <v>3.7</v>
      </c>
      <c r="L169" s="152"/>
      <c r="M169" s="157"/>
      <c r="N169" s="158"/>
      <c r="O169" s="158"/>
      <c r="P169" s="158"/>
      <c r="Q169" s="158"/>
      <c r="R169" s="158"/>
      <c r="S169" s="158"/>
      <c r="T169" s="159"/>
      <c r="AT169" s="154" t="s">
        <v>214</v>
      </c>
      <c r="AU169" s="154" t="s">
        <v>88</v>
      </c>
      <c r="AV169" s="13" t="s">
        <v>88</v>
      </c>
      <c r="AW169" s="13" t="s">
        <v>34</v>
      </c>
      <c r="AX169" s="13" t="s">
        <v>78</v>
      </c>
      <c r="AY169" s="154" t="s">
        <v>206</v>
      </c>
    </row>
    <row r="170" spans="1:65" s="15" customFormat="1" ht="11.25">
      <c r="B170" s="166"/>
      <c r="D170" s="153" t="s">
        <v>214</v>
      </c>
      <c r="E170" s="167" t="s">
        <v>138</v>
      </c>
      <c r="F170" s="168" t="s">
        <v>223</v>
      </c>
      <c r="H170" s="169">
        <v>3.7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214</v>
      </c>
      <c r="AU170" s="167" t="s">
        <v>88</v>
      </c>
      <c r="AV170" s="15" t="s">
        <v>224</v>
      </c>
      <c r="AW170" s="15" t="s">
        <v>34</v>
      </c>
      <c r="AX170" s="15" t="s">
        <v>78</v>
      </c>
      <c r="AY170" s="167" t="s">
        <v>206</v>
      </c>
    </row>
    <row r="171" spans="1:65" s="16" customFormat="1" ht="11.25">
      <c r="B171" s="173"/>
      <c r="D171" s="153" t="s">
        <v>214</v>
      </c>
      <c r="E171" s="174" t="s">
        <v>1</v>
      </c>
      <c r="F171" s="175" t="s">
        <v>229</v>
      </c>
      <c r="H171" s="176">
        <v>3.7</v>
      </c>
      <c r="L171" s="173"/>
      <c r="M171" s="177"/>
      <c r="N171" s="178"/>
      <c r="O171" s="178"/>
      <c r="P171" s="178"/>
      <c r="Q171" s="178"/>
      <c r="R171" s="178"/>
      <c r="S171" s="178"/>
      <c r="T171" s="179"/>
      <c r="AT171" s="174" t="s">
        <v>214</v>
      </c>
      <c r="AU171" s="174" t="s">
        <v>88</v>
      </c>
      <c r="AV171" s="16" t="s">
        <v>212</v>
      </c>
      <c r="AW171" s="16" t="s">
        <v>34</v>
      </c>
      <c r="AX171" s="16" t="s">
        <v>86</v>
      </c>
      <c r="AY171" s="174" t="s">
        <v>206</v>
      </c>
    </row>
    <row r="172" spans="1:65" s="2" customFormat="1" ht="24.2" customHeight="1">
      <c r="A172" s="30"/>
      <c r="B172" s="139"/>
      <c r="C172" s="140" t="s">
        <v>257</v>
      </c>
      <c r="D172" s="140" t="s">
        <v>208</v>
      </c>
      <c r="E172" s="141" t="s">
        <v>258</v>
      </c>
      <c r="F172" s="142" t="s">
        <v>259</v>
      </c>
      <c r="G172" s="143" t="s">
        <v>91</v>
      </c>
      <c r="H172" s="144">
        <v>3.7</v>
      </c>
      <c r="I172" s="145"/>
      <c r="J172" s="145">
        <f>ROUND(I172*H172,2)</f>
        <v>0</v>
      </c>
      <c r="K172" s="142" t="s">
        <v>211</v>
      </c>
      <c r="L172" s="31"/>
      <c r="M172" s="146" t="s">
        <v>1</v>
      </c>
      <c r="N172" s="147" t="s">
        <v>43</v>
      </c>
      <c r="O172" s="148">
        <v>1.3140000000000001</v>
      </c>
      <c r="P172" s="148">
        <f>O172*H172</f>
        <v>4.8618000000000006</v>
      </c>
      <c r="Q172" s="148">
        <v>0</v>
      </c>
      <c r="R172" s="148">
        <f>Q172*H172</f>
        <v>0</v>
      </c>
      <c r="S172" s="148">
        <v>0.316</v>
      </c>
      <c r="T172" s="149">
        <f>S172*H172</f>
        <v>1.1692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0" t="s">
        <v>212</v>
      </c>
      <c r="AT172" s="150" t="s">
        <v>208</v>
      </c>
      <c r="AU172" s="150" t="s">
        <v>88</v>
      </c>
      <c r="AY172" s="18" t="s">
        <v>206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8" t="s">
        <v>86</v>
      </c>
      <c r="BK172" s="151">
        <f>ROUND(I172*H172,2)</f>
        <v>0</v>
      </c>
      <c r="BL172" s="18" t="s">
        <v>212</v>
      </c>
      <c r="BM172" s="150" t="s">
        <v>260</v>
      </c>
    </row>
    <row r="173" spans="1:65" s="14" customFormat="1" ht="11.25">
      <c r="B173" s="160"/>
      <c r="D173" s="153" t="s">
        <v>214</v>
      </c>
      <c r="E173" s="161" t="s">
        <v>1</v>
      </c>
      <c r="F173" s="162" t="s">
        <v>235</v>
      </c>
      <c r="H173" s="161" t="s">
        <v>1</v>
      </c>
      <c r="L173" s="160"/>
      <c r="M173" s="163"/>
      <c r="N173" s="164"/>
      <c r="O173" s="164"/>
      <c r="P173" s="164"/>
      <c r="Q173" s="164"/>
      <c r="R173" s="164"/>
      <c r="S173" s="164"/>
      <c r="T173" s="165"/>
      <c r="AT173" s="161" t="s">
        <v>214</v>
      </c>
      <c r="AU173" s="161" t="s">
        <v>88</v>
      </c>
      <c r="AV173" s="14" t="s">
        <v>86</v>
      </c>
      <c r="AW173" s="14" t="s">
        <v>34</v>
      </c>
      <c r="AX173" s="14" t="s">
        <v>78</v>
      </c>
      <c r="AY173" s="161" t="s">
        <v>206</v>
      </c>
    </row>
    <row r="174" spans="1:65" s="13" customFormat="1" ht="11.25">
      <c r="B174" s="152"/>
      <c r="D174" s="153" t="s">
        <v>214</v>
      </c>
      <c r="E174" s="154" t="s">
        <v>1</v>
      </c>
      <c r="F174" s="155" t="s">
        <v>261</v>
      </c>
      <c r="H174" s="156">
        <v>3.7</v>
      </c>
      <c r="L174" s="152"/>
      <c r="M174" s="157"/>
      <c r="N174" s="158"/>
      <c r="O174" s="158"/>
      <c r="P174" s="158"/>
      <c r="Q174" s="158"/>
      <c r="R174" s="158"/>
      <c r="S174" s="158"/>
      <c r="T174" s="159"/>
      <c r="AT174" s="154" t="s">
        <v>214</v>
      </c>
      <c r="AU174" s="154" t="s">
        <v>88</v>
      </c>
      <c r="AV174" s="13" t="s">
        <v>88</v>
      </c>
      <c r="AW174" s="13" t="s">
        <v>34</v>
      </c>
      <c r="AX174" s="13" t="s">
        <v>78</v>
      </c>
      <c r="AY174" s="154" t="s">
        <v>206</v>
      </c>
    </row>
    <row r="175" spans="1:65" s="16" customFormat="1" ht="11.25">
      <c r="B175" s="173"/>
      <c r="D175" s="153" t="s">
        <v>214</v>
      </c>
      <c r="E175" s="174" t="s">
        <v>101</v>
      </c>
      <c r="F175" s="175" t="s">
        <v>229</v>
      </c>
      <c r="H175" s="176">
        <v>3.7</v>
      </c>
      <c r="L175" s="173"/>
      <c r="M175" s="177"/>
      <c r="N175" s="178"/>
      <c r="O175" s="178"/>
      <c r="P175" s="178"/>
      <c r="Q175" s="178"/>
      <c r="R175" s="178"/>
      <c r="S175" s="178"/>
      <c r="T175" s="179"/>
      <c r="AT175" s="174" t="s">
        <v>214</v>
      </c>
      <c r="AU175" s="174" t="s">
        <v>88</v>
      </c>
      <c r="AV175" s="16" t="s">
        <v>212</v>
      </c>
      <c r="AW175" s="16" t="s">
        <v>34</v>
      </c>
      <c r="AX175" s="16" t="s">
        <v>86</v>
      </c>
      <c r="AY175" s="174" t="s">
        <v>206</v>
      </c>
    </row>
    <row r="176" spans="1:65" s="2" customFormat="1" ht="14.45" customHeight="1">
      <c r="A176" s="30"/>
      <c r="B176" s="139"/>
      <c r="C176" s="140" t="s">
        <v>262</v>
      </c>
      <c r="D176" s="140" t="s">
        <v>208</v>
      </c>
      <c r="E176" s="141" t="s">
        <v>263</v>
      </c>
      <c r="F176" s="142" t="s">
        <v>264</v>
      </c>
      <c r="G176" s="143" t="s">
        <v>124</v>
      </c>
      <c r="H176" s="144">
        <v>5</v>
      </c>
      <c r="I176" s="145"/>
      <c r="J176" s="145">
        <f>ROUND(I176*H176,2)</f>
        <v>0</v>
      </c>
      <c r="K176" s="142" t="s">
        <v>211</v>
      </c>
      <c r="L176" s="31"/>
      <c r="M176" s="146" t="s">
        <v>1</v>
      </c>
      <c r="N176" s="147" t="s">
        <v>43</v>
      </c>
      <c r="O176" s="148">
        <v>0.27200000000000002</v>
      </c>
      <c r="P176" s="148">
        <f>O176*H176</f>
        <v>1.36</v>
      </c>
      <c r="Q176" s="148">
        <v>0</v>
      </c>
      <c r="R176" s="148">
        <f>Q176*H176</f>
        <v>0</v>
      </c>
      <c r="S176" s="148">
        <v>0.28999999999999998</v>
      </c>
      <c r="T176" s="149">
        <f>S176*H176</f>
        <v>1.45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0" t="s">
        <v>212</v>
      </c>
      <c r="AT176" s="150" t="s">
        <v>208</v>
      </c>
      <c r="AU176" s="150" t="s">
        <v>88</v>
      </c>
      <c r="AY176" s="18" t="s">
        <v>206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8" t="s">
        <v>86</v>
      </c>
      <c r="BK176" s="151">
        <f>ROUND(I176*H176,2)</f>
        <v>0</v>
      </c>
      <c r="BL176" s="18" t="s">
        <v>212</v>
      </c>
      <c r="BM176" s="150" t="s">
        <v>265</v>
      </c>
    </row>
    <row r="177" spans="1:65" s="13" customFormat="1" ht="11.25">
      <c r="B177" s="152"/>
      <c r="D177" s="153" t="s">
        <v>214</v>
      </c>
      <c r="E177" s="154" t="s">
        <v>122</v>
      </c>
      <c r="F177" s="155" t="s">
        <v>266</v>
      </c>
      <c r="H177" s="156">
        <v>5</v>
      </c>
      <c r="L177" s="152"/>
      <c r="M177" s="157"/>
      <c r="N177" s="158"/>
      <c r="O177" s="158"/>
      <c r="P177" s="158"/>
      <c r="Q177" s="158"/>
      <c r="R177" s="158"/>
      <c r="S177" s="158"/>
      <c r="T177" s="159"/>
      <c r="AT177" s="154" t="s">
        <v>214</v>
      </c>
      <c r="AU177" s="154" t="s">
        <v>88</v>
      </c>
      <c r="AV177" s="13" t="s">
        <v>88</v>
      </c>
      <c r="AW177" s="13" t="s">
        <v>34</v>
      </c>
      <c r="AX177" s="13" t="s">
        <v>86</v>
      </c>
      <c r="AY177" s="154" t="s">
        <v>206</v>
      </c>
    </row>
    <row r="178" spans="1:65" s="2" customFormat="1" ht="24.2" customHeight="1">
      <c r="A178" s="30"/>
      <c r="B178" s="139"/>
      <c r="C178" s="140" t="s">
        <v>267</v>
      </c>
      <c r="D178" s="140" t="s">
        <v>208</v>
      </c>
      <c r="E178" s="141" t="s">
        <v>268</v>
      </c>
      <c r="F178" s="142" t="s">
        <v>269</v>
      </c>
      <c r="G178" s="143" t="s">
        <v>91</v>
      </c>
      <c r="H178" s="144">
        <v>48</v>
      </c>
      <c r="I178" s="145"/>
      <c r="J178" s="145">
        <f>ROUND(I178*H178,2)</f>
        <v>0</v>
      </c>
      <c r="K178" s="142" t="s">
        <v>211</v>
      </c>
      <c r="L178" s="31"/>
      <c r="M178" s="146" t="s">
        <v>1</v>
      </c>
      <c r="N178" s="147" t="s">
        <v>43</v>
      </c>
      <c r="O178" s="148">
        <v>0.69499999999999995</v>
      </c>
      <c r="P178" s="148">
        <f>O178*H178</f>
        <v>33.36</v>
      </c>
      <c r="Q178" s="148">
        <v>0</v>
      </c>
      <c r="R178" s="148">
        <f>Q178*H178</f>
        <v>0</v>
      </c>
      <c r="S178" s="148">
        <v>0.28999999999999998</v>
      </c>
      <c r="T178" s="149">
        <f>S178*H178</f>
        <v>13.919999999999998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0" t="s">
        <v>212</v>
      </c>
      <c r="AT178" s="150" t="s">
        <v>208</v>
      </c>
      <c r="AU178" s="150" t="s">
        <v>88</v>
      </c>
      <c r="AY178" s="18" t="s">
        <v>206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8" t="s">
        <v>86</v>
      </c>
      <c r="BK178" s="151">
        <f>ROUND(I178*H178,2)</f>
        <v>0</v>
      </c>
      <c r="BL178" s="18" t="s">
        <v>212</v>
      </c>
      <c r="BM178" s="150" t="s">
        <v>270</v>
      </c>
    </row>
    <row r="179" spans="1:65" s="13" customFormat="1" ht="11.25">
      <c r="B179" s="152"/>
      <c r="D179" s="153" t="s">
        <v>214</v>
      </c>
      <c r="E179" s="154" t="s">
        <v>1</v>
      </c>
      <c r="F179" s="155" t="s">
        <v>271</v>
      </c>
      <c r="H179" s="156">
        <v>48</v>
      </c>
      <c r="L179" s="152"/>
      <c r="M179" s="157"/>
      <c r="N179" s="158"/>
      <c r="O179" s="158"/>
      <c r="P179" s="158"/>
      <c r="Q179" s="158"/>
      <c r="R179" s="158"/>
      <c r="S179" s="158"/>
      <c r="T179" s="159"/>
      <c r="AT179" s="154" t="s">
        <v>214</v>
      </c>
      <c r="AU179" s="154" t="s">
        <v>88</v>
      </c>
      <c r="AV179" s="13" t="s">
        <v>88</v>
      </c>
      <c r="AW179" s="13" t="s">
        <v>34</v>
      </c>
      <c r="AX179" s="13" t="s">
        <v>86</v>
      </c>
      <c r="AY179" s="154" t="s">
        <v>206</v>
      </c>
    </row>
    <row r="180" spans="1:65" s="2" customFormat="1" ht="14.45" customHeight="1">
      <c r="A180" s="30"/>
      <c r="B180" s="139"/>
      <c r="C180" s="140" t="s">
        <v>272</v>
      </c>
      <c r="D180" s="140" t="s">
        <v>208</v>
      </c>
      <c r="E180" s="141" t="s">
        <v>273</v>
      </c>
      <c r="F180" s="142" t="s">
        <v>274</v>
      </c>
      <c r="G180" s="143" t="s">
        <v>91</v>
      </c>
      <c r="H180" s="144">
        <v>48</v>
      </c>
      <c r="I180" s="145"/>
      <c r="J180" s="145">
        <f>ROUND(I180*H180,2)</f>
        <v>0</v>
      </c>
      <c r="K180" s="142" t="s">
        <v>211</v>
      </c>
      <c r="L180" s="31"/>
      <c r="M180" s="146" t="s">
        <v>1</v>
      </c>
      <c r="N180" s="147" t="s">
        <v>43</v>
      </c>
      <c r="O180" s="148">
        <v>6.4000000000000001E-2</v>
      </c>
      <c r="P180" s="148">
        <f>O180*H180</f>
        <v>3.0720000000000001</v>
      </c>
      <c r="Q180" s="148">
        <v>0</v>
      </c>
      <c r="R180" s="148">
        <f>Q180*H180</f>
        <v>0</v>
      </c>
      <c r="S180" s="148">
        <v>8.0000000000000004E-4</v>
      </c>
      <c r="T180" s="149">
        <f>S180*H180</f>
        <v>3.8400000000000004E-2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0" t="s">
        <v>212</v>
      </c>
      <c r="AT180" s="150" t="s">
        <v>208</v>
      </c>
      <c r="AU180" s="150" t="s">
        <v>88</v>
      </c>
      <c r="AY180" s="18" t="s">
        <v>206</v>
      </c>
      <c r="BE180" s="151">
        <f>IF(N180="základní",J180,0)</f>
        <v>0</v>
      </c>
      <c r="BF180" s="151">
        <f>IF(N180="snížená",J180,0)</f>
        <v>0</v>
      </c>
      <c r="BG180" s="151">
        <f>IF(N180="zákl. přenesená",J180,0)</f>
        <v>0</v>
      </c>
      <c r="BH180" s="151">
        <f>IF(N180="sníž. přenesená",J180,0)</f>
        <v>0</v>
      </c>
      <c r="BI180" s="151">
        <f>IF(N180="nulová",J180,0)</f>
        <v>0</v>
      </c>
      <c r="BJ180" s="18" t="s">
        <v>86</v>
      </c>
      <c r="BK180" s="151">
        <f>ROUND(I180*H180,2)</f>
        <v>0</v>
      </c>
      <c r="BL180" s="18" t="s">
        <v>212</v>
      </c>
      <c r="BM180" s="150" t="s">
        <v>275</v>
      </c>
    </row>
    <row r="181" spans="1:65" s="13" customFormat="1" ht="11.25">
      <c r="B181" s="152"/>
      <c r="D181" s="153" t="s">
        <v>214</v>
      </c>
      <c r="E181" s="154" t="s">
        <v>1</v>
      </c>
      <c r="F181" s="155" t="s">
        <v>149</v>
      </c>
      <c r="H181" s="156">
        <v>48</v>
      </c>
      <c r="L181" s="152"/>
      <c r="M181" s="157"/>
      <c r="N181" s="158"/>
      <c r="O181" s="158"/>
      <c r="P181" s="158"/>
      <c r="Q181" s="158"/>
      <c r="R181" s="158"/>
      <c r="S181" s="158"/>
      <c r="T181" s="159"/>
      <c r="AT181" s="154" t="s">
        <v>214</v>
      </c>
      <c r="AU181" s="154" t="s">
        <v>88</v>
      </c>
      <c r="AV181" s="13" t="s">
        <v>88</v>
      </c>
      <c r="AW181" s="13" t="s">
        <v>34</v>
      </c>
      <c r="AX181" s="13" t="s">
        <v>86</v>
      </c>
      <c r="AY181" s="154" t="s">
        <v>206</v>
      </c>
    </row>
    <row r="182" spans="1:65" s="2" customFormat="1" ht="24.2" customHeight="1">
      <c r="A182" s="30"/>
      <c r="B182" s="139"/>
      <c r="C182" s="140" t="s">
        <v>276</v>
      </c>
      <c r="D182" s="140" t="s">
        <v>208</v>
      </c>
      <c r="E182" s="141" t="s">
        <v>277</v>
      </c>
      <c r="F182" s="142" t="s">
        <v>278</v>
      </c>
      <c r="G182" s="143" t="s">
        <v>279</v>
      </c>
      <c r="H182" s="144">
        <v>8</v>
      </c>
      <c r="I182" s="145"/>
      <c r="J182" s="145">
        <f>ROUND(I182*H182,2)</f>
        <v>0</v>
      </c>
      <c r="K182" s="142" t="s">
        <v>211</v>
      </c>
      <c r="L182" s="31"/>
      <c r="M182" s="146" t="s">
        <v>1</v>
      </c>
      <c r="N182" s="147" t="s">
        <v>43</v>
      </c>
      <c r="O182" s="148">
        <v>0.184</v>
      </c>
      <c r="P182" s="148">
        <f>O182*H182</f>
        <v>1.472</v>
      </c>
      <c r="Q182" s="148">
        <v>3.0000000000000001E-5</v>
      </c>
      <c r="R182" s="148">
        <f>Q182*H182</f>
        <v>2.4000000000000001E-4</v>
      </c>
      <c r="S182" s="148">
        <v>0</v>
      </c>
      <c r="T182" s="149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0" t="s">
        <v>212</v>
      </c>
      <c r="AT182" s="150" t="s">
        <v>208</v>
      </c>
      <c r="AU182" s="150" t="s">
        <v>88</v>
      </c>
      <c r="AY182" s="18" t="s">
        <v>206</v>
      </c>
      <c r="BE182" s="151">
        <f>IF(N182="základní",J182,0)</f>
        <v>0</v>
      </c>
      <c r="BF182" s="151">
        <f>IF(N182="snížená",J182,0)</f>
        <v>0</v>
      </c>
      <c r="BG182" s="151">
        <f>IF(N182="zákl. přenesená",J182,0)</f>
        <v>0</v>
      </c>
      <c r="BH182" s="151">
        <f>IF(N182="sníž. přenesená",J182,0)</f>
        <v>0</v>
      </c>
      <c r="BI182" s="151">
        <f>IF(N182="nulová",J182,0)</f>
        <v>0</v>
      </c>
      <c r="BJ182" s="18" t="s">
        <v>86</v>
      </c>
      <c r="BK182" s="151">
        <f>ROUND(I182*H182,2)</f>
        <v>0</v>
      </c>
      <c r="BL182" s="18" t="s">
        <v>212</v>
      </c>
      <c r="BM182" s="150" t="s">
        <v>280</v>
      </c>
    </row>
    <row r="183" spans="1:65" s="2" customFormat="1" ht="24.2" customHeight="1">
      <c r="A183" s="30"/>
      <c r="B183" s="139"/>
      <c r="C183" s="140" t="s">
        <v>281</v>
      </c>
      <c r="D183" s="140" t="s">
        <v>208</v>
      </c>
      <c r="E183" s="141" t="s">
        <v>282</v>
      </c>
      <c r="F183" s="142" t="s">
        <v>283</v>
      </c>
      <c r="G183" s="143" t="s">
        <v>284</v>
      </c>
      <c r="H183" s="144">
        <v>2</v>
      </c>
      <c r="I183" s="145"/>
      <c r="J183" s="145">
        <f>ROUND(I183*H183,2)</f>
        <v>0</v>
      </c>
      <c r="K183" s="142" t="s">
        <v>211</v>
      </c>
      <c r="L183" s="31"/>
      <c r="M183" s="146" t="s">
        <v>1</v>
      </c>
      <c r="N183" s="147" t="s">
        <v>43</v>
      </c>
      <c r="O183" s="148">
        <v>0</v>
      </c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0" t="s">
        <v>212</v>
      </c>
      <c r="AT183" s="150" t="s">
        <v>208</v>
      </c>
      <c r="AU183" s="150" t="s">
        <v>88</v>
      </c>
      <c r="AY183" s="18" t="s">
        <v>206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8" t="s">
        <v>86</v>
      </c>
      <c r="BK183" s="151">
        <f>ROUND(I183*H183,2)</f>
        <v>0</v>
      </c>
      <c r="BL183" s="18" t="s">
        <v>212</v>
      </c>
      <c r="BM183" s="150" t="s">
        <v>285</v>
      </c>
    </row>
    <row r="184" spans="1:65" s="2" customFormat="1" ht="14.45" customHeight="1">
      <c r="A184" s="30"/>
      <c r="B184" s="139"/>
      <c r="C184" s="140" t="s">
        <v>286</v>
      </c>
      <c r="D184" s="140" t="s">
        <v>208</v>
      </c>
      <c r="E184" s="141" t="s">
        <v>287</v>
      </c>
      <c r="F184" s="142" t="s">
        <v>288</v>
      </c>
      <c r="G184" s="143" t="s">
        <v>124</v>
      </c>
      <c r="H184" s="144">
        <v>5</v>
      </c>
      <c r="I184" s="145"/>
      <c r="J184" s="145">
        <f>ROUND(I184*H184,2)</f>
        <v>0</v>
      </c>
      <c r="K184" s="142" t="s">
        <v>211</v>
      </c>
      <c r="L184" s="31"/>
      <c r="M184" s="146" t="s">
        <v>1</v>
      </c>
      <c r="N184" s="147" t="s">
        <v>43</v>
      </c>
      <c r="O184" s="148">
        <v>0.58099999999999996</v>
      </c>
      <c r="P184" s="148">
        <f>O184*H184</f>
        <v>2.9049999999999998</v>
      </c>
      <c r="Q184" s="148">
        <v>3.6900000000000002E-2</v>
      </c>
      <c r="R184" s="148">
        <f>Q184*H184</f>
        <v>0.1845</v>
      </c>
      <c r="S184" s="148">
        <v>0</v>
      </c>
      <c r="T184" s="149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0" t="s">
        <v>212</v>
      </c>
      <c r="AT184" s="150" t="s">
        <v>208</v>
      </c>
      <c r="AU184" s="150" t="s">
        <v>88</v>
      </c>
      <c r="AY184" s="18" t="s">
        <v>206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8" t="s">
        <v>86</v>
      </c>
      <c r="BK184" s="151">
        <f>ROUND(I184*H184,2)</f>
        <v>0</v>
      </c>
      <c r="BL184" s="18" t="s">
        <v>212</v>
      </c>
      <c r="BM184" s="150" t="s">
        <v>289</v>
      </c>
    </row>
    <row r="185" spans="1:65" s="2" customFormat="1" ht="24.2" customHeight="1">
      <c r="A185" s="30"/>
      <c r="B185" s="139"/>
      <c r="C185" s="140" t="s">
        <v>8</v>
      </c>
      <c r="D185" s="140" t="s">
        <v>208</v>
      </c>
      <c r="E185" s="141" t="s">
        <v>290</v>
      </c>
      <c r="F185" s="142" t="s">
        <v>291</v>
      </c>
      <c r="G185" s="143" t="s">
        <v>124</v>
      </c>
      <c r="H185" s="144">
        <v>10</v>
      </c>
      <c r="I185" s="145"/>
      <c r="J185" s="145">
        <f>ROUND(I185*H185,2)</f>
        <v>0</v>
      </c>
      <c r="K185" s="142" t="s">
        <v>211</v>
      </c>
      <c r="L185" s="31"/>
      <c r="M185" s="146" t="s">
        <v>1</v>
      </c>
      <c r="N185" s="147" t="s">
        <v>43</v>
      </c>
      <c r="O185" s="148">
        <v>0.54700000000000004</v>
      </c>
      <c r="P185" s="148">
        <f>O185*H185</f>
        <v>5.4700000000000006</v>
      </c>
      <c r="Q185" s="148">
        <v>3.6900000000000002E-2</v>
      </c>
      <c r="R185" s="148">
        <f>Q185*H185</f>
        <v>0.36899999999999999</v>
      </c>
      <c r="S185" s="148">
        <v>0</v>
      </c>
      <c r="T185" s="149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0" t="s">
        <v>212</v>
      </c>
      <c r="AT185" s="150" t="s">
        <v>208</v>
      </c>
      <c r="AU185" s="150" t="s">
        <v>88</v>
      </c>
      <c r="AY185" s="18" t="s">
        <v>206</v>
      </c>
      <c r="BE185" s="151">
        <f>IF(N185="základní",J185,0)</f>
        <v>0</v>
      </c>
      <c r="BF185" s="151">
        <f>IF(N185="snížená",J185,0)</f>
        <v>0</v>
      </c>
      <c r="BG185" s="151">
        <f>IF(N185="zákl. přenesená",J185,0)</f>
        <v>0</v>
      </c>
      <c r="BH185" s="151">
        <f>IF(N185="sníž. přenesená",J185,0)</f>
        <v>0</v>
      </c>
      <c r="BI185" s="151">
        <f>IF(N185="nulová",J185,0)</f>
        <v>0</v>
      </c>
      <c r="BJ185" s="18" t="s">
        <v>86</v>
      </c>
      <c r="BK185" s="151">
        <f>ROUND(I185*H185,2)</f>
        <v>0</v>
      </c>
      <c r="BL185" s="18" t="s">
        <v>212</v>
      </c>
      <c r="BM185" s="150" t="s">
        <v>292</v>
      </c>
    </row>
    <row r="186" spans="1:65" s="2" customFormat="1" ht="24.2" customHeight="1">
      <c r="A186" s="30"/>
      <c r="B186" s="139"/>
      <c r="C186" s="140" t="s">
        <v>293</v>
      </c>
      <c r="D186" s="140" t="s">
        <v>208</v>
      </c>
      <c r="E186" s="141" t="s">
        <v>294</v>
      </c>
      <c r="F186" s="142" t="s">
        <v>295</v>
      </c>
      <c r="G186" s="143" t="s">
        <v>124</v>
      </c>
      <c r="H186" s="144">
        <v>170</v>
      </c>
      <c r="I186" s="145"/>
      <c r="J186" s="145">
        <f>ROUND(I186*H186,2)</f>
        <v>0</v>
      </c>
      <c r="K186" s="142" t="s">
        <v>211</v>
      </c>
      <c r="L186" s="31"/>
      <c r="M186" s="146" t="s">
        <v>1</v>
      </c>
      <c r="N186" s="147" t="s">
        <v>43</v>
      </c>
      <c r="O186" s="148">
        <v>8.8999999999999996E-2</v>
      </c>
      <c r="P186" s="148">
        <f>O186*H186</f>
        <v>15.129999999999999</v>
      </c>
      <c r="Q186" s="148">
        <v>1E-4</v>
      </c>
      <c r="R186" s="148">
        <f>Q186*H186</f>
        <v>1.7000000000000001E-2</v>
      </c>
      <c r="S186" s="148">
        <v>0</v>
      </c>
      <c r="T186" s="149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0" t="s">
        <v>212</v>
      </c>
      <c r="AT186" s="150" t="s">
        <v>208</v>
      </c>
      <c r="AU186" s="150" t="s">
        <v>88</v>
      </c>
      <c r="AY186" s="18" t="s">
        <v>206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8" t="s">
        <v>86</v>
      </c>
      <c r="BK186" s="151">
        <f>ROUND(I186*H186,2)</f>
        <v>0</v>
      </c>
      <c r="BL186" s="18" t="s">
        <v>212</v>
      </c>
      <c r="BM186" s="150" t="s">
        <v>296</v>
      </c>
    </row>
    <row r="187" spans="1:65" s="13" customFormat="1" ht="11.25">
      <c r="B187" s="152"/>
      <c r="D187" s="153" t="s">
        <v>214</v>
      </c>
      <c r="E187" s="154" t="s">
        <v>132</v>
      </c>
      <c r="F187" s="155" t="s">
        <v>297</v>
      </c>
      <c r="H187" s="156">
        <v>170</v>
      </c>
      <c r="L187" s="152"/>
      <c r="M187" s="157"/>
      <c r="N187" s="158"/>
      <c r="O187" s="158"/>
      <c r="P187" s="158"/>
      <c r="Q187" s="158"/>
      <c r="R187" s="158"/>
      <c r="S187" s="158"/>
      <c r="T187" s="159"/>
      <c r="AT187" s="154" t="s">
        <v>214</v>
      </c>
      <c r="AU187" s="154" t="s">
        <v>88</v>
      </c>
      <c r="AV187" s="13" t="s">
        <v>88</v>
      </c>
      <c r="AW187" s="13" t="s">
        <v>34</v>
      </c>
      <c r="AX187" s="13" t="s">
        <v>86</v>
      </c>
      <c r="AY187" s="154" t="s">
        <v>206</v>
      </c>
    </row>
    <row r="188" spans="1:65" s="2" customFormat="1" ht="24.2" customHeight="1">
      <c r="A188" s="30"/>
      <c r="B188" s="139"/>
      <c r="C188" s="140" t="s">
        <v>298</v>
      </c>
      <c r="D188" s="140" t="s">
        <v>208</v>
      </c>
      <c r="E188" s="141" t="s">
        <v>299</v>
      </c>
      <c r="F188" s="142" t="s">
        <v>300</v>
      </c>
      <c r="G188" s="143" t="s">
        <v>124</v>
      </c>
      <c r="H188" s="144">
        <v>170</v>
      </c>
      <c r="I188" s="145"/>
      <c r="J188" s="145">
        <f>ROUND(I188*H188,2)</f>
        <v>0</v>
      </c>
      <c r="K188" s="142" t="s">
        <v>211</v>
      </c>
      <c r="L188" s="31"/>
      <c r="M188" s="146" t="s">
        <v>1</v>
      </c>
      <c r="N188" s="147" t="s">
        <v>43</v>
      </c>
      <c r="O188" s="148">
        <v>7.0000000000000007E-2</v>
      </c>
      <c r="P188" s="148">
        <f>O188*H188</f>
        <v>11.9</v>
      </c>
      <c r="Q188" s="148">
        <v>0</v>
      </c>
      <c r="R188" s="148">
        <f>Q188*H188</f>
        <v>0</v>
      </c>
      <c r="S188" s="148">
        <v>0</v>
      </c>
      <c r="T188" s="149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0" t="s">
        <v>212</v>
      </c>
      <c r="AT188" s="150" t="s">
        <v>208</v>
      </c>
      <c r="AU188" s="150" t="s">
        <v>88</v>
      </c>
      <c r="AY188" s="18" t="s">
        <v>206</v>
      </c>
      <c r="BE188" s="151">
        <f>IF(N188="základní",J188,0)</f>
        <v>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8" t="s">
        <v>86</v>
      </c>
      <c r="BK188" s="151">
        <f>ROUND(I188*H188,2)</f>
        <v>0</v>
      </c>
      <c r="BL188" s="18" t="s">
        <v>212</v>
      </c>
      <c r="BM188" s="150" t="s">
        <v>301</v>
      </c>
    </row>
    <row r="189" spans="1:65" s="13" customFormat="1" ht="11.25">
      <c r="B189" s="152"/>
      <c r="D189" s="153" t="s">
        <v>214</v>
      </c>
      <c r="E189" s="154" t="s">
        <v>1</v>
      </c>
      <c r="F189" s="155" t="s">
        <v>132</v>
      </c>
      <c r="H189" s="156">
        <v>170</v>
      </c>
      <c r="L189" s="152"/>
      <c r="M189" s="157"/>
      <c r="N189" s="158"/>
      <c r="O189" s="158"/>
      <c r="P189" s="158"/>
      <c r="Q189" s="158"/>
      <c r="R189" s="158"/>
      <c r="S189" s="158"/>
      <c r="T189" s="159"/>
      <c r="AT189" s="154" t="s">
        <v>214</v>
      </c>
      <c r="AU189" s="154" t="s">
        <v>88</v>
      </c>
      <c r="AV189" s="13" t="s">
        <v>88</v>
      </c>
      <c r="AW189" s="13" t="s">
        <v>34</v>
      </c>
      <c r="AX189" s="13" t="s">
        <v>86</v>
      </c>
      <c r="AY189" s="154" t="s">
        <v>206</v>
      </c>
    </row>
    <row r="190" spans="1:65" s="2" customFormat="1" ht="24.2" customHeight="1">
      <c r="A190" s="30"/>
      <c r="B190" s="139"/>
      <c r="C190" s="140" t="s">
        <v>302</v>
      </c>
      <c r="D190" s="140" t="s">
        <v>208</v>
      </c>
      <c r="E190" s="141" t="s">
        <v>303</v>
      </c>
      <c r="F190" s="142" t="s">
        <v>304</v>
      </c>
      <c r="G190" s="143" t="s">
        <v>124</v>
      </c>
      <c r="H190" s="144">
        <v>21.6</v>
      </c>
      <c r="I190" s="145"/>
      <c r="J190" s="145">
        <f>ROUND(I190*H190,2)</f>
        <v>0</v>
      </c>
      <c r="K190" s="142" t="s">
        <v>211</v>
      </c>
      <c r="L190" s="31"/>
      <c r="M190" s="146" t="s">
        <v>1</v>
      </c>
      <c r="N190" s="147" t="s">
        <v>43</v>
      </c>
      <c r="O190" s="148">
        <v>0.3</v>
      </c>
      <c r="P190" s="148">
        <f>O190*H190</f>
        <v>6.48</v>
      </c>
      <c r="Q190" s="148">
        <v>4.6999999999999999E-4</v>
      </c>
      <c r="R190" s="148">
        <f>Q190*H190</f>
        <v>1.0152E-2</v>
      </c>
      <c r="S190" s="148">
        <v>0</v>
      </c>
      <c r="T190" s="149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0" t="s">
        <v>212</v>
      </c>
      <c r="AT190" s="150" t="s">
        <v>208</v>
      </c>
      <c r="AU190" s="150" t="s">
        <v>88</v>
      </c>
      <c r="AY190" s="18" t="s">
        <v>206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8" t="s">
        <v>86</v>
      </c>
      <c r="BK190" s="151">
        <f>ROUND(I190*H190,2)</f>
        <v>0</v>
      </c>
      <c r="BL190" s="18" t="s">
        <v>212</v>
      </c>
      <c r="BM190" s="150" t="s">
        <v>305</v>
      </c>
    </row>
    <row r="191" spans="1:65" s="13" customFormat="1" ht="11.25">
      <c r="B191" s="152"/>
      <c r="D191" s="153" t="s">
        <v>214</v>
      </c>
      <c r="E191" s="154" t="s">
        <v>1</v>
      </c>
      <c r="F191" s="155" t="s">
        <v>306</v>
      </c>
      <c r="H191" s="156">
        <v>15.6</v>
      </c>
      <c r="L191" s="152"/>
      <c r="M191" s="157"/>
      <c r="N191" s="158"/>
      <c r="O191" s="158"/>
      <c r="P191" s="158"/>
      <c r="Q191" s="158"/>
      <c r="R191" s="158"/>
      <c r="S191" s="158"/>
      <c r="T191" s="159"/>
      <c r="AT191" s="154" t="s">
        <v>214</v>
      </c>
      <c r="AU191" s="154" t="s">
        <v>88</v>
      </c>
      <c r="AV191" s="13" t="s">
        <v>88</v>
      </c>
      <c r="AW191" s="13" t="s">
        <v>34</v>
      </c>
      <c r="AX191" s="13" t="s">
        <v>78</v>
      </c>
      <c r="AY191" s="154" t="s">
        <v>206</v>
      </c>
    </row>
    <row r="192" spans="1:65" s="13" customFormat="1" ht="11.25">
      <c r="B192" s="152"/>
      <c r="D192" s="153" t="s">
        <v>214</v>
      </c>
      <c r="E192" s="154" t="s">
        <v>1</v>
      </c>
      <c r="F192" s="155" t="s">
        <v>307</v>
      </c>
      <c r="H192" s="156">
        <v>6</v>
      </c>
      <c r="L192" s="152"/>
      <c r="M192" s="157"/>
      <c r="N192" s="158"/>
      <c r="O192" s="158"/>
      <c r="P192" s="158"/>
      <c r="Q192" s="158"/>
      <c r="R192" s="158"/>
      <c r="S192" s="158"/>
      <c r="T192" s="159"/>
      <c r="AT192" s="154" t="s">
        <v>214</v>
      </c>
      <c r="AU192" s="154" t="s">
        <v>88</v>
      </c>
      <c r="AV192" s="13" t="s">
        <v>88</v>
      </c>
      <c r="AW192" s="13" t="s">
        <v>34</v>
      </c>
      <c r="AX192" s="13" t="s">
        <v>78</v>
      </c>
      <c r="AY192" s="154" t="s">
        <v>206</v>
      </c>
    </row>
    <row r="193" spans="1:65" s="16" customFormat="1" ht="11.25">
      <c r="B193" s="173"/>
      <c r="D193" s="153" t="s">
        <v>214</v>
      </c>
      <c r="E193" s="174" t="s">
        <v>166</v>
      </c>
      <c r="F193" s="175" t="s">
        <v>229</v>
      </c>
      <c r="H193" s="176">
        <v>21.6</v>
      </c>
      <c r="L193" s="173"/>
      <c r="M193" s="177"/>
      <c r="N193" s="178"/>
      <c r="O193" s="178"/>
      <c r="P193" s="178"/>
      <c r="Q193" s="178"/>
      <c r="R193" s="178"/>
      <c r="S193" s="178"/>
      <c r="T193" s="179"/>
      <c r="AT193" s="174" t="s">
        <v>214</v>
      </c>
      <c r="AU193" s="174" t="s">
        <v>88</v>
      </c>
      <c r="AV193" s="16" t="s">
        <v>212</v>
      </c>
      <c r="AW193" s="16" t="s">
        <v>34</v>
      </c>
      <c r="AX193" s="16" t="s">
        <v>86</v>
      </c>
      <c r="AY193" s="174" t="s">
        <v>206</v>
      </c>
    </row>
    <row r="194" spans="1:65" s="2" customFormat="1" ht="24.2" customHeight="1">
      <c r="A194" s="30"/>
      <c r="B194" s="139"/>
      <c r="C194" s="140" t="s">
        <v>308</v>
      </c>
      <c r="D194" s="140" t="s">
        <v>208</v>
      </c>
      <c r="E194" s="141" t="s">
        <v>309</v>
      </c>
      <c r="F194" s="142" t="s">
        <v>310</v>
      </c>
      <c r="G194" s="143" t="s">
        <v>124</v>
      </c>
      <c r="H194" s="144">
        <v>21.6</v>
      </c>
      <c r="I194" s="145"/>
      <c r="J194" s="145">
        <f>ROUND(I194*H194,2)</f>
        <v>0</v>
      </c>
      <c r="K194" s="142" t="s">
        <v>211</v>
      </c>
      <c r="L194" s="31"/>
      <c r="M194" s="146" t="s">
        <v>1</v>
      </c>
      <c r="N194" s="147" t="s">
        <v>43</v>
      </c>
      <c r="O194" s="148">
        <v>0.17299999999999999</v>
      </c>
      <c r="P194" s="148">
        <f>O194*H194</f>
        <v>3.7368000000000001</v>
      </c>
      <c r="Q194" s="148">
        <v>0</v>
      </c>
      <c r="R194" s="148">
        <f>Q194*H194</f>
        <v>0</v>
      </c>
      <c r="S194" s="148">
        <v>0</v>
      </c>
      <c r="T194" s="149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0" t="s">
        <v>212</v>
      </c>
      <c r="AT194" s="150" t="s">
        <v>208</v>
      </c>
      <c r="AU194" s="150" t="s">
        <v>88</v>
      </c>
      <c r="AY194" s="18" t="s">
        <v>206</v>
      </c>
      <c r="BE194" s="151">
        <f>IF(N194="základní",J194,0)</f>
        <v>0</v>
      </c>
      <c r="BF194" s="151">
        <f>IF(N194="snížená",J194,0)</f>
        <v>0</v>
      </c>
      <c r="BG194" s="151">
        <f>IF(N194="zákl. přenesená",J194,0)</f>
        <v>0</v>
      </c>
      <c r="BH194" s="151">
        <f>IF(N194="sníž. přenesená",J194,0)</f>
        <v>0</v>
      </c>
      <c r="BI194" s="151">
        <f>IF(N194="nulová",J194,0)</f>
        <v>0</v>
      </c>
      <c r="BJ194" s="18" t="s">
        <v>86</v>
      </c>
      <c r="BK194" s="151">
        <f>ROUND(I194*H194,2)</f>
        <v>0</v>
      </c>
      <c r="BL194" s="18" t="s">
        <v>212</v>
      </c>
      <c r="BM194" s="150" t="s">
        <v>311</v>
      </c>
    </row>
    <row r="195" spans="1:65" s="13" customFormat="1" ht="11.25">
      <c r="B195" s="152"/>
      <c r="D195" s="153" t="s">
        <v>214</v>
      </c>
      <c r="E195" s="154" t="s">
        <v>1</v>
      </c>
      <c r="F195" s="155" t="s">
        <v>166</v>
      </c>
      <c r="H195" s="156">
        <v>21.6</v>
      </c>
      <c r="L195" s="152"/>
      <c r="M195" s="157"/>
      <c r="N195" s="158"/>
      <c r="O195" s="158"/>
      <c r="P195" s="158"/>
      <c r="Q195" s="158"/>
      <c r="R195" s="158"/>
      <c r="S195" s="158"/>
      <c r="T195" s="159"/>
      <c r="AT195" s="154" t="s">
        <v>214</v>
      </c>
      <c r="AU195" s="154" t="s">
        <v>88</v>
      </c>
      <c r="AV195" s="13" t="s">
        <v>88</v>
      </c>
      <c r="AW195" s="13" t="s">
        <v>34</v>
      </c>
      <c r="AX195" s="13" t="s">
        <v>86</v>
      </c>
      <c r="AY195" s="154" t="s">
        <v>206</v>
      </c>
    </row>
    <row r="196" spans="1:65" s="2" customFormat="1" ht="24.2" customHeight="1">
      <c r="A196" s="30"/>
      <c r="B196" s="139"/>
      <c r="C196" s="140" t="s">
        <v>162</v>
      </c>
      <c r="D196" s="140" t="s">
        <v>208</v>
      </c>
      <c r="E196" s="141" t="s">
        <v>312</v>
      </c>
      <c r="F196" s="142" t="s">
        <v>313</v>
      </c>
      <c r="G196" s="143" t="s">
        <v>114</v>
      </c>
      <c r="H196" s="144">
        <v>17.75</v>
      </c>
      <c r="I196" s="145"/>
      <c r="J196" s="145">
        <f>ROUND(I196*H196,2)</f>
        <v>0</v>
      </c>
      <c r="K196" s="142" t="s">
        <v>211</v>
      </c>
      <c r="L196" s="31"/>
      <c r="M196" s="146" t="s">
        <v>1</v>
      </c>
      <c r="N196" s="147" t="s">
        <v>43</v>
      </c>
      <c r="O196" s="148">
        <v>3.613</v>
      </c>
      <c r="P196" s="148">
        <f>O196*H196</f>
        <v>64.130750000000006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0" t="s">
        <v>212</v>
      </c>
      <c r="AT196" s="150" t="s">
        <v>208</v>
      </c>
      <c r="AU196" s="150" t="s">
        <v>88</v>
      </c>
      <c r="AY196" s="18" t="s">
        <v>206</v>
      </c>
      <c r="BE196" s="151">
        <f>IF(N196="základní",J196,0)</f>
        <v>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8" t="s">
        <v>86</v>
      </c>
      <c r="BK196" s="151">
        <f>ROUND(I196*H196,2)</f>
        <v>0</v>
      </c>
      <c r="BL196" s="18" t="s">
        <v>212</v>
      </c>
      <c r="BM196" s="150" t="s">
        <v>314</v>
      </c>
    </row>
    <row r="197" spans="1:65" s="14" customFormat="1" ht="11.25">
      <c r="B197" s="160"/>
      <c r="D197" s="153" t="s">
        <v>214</v>
      </c>
      <c r="E197" s="161" t="s">
        <v>1</v>
      </c>
      <c r="F197" s="162" t="s">
        <v>315</v>
      </c>
      <c r="H197" s="161" t="s">
        <v>1</v>
      </c>
      <c r="L197" s="160"/>
      <c r="M197" s="163"/>
      <c r="N197" s="164"/>
      <c r="O197" s="164"/>
      <c r="P197" s="164"/>
      <c r="Q197" s="164"/>
      <c r="R197" s="164"/>
      <c r="S197" s="164"/>
      <c r="T197" s="165"/>
      <c r="AT197" s="161" t="s">
        <v>214</v>
      </c>
      <c r="AU197" s="161" t="s">
        <v>88</v>
      </c>
      <c r="AV197" s="14" t="s">
        <v>86</v>
      </c>
      <c r="AW197" s="14" t="s">
        <v>34</v>
      </c>
      <c r="AX197" s="14" t="s">
        <v>78</v>
      </c>
      <c r="AY197" s="161" t="s">
        <v>206</v>
      </c>
    </row>
    <row r="198" spans="1:65" s="13" customFormat="1" ht="11.25">
      <c r="B198" s="152"/>
      <c r="D198" s="153" t="s">
        <v>214</v>
      </c>
      <c r="E198" s="154" t="s">
        <v>1</v>
      </c>
      <c r="F198" s="155" t="s">
        <v>316</v>
      </c>
      <c r="H198" s="156">
        <v>3.3639999999999999</v>
      </c>
      <c r="L198" s="152"/>
      <c r="M198" s="157"/>
      <c r="N198" s="158"/>
      <c r="O198" s="158"/>
      <c r="P198" s="158"/>
      <c r="Q198" s="158"/>
      <c r="R198" s="158"/>
      <c r="S198" s="158"/>
      <c r="T198" s="159"/>
      <c r="AT198" s="154" t="s">
        <v>214</v>
      </c>
      <c r="AU198" s="154" t="s">
        <v>88</v>
      </c>
      <c r="AV198" s="13" t="s">
        <v>88</v>
      </c>
      <c r="AW198" s="13" t="s">
        <v>34</v>
      </c>
      <c r="AX198" s="13" t="s">
        <v>78</v>
      </c>
      <c r="AY198" s="154" t="s">
        <v>206</v>
      </c>
    </row>
    <row r="199" spans="1:65" s="15" customFormat="1" ht="11.25">
      <c r="B199" s="166"/>
      <c r="D199" s="153" t="s">
        <v>214</v>
      </c>
      <c r="E199" s="167" t="s">
        <v>1</v>
      </c>
      <c r="F199" s="168" t="s">
        <v>223</v>
      </c>
      <c r="H199" s="169">
        <v>3.3639999999999999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214</v>
      </c>
      <c r="AU199" s="167" t="s">
        <v>88</v>
      </c>
      <c r="AV199" s="15" t="s">
        <v>224</v>
      </c>
      <c r="AW199" s="15" t="s">
        <v>34</v>
      </c>
      <c r="AX199" s="15" t="s">
        <v>78</v>
      </c>
      <c r="AY199" s="167" t="s">
        <v>206</v>
      </c>
    </row>
    <row r="200" spans="1:65" s="14" customFormat="1" ht="11.25">
      <c r="B200" s="160"/>
      <c r="D200" s="153" t="s">
        <v>214</v>
      </c>
      <c r="E200" s="161" t="s">
        <v>1</v>
      </c>
      <c r="F200" s="162" t="s">
        <v>317</v>
      </c>
      <c r="H200" s="161" t="s">
        <v>1</v>
      </c>
      <c r="L200" s="160"/>
      <c r="M200" s="163"/>
      <c r="N200" s="164"/>
      <c r="O200" s="164"/>
      <c r="P200" s="164"/>
      <c r="Q200" s="164"/>
      <c r="R200" s="164"/>
      <c r="S200" s="164"/>
      <c r="T200" s="165"/>
      <c r="AT200" s="161" t="s">
        <v>214</v>
      </c>
      <c r="AU200" s="161" t="s">
        <v>88</v>
      </c>
      <c r="AV200" s="14" t="s">
        <v>86</v>
      </c>
      <c r="AW200" s="14" t="s">
        <v>34</v>
      </c>
      <c r="AX200" s="14" t="s">
        <v>78</v>
      </c>
      <c r="AY200" s="161" t="s">
        <v>206</v>
      </c>
    </row>
    <row r="201" spans="1:65" s="13" customFormat="1" ht="11.25">
      <c r="B201" s="152"/>
      <c r="D201" s="153" t="s">
        <v>214</v>
      </c>
      <c r="E201" s="154" t="s">
        <v>1</v>
      </c>
      <c r="F201" s="155" t="s">
        <v>318</v>
      </c>
      <c r="H201" s="156">
        <v>2.6160000000000001</v>
      </c>
      <c r="L201" s="152"/>
      <c r="M201" s="157"/>
      <c r="N201" s="158"/>
      <c r="O201" s="158"/>
      <c r="P201" s="158"/>
      <c r="Q201" s="158"/>
      <c r="R201" s="158"/>
      <c r="S201" s="158"/>
      <c r="T201" s="159"/>
      <c r="AT201" s="154" t="s">
        <v>214</v>
      </c>
      <c r="AU201" s="154" t="s">
        <v>88</v>
      </c>
      <c r="AV201" s="13" t="s">
        <v>88</v>
      </c>
      <c r="AW201" s="13" t="s">
        <v>34</v>
      </c>
      <c r="AX201" s="13" t="s">
        <v>78</v>
      </c>
      <c r="AY201" s="154" t="s">
        <v>206</v>
      </c>
    </row>
    <row r="202" spans="1:65" s="15" customFormat="1" ht="11.25">
      <c r="B202" s="166"/>
      <c r="D202" s="153" t="s">
        <v>214</v>
      </c>
      <c r="E202" s="167" t="s">
        <v>1</v>
      </c>
      <c r="F202" s="168" t="s">
        <v>223</v>
      </c>
      <c r="H202" s="169">
        <v>2.6160000000000001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7" t="s">
        <v>214</v>
      </c>
      <c r="AU202" s="167" t="s">
        <v>88</v>
      </c>
      <c r="AV202" s="15" t="s">
        <v>224</v>
      </c>
      <c r="AW202" s="15" t="s">
        <v>34</v>
      </c>
      <c r="AX202" s="15" t="s">
        <v>78</v>
      </c>
      <c r="AY202" s="167" t="s">
        <v>206</v>
      </c>
    </row>
    <row r="203" spans="1:65" s="14" customFormat="1" ht="11.25">
      <c r="B203" s="160"/>
      <c r="D203" s="153" t="s">
        <v>214</v>
      </c>
      <c r="E203" s="161" t="s">
        <v>1</v>
      </c>
      <c r="F203" s="162" t="s">
        <v>319</v>
      </c>
      <c r="H203" s="161" t="s">
        <v>1</v>
      </c>
      <c r="L203" s="160"/>
      <c r="M203" s="163"/>
      <c r="N203" s="164"/>
      <c r="O203" s="164"/>
      <c r="P203" s="164"/>
      <c r="Q203" s="164"/>
      <c r="R203" s="164"/>
      <c r="S203" s="164"/>
      <c r="T203" s="165"/>
      <c r="AT203" s="161" t="s">
        <v>214</v>
      </c>
      <c r="AU203" s="161" t="s">
        <v>88</v>
      </c>
      <c r="AV203" s="14" t="s">
        <v>86</v>
      </c>
      <c r="AW203" s="14" t="s">
        <v>34</v>
      </c>
      <c r="AX203" s="14" t="s">
        <v>78</v>
      </c>
      <c r="AY203" s="161" t="s">
        <v>206</v>
      </c>
    </row>
    <row r="204" spans="1:65" s="13" customFormat="1" ht="11.25">
      <c r="B204" s="152"/>
      <c r="D204" s="153" t="s">
        <v>214</v>
      </c>
      <c r="E204" s="154" t="s">
        <v>1</v>
      </c>
      <c r="F204" s="155" t="s">
        <v>320</v>
      </c>
      <c r="H204" s="156">
        <v>4.742</v>
      </c>
      <c r="L204" s="152"/>
      <c r="M204" s="157"/>
      <c r="N204" s="158"/>
      <c r="O204" s="158"/>
      <c r="P204" s="158"/>
      <c r="Q204" s="158"/>
      <c r="R204" s="158"/>
      <c r="S204" s="158"/>
      <c r="T204" s="159"/>
      <c r="AT204" s="154" t="s">
        <v>214</v>
      </c>
      <c r="AU204" s="154" t="s">
        <v>88</v>
      </c>
      <c r="AV204" s="13" t="s">
        <v>88</v>
      </c>
      <c r="AW204" s="13" t="s">
        <v>34</v>
      </c>
      <c r="AX204" s="13" t="s">
        <v>78</v>
      </c>
      <c r="AY204" s="154" t="s">
        <v>206</v>
      </c>
    </row>
    <row r="205" spans="1:65" s="13" customFormat="1" ht="11.25">
      <c r="B205" s="152"/>
      <c r="D205" s="153" t="s">
        <v>214</v>
      </c>
      <c r="E205" s="154" t="s">
        <v>1</v>
      </c>
      <c r="F205" s="155" t="s">
        <v>321</v>
      </c>
      <c r="H205" s="156">
        <v>7.0279999999999996</v>
      </c>
      <c r="L205" s="152"/>
      <c r="M205" s="157"/>
      <c r="N205" s="158"/>
      <c r="O205" s="158"/>
      <c r="P205" s="158"/>
      <c r="Q205" s="158"/>
      <c r="R205" s="158"/>
      <c r="S205" s="158"/>
      <c r="T205" s="159"/>
      <c r="AT205" s="154" t="s">
        <v>214</v>
      </c>
      <c r="AU205" s="154" t="s">
        <v>88</v>
      </c>
      <c r="AV205" s="13" t="s">
        <v>88</v>
      </c>
      <c r="AW205" s="13" t="s">
        <v>34</v>
      </c>
      <c r="AX205" s="13" t="s">
        <v>78</v>
      </c>
      <c r="AY205" s="154" t="s">
        <v>206</v>
      </c>
    </row>
    <row r="206" spans="1:65" s="15" customFormat="1" ht="11.25">
      <c r="B206" s="166"/>
      <c r="D206" s="153" t="s">
        <v>214</v>
      </c>
      <c r="E206" s="167" t="s">
        <v>1</v>
      </c>
      <c r="F206" s="168" t="s">
        <v>223</v>
      </c>
      <c r="H206" s="169">
        <v>11.77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214</v>
      </c>
      <c r="AU206" s="167" t="s">
        <v>88</v>
      </c>
      <c r="AV206" s="15" t="s">
        <v>224</v>
      </c>
      <c r="AW206" s="15" t="s">
        <v>34</v>
      </c>
      <c r="AX206" s="15" t="s">
        <v>78</v>
      </c>
      <c r="AY206" s="167" t="s">
        <v>206</v>
      </c>
    </row>
    <row r="207" spans="1:65" s="16" customFormat="1" ht="11.25">
      <c r="B207" s="173"/>
      <c r="D207" s="153" t="s">
        <v>214</v>
      </c>
      <c r="E207" s="174" t="s">
        <v>116</v>
      </c>
      <c r="F207" s="175" t="s">
        <v>229</v>
      </c>
      <c r="H207" s="176">
        <v>17.75</v>
      </c>
      <c r="L207" s="173"/>
      <c r="M207" s="177"/>
      <c r="N207" s="178"/>
      <c r="O207" s="178"/>
      <c r="P207" s="178"/>
      <c r="Q207" s="178"/>
      <c r="R207" s="178"/>
      <c r="S207" s="178"/>
      <c r="T207" s="179"/>
      <c r="AT207" s="174" t="s">
        <v>214</v>
      </c>
      <c r="AU207" s="174" t="s">
        <v>88</v>
      </c>
      <c r="AV207" s="16" t="s">
        <v>212</v>
      </c>
      <c r="AW207" s="16" t="s">
        <v>34</v>
      </c>
      <c r="AX207" s="16" t="s">
        <v>86</v>
      </c>
      <c r="AY207" s="174" t="s">
        <v>206</v>
      </c>
    </row>
    <row r="208" spans="1:65" s="2" customFormat="1" ht="24.2" customHeight="1">
      <c r="A208" s="30"/>
      <c r="B208" s="139"/>
      <c r="C208" s="140" t="s">
        <v>7</v>
      </c>
      <c r="D208" s="140" t="s">
        <v>208</v>
      </c>
      <c r="E208" s="141" t="s">
        <v>322</v>
      </c>
      <c r="F208" s="142" t="s">
        <v>323</v>
      </c>
      <c r="G208" s="143" t="s">
        <v>114</v>
      </c>
      <c r="H208" s="144">
        <v>67.058000000000007</v>
      </c>
      <c r="I208" s="145"/>
      <c r="J208" s="145">
        <f>ROUND(I208*H208,2)</f>
        <v>0</v>
      </c>
      <c r="K208" s="142" t="s">
        <v>211</v>
      </c>
      <c r="L208" s="31"/>
      <c r="M208" s="146" t="s">
        <v>1</v>
      </c>
      <c r="N208" s="147" t="s">
        <v>43</v>
      </c>
      <c r="O208" s="148">
        <v>3.77</v>
      </c>
      <c r="P208" s="148">
        <f>O208*H208</f>
        <v>252.80866000000003</v>
      </c>
      <c r="Q208" s="148">
        <v>0</v>
      </c>
      <c r="R208" s="148">
        <f>Q208*H208</f>
        <v>0</v>
      </c>
      <c r="S208" s="148">
        <v>0</v>
      </c>
      <c r="T208" s="149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0" t="s">
        <v>212</v>
      </c>
      <c r="AT208" s="150" t="s">
        <v>208</v>
      </c>
      <c r="AU208" s="150" t="s">
        <v>88</v>
      </c>
      <c r="AY208" s="18" t="s">
        <v>206</v>
      </c>
      <c r="BE208" s="151">
        <f>IF(N208="základní",J208,0)</f>
        <v>0</v>
      </c>
      <c r="BF208" s="151">
        <f>IF(N208="snížená",J208,0)</f>
        <v>0</v>
      </c>
      <c r="BG208" s="151">
        <f>IF(N208="zákl. přenesená",J208,0)</f>
        <v>0</v>
      </c>
      <c r="BH208" s="151">
        <f>IF(N208="sníž. přenesená",J208,0)</f>
        <v>0</v>
      </c>
      <c r="BI208" s="151">
        <f>IF(N208="nulová",J208,0)</f>
        <v>0</v>
      </c>
      <c r="BJ208" s="18" t="s">
        <v>86</v>
      </c>
      <c r="BK208" s="151">
        <f>ROUND(I208*H208,2)</f>
        <v>0</v>
      </c>
      <c r="BL208" s="18" t="s">
        <v>212</v>
      </c>
      <c r="BM208" s="150" t="s">
        <v>324</v>
      </c>
    </row>
    <row r="209" spans="1:65" s="14" customFormat="1" ht="11.25">
      <c r="B209" s="160"/>
      <c r="D209" s="153" t="s">
        <v>214</v>
      </c>
      <c r="E209" s="161" t="s">
        <v>1</v>
      </c>
      <c r="F209" s="162" t="s">
        <v>325</v>
      </c>
      <c r="H209" s="161" t="s">
        <v>1</v>
      </c>
      <c r="L209" s="160"/>
      <c r="M209" s="163"/>
      <c r="N209" s="164"/>
      <c r="O209" s="164"/>
      <c r="P209" s="164"/>
      <c r="Q209" s="164"/>
      <c r="R209" s="164"/>
      <c r="S209" s="164"/>
      <c r="T209" s="165"/>
      <c r="AT209" s="161" t="s">
        <v>214</v>
      </c>
      <c r="AU209" s="161" t="s">
        <v>88</v>
      </c>
      <c r="AV209" s="14" t="s">
        <v>86</v>
      </c>
      <c r="AW209" s="14" t="s">
        <v>34</v>
      </c>
      <c r="AX209" s="14" t="s">
        <v>78</v>
      </c>
      <c r="AY209" s="161" t="s">
        <v>206</v>
      </c>
    </row>
    <row r="210" spans="1:65" s="13" customFormat="1" ht="11.25">
      <c r="B210" s="152"/>
      <c r="D210" s="153" t="s">
        <v>214</v>
      </c>
      <c r="E210" s="154" t="s">
        <v>1</v>
      </c>
      <c r="F210" s="155" t="s">
        <v>326</v>
      </c>
      <c r="H210" s="156">
        <v>16.463999999999999</v>
      </c>
      <c r="L210" s="152"/>
      <c r="M210" s="157"/>
      <c r="N210" s="158"/>
      <c r="O210" s="158"/>
      <c r="P210" s="158"/>
      <c r="Q210" s="158"/>
      <c r="R210" s="158"/>
      <c r="S210" s="158"/>
      <c r="T210" s="159"/>
      <c r="AT210" s="154" t="s">
        <v>214</v>
      </c>
      <c r="AU210" s="154" t="s">
        <v>88</v>
      </c>
      <c r="AV210" s="13" t="s">
        <v>88</v>
      </c>
      <c r="AW210" s="13" t="s">
        <v>34</v>
      </c>
      <c r="AX210" s="13" t="s">
        <v>78</v>
      </c>
      <c r="AY210" s="154" t="s">
        <v>206</v>
      </c>
    </row>
    <row r="211" spans="1:65" s="13" customFormat="1" ht="11.25">
      <c r="B211" s="152"/>
      <c r="D211" s="153" t="s">
        <v>214</v>
      </c>
      <c r="E211" s="154" t="s">
        <v>1</v>
      </c>
      <c r="F211" s="155" t="s">
        <v>327</v>
      </c>
      <c r="H211" s="156">
        <v>23.01</v>
      </c>
      <c r="L211" s="152"/>
      <c r="M211" s="157"/>
      <c r="N211" s="158"/>
      <c r="O211" s="158"/>
      <c r="P211" s="158"/>
      <c r="Q211" s="158"/>
      <c r="R211" s="158"/>
      <c r="S211" s="158"/>
      <c r="T211" s="159"/>
      <c r="AT211" s="154" t="s">
        <v>214</v>
      </c>
      <c r="AU211" s="154" t="s">
        <v>88</v>
      </c>
      <c r="AV211" s="13" t="s">
        <v>88</v>
      </c>
      <c r="AW211" s="13" t="s">
        <v>34</v>
      </c>
      <c r="AX211" s="13" t="s">
        <v>78</v>
      </c>
      <c r="AY211" s="154" t="s">
        <v>206</v>
      </c>
    </row>
    <row r="212" spans="1:65" s="13" customFormat="1" ht="11.25">
      <c r="B212" s="152"/>
      <c r="D212" s="153" t="s">
        <v>214</v>
      </c>
      <c r="E212" s="154" t="s">
        <v>1</v>
      </c>
      <c r="F212" s="155" t="s">
        <v>328</v>
      </c>
      <c r="H212" s="156">
        <v>23.625</v>
      </c>
      <c r="L212" s="152"/>
      <c r="M212" s="157"/>
      <c r="N212" s="158"/>
      <c r="O212" s="158"/>
      <c r="P212" s="158"/>
      <c r="Q212" s="158"/>
      <c r="R212" s="158"/>
      <c r="S212" s="158"/>
      <c r="T212" s="159"/>
      <c r="AT212" s="154" t="s">
        <v>214</v>
      </c>
      <c r="AU212" s="154" t="s">
        <v>88</v>
      </c>
      <c r="AV212" s="13" t="s">
        <v>88</v>
      </c>
      <c r="AW212" s="13" t="s">
        <v>34</v>
      </c>
      <c r="AX212" s="13" t="s">
        <v>78</v>
      </c>
      <c r="AY212" s="154" t="s">
        <v>206</v>
      </c>
    </row>
    <row r="213" spans="1:65" s="13" customFormat="1" ht="11.25">
      <c r="B213" s="152"/>
      <c r="D213" s="153" t="s">
        <v>214</v>
      </c>
      <c r="E213" s="154" t="s">
        <v>1</v>
      </c>
      <c r="F213" s="155" t="s">
        <v>329</v>
      </c>
      <c r="H213" s="156">
        <v>3.9590000000000001</v>
      </c>
      <c r="L213" s="152"/>
      <c r="M213" s="157"/>
      <c r="N213" s="158"/>
      <c r="O213" s="158"/>
      <c r="P213" s="158"/>
      <c r="Q213" s="158"/>
      <c r="R213" s="158"/>
      <c r="S213" s="158"/>
      <c r="T213" s="159"/>
      <c r="AT213" s="154" t="s">
        <v>214</v>
      </c>
      <c r="AU213" s="154" t="s">
        <v>88</v>
      </c>
      <c r="AV213" s="13" t="s">
        <v>88</v>
      </c>
      <c r="AW213" s="13" t="s">
        <v>34</v>
      </c>
      <c r="AX213" s="13" t="s">
        <v>78</v>
      </c>
      <c r="AY213" s="154" t="s">
        <v>206</v>
      </c>
    </row>
    <row r="214" spans="1:65" s="15" customFormat="1" ht="11.25">
      <c r="B214" s="166"/>
      <c r="D214" s="153" t="s">
        <v>214</v>
      </c>
      <c r="E214" s="167" t="s">
        <v>1</v>
      </c>
      <c r="F214" s="168" t="s">
        <v>223</v>
      </c>
      <c r="H214" s="169">
        <v>67.058000000000007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214</v>
      </c>
      <c r="AU214" s="167" t="s">
        <v>88</v>
      </c>
      <c r="AV214" s="15" t="s">
        <v>224</v>
      </c>
      <c r="AW214" s="15" t="s">
        <v>34</v>
      </c>
      <c r="AX214" s="15" t="s">
        <v>78</v>
      </c>
      <c r="AY214" s="167" t="s">
        <v>206</v>
      </c>
    </row>
    <row r="215" spans="1:65" s="16" customFormat="1" ht="11.25">
      <c r="B215" s="173"/>
      <c r="D215" s="153" t="s">
        <v>214</v>
      </c>
      <c r="E215" s="174" t="s">
        <v>152</v>
      </c>
      <c r="F215" s="175" t="s">
        <v>229</v>
      </c>
      <c r="H215" s="176">
        <v>67.058000000000007</v>
      </c>
      <c r="L215" s="173"/>
      <c r="M215" s="177"/>
      <c r="N215" s="178"/>
      <c r="O215" s="178"/>
      <c r="P215" s="178"/>
      <c r="Q215" s="178"/>
      <c r="R215" s="178"/>
      <c r="S215" s="178"/>
      <c r="T215" s="179"/>
      <c r="AT215" s="174" t="s">
        <v>214</v>
      </c>
      <c r="AU215" s="174" t="s">
        <v>88</v>
      </c>
      <c r="AV215" s="16" t="s">
        <v>212</v>
      </c>
      <c r="AW215" s="16" t="s">
        <v>34</v>
      </c>
      <c r="AX215" s="16" t="s">
        <v>86</v>
      </c>
      <c r="AY215" s="174" t="s">
        <v>206</v>
      </c>
    </row>
    <row r="216" spans="1:65" s="2" customFormat="1" ht="24.2" customHeight="1">
      <c r="A216" s="30"/>
      <c r="B216" s="139"/>
      <c r="C216" s="140" t="s">
        <v>330</v>
      </c>
      <c r="D216" s="140" t="s">
        <v>208</v>
      </c>
      <c r="E216" s="141" t="s">
        <v>331</v>
      </c>
      <c r="F216" s="142" t="s">
        <v>332</v>
      </c>
      <c r="G216" s="143" t="s">
        <v>114</v>
      </c>
      <c r="H216" s="144">
        <v>0.5</v>
      </c>
      <c r="I216" s="145"/>
      <c r="J216" s="145">
        <f>ROUND(I216*H216,2)</f>
        <v>0</v>
      </c>
      <c r="K216" s="142" t="s">
        <v>211</v>
      </c>
      <c r="L216" s="31"/>
      <c r="M216" s="146" t="s">
        <v>1</v>
      </c>
      <c r="N216" s="147" t="s">
        <v>43</v>
      </c>
      <c r="O216" s="148">
        <v>7.133</v>
      </c>
      <c r="P216" s="148">
        <f>O216*H216</f>
        <v>3.5665</v>
      </c>
      <c r="Q216" s="148">
        <v>0</v>
      </c>
      <c r="R216" s="148">
        <f>Q216*H216</f>
        <v>0</v>
      </c>
      <c r="S216" s="148">
        <v>0</v>
      </c>
      <c r="T216" s="149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0" t="s">
        <v>212</v>
      </c>
      <c r="AT216" s="150" t="s">
        <v>208</v>
      </c>
      <c r="AU216" s="150" t="s">
        <v>88</v>
      </c>
      <c r="AY216" s="18" t="s">
        <v>206</v>
      </c>
      <c r="BE216" s="151">
        <f>IF(N216="základní",J216,0)</f>
        <v>0</v>
      </c>
      <c r="BF216" s="151">
        <f>IF(N216="snížená",J216,0)</f>
        <v>0</v>
      </c>
      <c r="BG216" s="151">
        <f>IF(N216="zákl. přenesená",J216,0)</f>
        <v>0</v>
      </c>
      <c r="BH216" s="151">
        <f>IF(N216="sníž. přenesená",J216,0)</f>
        <v>0</v>
      </c>
      <c r="BI216" s="151">
        <f>IF(N216="nulová",J216,0)</f>
        <v>0</v>
      </c>
      <c r="BJ216" s="18" t="s">
        <v>86</v>
      </c>
      <c r="BK216" s="151">
        <f>ROUND(I216*H216,2)</f>
        <v>0</v>
      </c>
      <c r="BL216" s="18" t="s">
        <v>212</v>
      </c>
      <c r="BM216" s="150" t="s">
        <v>333</v>
      </c>
    </row>
    <row r="217" spans="1:65" s="14" customFormat="1" ht="11.25">
      <c r="B217" s="160"/>
      <c r="D217" s="153" t="s">
        <v>214</v>
      </c>
      <c r="E217" s="161" t="s">
        <v>1</v>
      </c>
      <c r="F217" s="162" t="s">
        <v>334</v>
      </c>
      <c r="H217" s="161" t="s">
        <v>1</v>
      </c>
      <c r="L217" s="160"/>
      <c r="M217" s="163"/>
      <c r="N217" s="164"/>
      <c r="O217" s="164"/>
      <c r="P217" s="164"/>
      <c r="Q217" s="164"/>
      <c r="R217" s="164"/>
      <c r="S217" s="164"/>
      <c r="T217" s="165"/>
      <c r="AT217" s="161" t="s">
        <v>214</v>
      </c>
      <c r="AU217" s="161" t="s">
        <v>88</v>
      </c>
      <c r="AV217" s="14" t="s">
        <v>86</v>
      </c>
      <c r="AW217" s="14" t="s">
        <v>34</v>
      </c>
      <c r="AX217" s="14" t="s">
        <v>78</v>
      </c>
      <c r="AY217" s="161" t="s">
        <v>206</v>
      </c>
    </row>
    <row r="218" spans="1:65" s="13" customFormat="1" ht="11.25">
      <c r="B218" s="152"/>
      <c r="D218" s="153" t="s">
        <v>214</v>
      </c>
      <c r="E218" s="154" t="s">
        <v>1</v>
      </c>
      <c r="F218" s="155" t="s">
        <v>335</v>
      </c>
      <c r="H218" s="156">
        <v>0.5</v>
      </c>
      <c r="L218" s="152"/>
      <c r="M218" s="157"/>
      <c r="N218" s="158"/>
      <c r="O218" s="158"/>
      <c r="P218" s="158"/>
      <c r="Q218" s="158"/>
      <c r="R218" s="158"/>
      <c r="S218" s="158"/>
      <c r="T218" s="159"/>
      <c r="AT218" s="154" t="s">
        <v>214</v>
      </c>
      <c r="AU218" s="154" t="s">
        <v>88</v>
      </c>
      <c r="AV218" s="13" t="s">
        <v>88</v>
      </c>
      <c r="AW218" s="13" t="s">
        <v>34</v>
      </c>
      <c r="AX218" s="13" t="s">
        <v>78</v>
      </c>
      <c r="AY218" s="154" t="s">
        <v>206</v>
      </c>
    </row>
    <row r="219" spans="1:65" s="16" customFormat="1" ht="11.25">
      <c r="B219" s="173"/>
      <c r="D219" s="153" t="s">
        <v>214</v>
      </c>
      <c r="E219" s="174" t="s">
        <v>155</v>
      </c>
      <c r="F219" s="175" t="s">
        <v>229</v>
      </c>
      <c r="H219" s="176">
        <v>0.5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214</v>
      </c>
      <c r="AU219" s="174" t="s">
        <v>88</v>
      </c>
      <c r="AV219" s="16" t="s">
        <v>212</v>
      </c>
      <c r="AW219" s="16" t="s">
        <v>34</v>
      </c>
      <c r="AX219" s="16" t="s">
        <v>86</v>
      </c>
      <c r="AY219" s="174" t="s">
        <v>206</v>
      </c>
    </row>
    <row r="220" spans="1:65" s="2" customFormat="1" ht="14.45" customHeight="1">
      <c r="A220" s="30"/>
      <c r="B220" s="139"/>
      <c r="C220" s="140" t="s">
        <v>336</v>
      </c>
      <c r="D220" s="140" t="s">
        <v>208</v>
      </c>
      <c r="E220" s="141" t="s">
        <v>337</v>
      </c>
      <c r="F220" s="142" t="s">
        <v>338</v>
      </c>
      <c r="G220" s="143" t="s">
        <v>91</v>
      </c>
      <c r="H220" s="144">
        <v>227.99100000000001</v>
      </c>
      <c r="I220" s="145"/>
      <c r="J220" s="145">
        <f>ROUND(I220*H220,2)</f>
        <v>0</v>
      </c>
      <c r="K220" s="142" t="s">
        <v>211</v>
      </c>
      <c r="L220" s="31"/>
      <c r="M220" s="146" t="s">
        <v>1</v>
      </c>
      <c r="N220" s="147" t="s">
        <v>43</v>
      </c>
      <c r="O220" s="148">
        <v>0.23599999999999999</v>
      </c>
      <c r="P220" s="148">
        <f>O220*H220</f>
        <v>53.805875999999998</v>
      </c>
      <c r="Q220" s="148">
        <v>8.4000000000000003E-4</v>
      </c>
      <c r="R220" s="148">
        <f>Q220*H220</f>
        <v>0.19151244000000001</v>
      </c>
      <c r="S220" s="148">
        <v>0</v>
      </c>
      <c r="T220" s="149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0" t="s">
        <v>212</v>
      </c>
      <c r="AT220" s="150" t="s">
        <v>208</v>
      </c>
      <c r="AU220" s="150" t="s">
        <v>88</v>
      </c>
      <c r="AY220" s="18" t="s">
        <v>206</v>
      </c>
      <c r="BE220" s="151">
        <f>IF(N220="základní",J220,0)</f>
        <v>0</v>
      </c>
      <c r="BF220" s="151">
        <f>IF(N220="snížená",J220,0)</f>
        <v>0</v>
      </c>
      <c r="BG220" s="151">
        <f>IF(N220="zákl. přenesená",J220,0)</f>
        <v>0</v>
      </c>
      <c r="BH220" s="151">
        <f>IF(N220="sníž. přenesená",J220,0)</f>
        <v>0</v>
      </c>
      <c r="BI220" s="151">
        <f>IF(N220="nulová",J220,0)</f>
        <v>0</v>
      </c>
      <c r="BJ220" s="18" t="s">
        <v>86</v>
      </c>
      <c r="BK220" s="151">
        <f>ROUND(I220*H220,2)</f>
        <v>0</v>
      </c>
      <c r="BL220" s="18" t="s">
        <v>212</v>
      </c>
      <c r="BM220" s="150" t="s">
        <v>339</v>
      </c>
    </row>
    <row r="221" spans="1:65" s="14" customFormat="1" ht="11.25">
      <c r="B221" s="160"/>
      <c r="D221" s="153" t="s">
        <v>214</v>
      </c>
      <c r="E221" s="161" t="s">
        <v>1</v>
      </c>
      <c r="F221" s="162" t="s">
        <v>315</v>
      </c>
      <c r="H221" s="161" t="s">
        <v>1</v>
      </c>
      <c r="L221" s="160"/>
      <c r="M221" s="163"/>
      <c r="N221" s="164"/>
      <c r="O221" s="164"/>
      <c r="P221" s="164"/>
      <c r="Q221" s="164"/>
      <c r="R221" s="164"/>
      <c r="S221" s="164"/>
      <c r="T221" s="165"/>
      <c r="AT221" s="161" t="s">
        <v>214</v>
      </c>
      <c r="AU221" s="161" t="s">
        <v>88</v>
      </c>
      <c r="AV221" s="14" t="s">
        <v>86</v>
      </c>
      <c r="AW221" s="14" t="s">
        <v>34</v>
      </c>
      <c r="AX221" s="14" t="s">
        <v>78</v>
      </c>
      <c r="AY221" s="161" t="s">
        <v>206</v>
      </c>
    </row>
    <row r="222" spans="1:65" s="13" customFormat="1" ht="11.25">
      <c r="B222" s="152"/>
      <c r="D222" s="153" t="s">
        <v>214</v>
      </c>
      <c r="E222" s="154" t="s">
        <v>1</v>
      </c>
      <c r="F222" s="155" t="s">
        <v>340</v>
      </c>
      <c r="H222" s="156">
        <v>4.2629999999999999</v>
      </c>
      <c r="L222" s="152"/>
      <c r="M222" s="157"/>
      <c r="N222" s="158"/>
      <c r="O222" s="158"/>
      <c r="P222" s="158"/>
      <c r="Q222" s="158"/>
      <c r="R222" s="158"/>
      <c r="S222" s="158"/>
      <c r="T222" s="159"/>
      <c r="AT222" s="154" t="s">
        <v>214</v>
      </c>
      <c r="AU222" s="154" t="s">
        <v>88</v>
      </c>
      <c r="AV222" s="13" t="s">
        <v>88</v>
      </c>
      <c r="AW222" s="13" t="s">
        <v>34</v>
      </c>
      <c r="AX222" s="13" t="s">
        <v>78</v>
      </c>
      <c r="AY222" s="154" t="s">
        <v>206</v>
      </c>
    </row>
    <row r="223" spans="1:65" s="13" customFormat="1" ht="11.25">
      <c r="B223" s="152"/>
      <c r="D223" s="153" t="s">
        <v>214</v>
      </c>
      <c r="E223" s="154" t="s">
        <v>1</v>
      </c>
      <c r="F223" s="155" t="s">
        <v>341</v>
      </c>
      <c r="H223" s="156">
        <v>5.2560000000000002</v>
      </c>
      <c r="L223" s="152"/>
      <c r="M223" s="157"/>
      <c r="N223" s="158"/>
      <c r="O223" s="158"/>
      <c r="P223" s="158"/>
      <c r="Q223" s="158"/>
      <c r="R223" s="158"/>
      <c r="S223" s="158"/>
      <c r="T223" s="159"/>
      <c r="AT223" s="154" t="s">
        <v>214</v>
      </c>
      <c r="AU223" s="154" t="s">
        <v>88</v>
      </c>
      <c r="AV223" s="13" t="s">
        <v>88</v>
      </c>
      <c r="AW223" s="13" t="s">
        <v>34</v>
      </c>
      <c r="AX223" s="13" t="s">
        <v>78</v>
      </c>
      <c r="AY223" s="154" t="s">
        <v>206</v>
      </c>
    </row>
    <row r="224" spans="1:65" s="15" customFormat="1" ht="11.25">
      <c r="B224" s="166"/>
      <c r="D224" s="153" t="s">
        <v>214</v>
      </c>
      <c r="E224" s="167" t="s">
        <v>1</v>
      </c>
      <c r="F224" s="168" t="s">
        <v>223</v>
      </c>
      <c r="H224" s="169">
        <v>9.5190000000000001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214</v>
      </c>
      <c r="AU224" s="167" t="s">
        <v>88</v>
      </c>
      <c r="AV224" s="15" t="s">
        <v>224</v>
      </c>
      <c r="AW224" s="15" t="s">
        <v>34</v>
      </c>
      <c r="AX224" s="15" t="s">
        <v>78</v>
      </c>
      <c r="AY224" s="167" t="s">
        <v>206</v>
      </c>
    </row>
    <row r="225" spans="1:65" s="14" customFormat="1" ht="11.25">
      <c r="B225" s="160"/>
      <c r="D225" s="153" t="s">
        <v>214</v>
      </c>
      <c r="E225" s="161" t="s">
        <v>1</v>
      </c>
      <c r="F225" s="162" t="s">
        <v>317</v>
      </c>
      <c r="H225" s="161" t="s">
        <v>1</v>
      </c>
      <c r="L225" s="160"/>
      <c r="M225" s="163"/>
      <c r="N225" s="164"/>
      <c r="O225" s="164"/>
      <c r="P225" s="164"/>
      <c r="Q225" s="164"/>
      <c r="R225" s="164"/>
      <c r="S225" s="164"/>
      <c r="T225" s="165"/>
      <c r="AT225" s="161" t="s">
        <v>214</v>
      </c>
      <c r="AU225" s="161" t="s">
        <v>88</v>
      </c>
      <c r="AV225" s="14" t="s">
        <v>86</v>
      </c>
      <c r="AW225" s="14" t="s">
        <v>34</v>
      </c>
      <c r="AX225" s="14" t="s">
        <v>78</v>
      </c>
      <c r="AY225" s="161" t="s">
        <v>206</v>
      </c>
    </row>
    <row r="226" spans="1:65" s="13" customFormat="1" ht="11.25">
      <c r="B226" s="152"/>
      <c r="D226" s="153" t="s">
        <v>214</v>
      </c>
      <c r="E226" s="154" t="s">
        <v>1</v>
      </c>
      <c r="F226" s="155" t="s">
        <v>342</v>
      </c>
      <c r="H226" s="156">
        <v>8.5259999999999998</v>
      </c>
      <c r="L226" s="152"/>
      <c r="M226" s="157"/>
      <c r="N226" s="158"/>
      <c r="O226" s="158"/>
      <c r="P226" s="158"/>
      <c r="Q226" s="158"/>
      <c r="R226" s="158"/>
      <c r="S226" s="158"/>
      <c r="T226" s="159"/>
      <c r="AT226" s="154" t="s">
        <v>214</v>
      </c>
      <c r="AU226" s="154" t="s">
        <v>88</v>
      </c>
      <c r="AV226" s="13" t="s">
        <v>88</v>
      </c>
      <c r="AW226" s="13" t="s">
        <v>34</v>
      </c>
      <c r="AX226" s="13" t="s">
        <v>78</v>
      </c>
      <c r="AY226" s="154" t="s">
        <v>206</v>
      </c>
    </row>
    <row r="227" spans="1:65" s="15" customFormat="1" ht="11.25">
      <c r="B227" s="166"/>
      <c r="D227" s="153" t="s">
        <v>214</v>
      </c>
      <c r="E227" s="167" t="s">
        <v>1</v>
      </c>
      <c r="F227" s="168" t="s">
        <v>223</v>
      </c>
      <c r="H227" s="169">
        <v>8.5259999999999998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214</v>
      </c>
      <c r="AU227" s="167" t="s">
        <v>88</v>
      </c>
      <c r="AV227" s="15" t="s">
        <v>224</v>
      </c>
      <c r="AW227" s="15" t="s">
        <v>34</v>
      </c>
      <c r="AX227" s="15" t="s">
        <v>78</v>
      </c>
      <c r="AY227" s="167" t="s">
        <v>206</v>
      </c>
    </row>
    <row r="228" spans="1:65" s="14" customFormat="1" ht="11.25">
      <c r="B228" s="160"/>
      <c r="D228" s="153" t="s">
        <v>214</v>
      </c>
      <c r="E228" s="161" t="s">
        <v>1</v>
      </c>
      <c r="F228" s="162" t="s">
        <v>319</v>
      </c>
      <c r="H228" s="161" t="s">
        <v>1</v>
      </c>
      <c r="L228" s="160"/>
      <c r="M228" s="163"/>
      <c r="N228" s="164"/>
      <c r="O228" s="164"/>
      <c r="P228" s="164"/>
      <c r="Q228" s="164"/>
      <c r="R228" s="164"/>
      <c r="S228" s="164"/>
      <c r="T228" s="165"/>
      <c r="AT228" s="161" t="s">
        <v>214</v>
      </c>
      <c r="AU228" s="161" t="s">
        <v>88</v>
      </c>
      <c r="AV228" s="14" t="s">
        <v>86</v>
      </c>
      <c r="AW228" s="14" t="s">
        <v>34</v>
      </c>
      <c r="AX228" s="14" t="s">
        <v>78</v>
      </c>
      <c r="AY228" s="161" t="s">
        <v>206</v>
      </c>
    </row>
    <row r="229" spans="1:65" s="13" customFormat="1" ht="11.25">
      <c r="B229" s="152"/>
      <c r="D229" s="153" t="s">
        <v>214</v>
      </c>
      <c r="E229" s="154" t="s">
        <v>1</v>
      </c>
      <c r="F229" s="155" t="s">
        <v>343</v>
      </c>
      <c r="H229" s="156">
        <v>9.4640000000000004</v>
      </c>
      <c r="L229" s="152"/>
      <c r="M229" s="157"/>
      <c r="N229" s="158"/>
      <c r="O229" s="158"/>
      <c r="P229" s="158"/>
      <c r="Q229" s="158"/>
      <c r="R229" s="158"/>
      <c r="S229" s="158"/>
      <c r="T229" s="159"/>
      <c r="AT229" s="154" t="s">
        <v>214</v>
      </c>
      <c r="AU229" s="154" t="s">
        <v>88</v>
      </c>
      <c r="AV229" s="13" t="s">
        <v>88</v>
      </c>
      <c r="AW229" s="13" t="s">
        <v>34</v>
      </c>
      <c r="AX229" s="13" t="s">
        <v>78</v>
      </c>
      <c r="AY229" s="154" t="s">
        <v>206</v>
      </c>
    </row>
    <row r="230" spans="1:65" s="13" customFormat="1" ht="11.25">
      <c r="B230" s="152"/>
      <c r="D230" s="153" t="s">
        <v>214</v>
      </c>
      <c r="E230" s="154" t="s">
        <v>1</v>
      </c>
      <c r="F230" s="155" t="s">
        <v>344</v>
      </c>
      <c r="H230" s="156">
        <v>10.962</v>
      </c>
      <c r="L230" s="152"/>
      <c r="M230" s="157"/>
      <c r="N230" s="158"/>
      <c r="O230" s="158"/>
      <c r="P230" s="158"/>
      <c r="Q230" s="158"/>
      <c r="R230" s="158"/>
      <c r="S230" s="158"/>
      <c r="T230" s="159"/>
      <c r="AT230" s="154" t="s">
        <v>214</v>
      </c>
      <c r="AU230" s="154" t="s">
        <v>88</v>
      </c>
      <c r="AV230" s="13" t="s">
        <v>88</v>
      </c>
      <c r="AW230" s="13" t="s">
        <v>34</v>
      </c>
      <c r="AX230" s="13" t="s">
        <v>78</v>
      </c>
      <c r="AY230" s="154" t="s">
        <v>206</v>
      </c>
    </row>
    <row r="231" spans="1:65" s="15" customFormat="1" ht="11.25">
      <c r="B231" s="166"/>
      <c r="D231" s="153" t="s">
        <v>214</v>
      </c>
      <c r="E231" s="167" t="s">
        <v>1</v>
      </c>
      <c r="F231" s="168" t="s">
        <v>223</v>
      </c>
      <c r="H231" s="169">
        <v>20.425999999999998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214</v>
      </c>
      <c r="AU231" s="167" t="s">
        <v>88</v>
      </c>
      <c r="AV231" s="15" t="s">
        <v>224</v>
      </c>
      <c r="AW231" s="15" t="s">
        <v>34</v>
      </c>
      <c r="AX231" s="15" t="s">
        <v>78</v>
      </c>
      <c r="AY231" s="167" t="s">
        <v>206</v>
      </c>
    </row>
    <row r="232" spans="1:65" s="14" customFormat="1" ht="11.25">
      <c r="B232" s="160"/>
      <c r="D232" s="153" t="s">
        <v>214</v>
      </c>
      <c r="E232" s="161" t="s">
        <v>1</v>
      </c>
      <c r="F232" s="162" t="s">
        <v>325</v>
      </c>
      <c r="H232" s="161" t="s">
        <v>1</v>
      </c>
      <c r="L232" s="160"/>
      <c r="M232" s="163"/>
      <c r="N232" s="164"/>
      <c r="O232" s="164"/>
      <c r="P232" s="164"/>
      <c r="Q232" s="164"/>
      <c r="R232" s="164"/>
      <c r="S232" s="164"/>
      <c r="T232" s="165"/>
      <c r="AT232" s="161" t="s">
        <v>214</v>
      </c>
      <c r="AU232" s="161" t="s">
        <v>88</v>
      </c>
      <c r="AV232" s="14" t="s">
        <v>86</v>
      </c>
      <c r="AW232" s="14" t="s">
        <v>34</v>
      </c>
      <c r="AX232" s="14" t="s">
        <v>78</v>
      </c>
      <c r="AY232" s="161" t="s">
        <v>206</v>
      </c>
    </row>
    <row r="233" spans="1:65" s="13" customFormat="1" ht="11.25">
      <c r="B233" s="152"/>
      <c r="D233" s="153" t="s">
        <v>214</v>
      </c>
      <c r="E233" s="154" t="s">
        <v>1</v>
      </c>
      <c r="F233" s="155" t="s">
        <v>345</v>
      </c>
      <c r="H233" s="156">
        <v>187.52</v>
      </c>
      <c r="L233" s="152"/>
      <c r="M233" s="157"/>
      <c r="N233" s="158"/>
      <c r="O233" s="158"/>
      <c r="P233" s="158"/>
      <c r="Q233" s="158"/>
      <c r="R233" s="158"/>
      <c r="S233" s="158"/>
      <c r="T233" s="159"/>
      <c r="AT233" s="154" t="s">
        <v>214</v>
      </c>
      <c r="AU233" s="154" t="s">
        <v>88</v>
      </c>
      <c r="AV233" s="13" t="s">
        <v>88</v>
      </c>
      <c r="AW233" s="13" t="s">
        <v>34</v>
      </c>
      <c r="AX233" s="13" t="s">
        <v>78</v>
      </c>
      <c r="AY233" s="154" t="s">
        <v>206</v>
      </c>
    </row>
    <row r="234" spans="1:65" s="15" customFormat="1" ht="11.25">
      <c r="B234" s="166"/>
      <c r="D234" s="153" t="s">
        <v>214</v>
      </c>
      <c r="E234" s="167" t="s">
        <v>1</v>
      </c>
      <c r="F234" s="168" t="s">
        <v>223</v>
      </c>
      <c r="H234" s="169">
        <v>187.52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214</v>
      </c>
      <c r="AU234" s="167" t="s">
        <v>88</v>
      </c>
      <c r="AV234" s="15" t="s">
        <v>224</v>
      </c>
      <c r="AW234" s="15" t="s">
        <v>34</v>
      </c>
      <c r="AX234" s="15" t="s">
        <v>78</v>
      </c>
      <c r="AY234" s="167" t="s">
        <v>206</v>
      </c>
    </row>
    <row r="235" spans="1:65" s="14" customFormat="1" ht="11.25">
      <c r="B235" s="160"/>
      <c r="D235" s="153" t="s">
        <v>214</v>
      </c>
      <c r="E235" s="161" t="s">
        <v>1</v>
      </c>
      <c r="F235" s="162" t="s">
        <v>334</v>
      </c>
      <c r="H235" s="161" t="s">
        <v>1</v>
      </c>
      <c r="L235" s="160"/>
      <c r="M235" s="163"/>
      <c r="N235" s="164"/>
      <c r="O235" s="164"/>
      <c r="P235" s="164"/>
      <c r="Q235" s="164"/>
      <c r="R235" s="164"/>
      <c r="S235" s="164"/>
      <c r="T235" s="165"/>
      <c r="AT235" s="161" t="s">
        <v>214</v>
      </c>
      <c r="AU235" s="161" t="s">
        <v>88</v>
      </c>
      <c r="AV235" s="14" t="s">
        <v>86</v>
      </c>
      <c r="AW235" s="14" t="s">
        <v>34</v>
      </c>
      <c r="AX235" s="14" t="s">
        <v>78</v>
      </c>
      <c r="AY235" s="161" t="s">
        <v>206</v>
      </c>
    </row>
    <row r="236" spans="1:65" s="13" customFormat="1" ht="11.25">
      <c r="B236" s="152"/>
      <c r="D236" s="153" t="s">
        <v>214</v>
      </c>
      <c r="E236" s="154" t="s">
        <v>1</v>
      </c>
      <c r="F236" s="155" t="s">
        <v>346</v>
      </c>
      <c r="H236" s="156">
        <v>2</v>
      </c>
      <c r="L236" s="152"/>
      <c r="M236" s="157"/>
      <c r="N236" s="158"/>
      <c r="O236" s="158"/>
      <c r="P236" s="158"/>
      <c r="Q236" s="158"/>
      <c r="R236" s="158"/>
      <c r="S236" s="158"/>
      <c r="T236" s="159"/>
      <c r="AT236" s="154" t="s">
        <v>214</v>
      </c>
      <c r="AU236" s="154" t="s">
        <v>88</v>
      </c>
      <c r="AV236" s="13" t="s">
        <v>88</v>
      </c>
      <c r="AW236" s="13" t="s">
        <v>34</v>
      </c>
      <c r="AX236" s="13" t="s">
        <v>78</v>
      </c>
      <c r="AY236" s="154" t="s">
        <v>206</v>
      </c>
    </row>
    <row r="237" spans="1:65" s="15" customFormat="1" ht="11.25">
      <c r="B237" s="166"/>
      <c r="D237" s="153" t="s">
        <v>214</v>
      </c>
      <c r="E237" s="167" t="s">
        <v>1</v>
      </c>
      <c r="F237" s="168" t="s">
        <v>223</v>
      </c>
      <c r="H237" s="169">
        <v>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214</v>
      </c>
      <c r="AU237" s="167" t="s">
        <v>88</v>
      </c>
      <c r="AV237" s="15" t="s">
        <v>224</v>
      </c>
      <c r="AW237" s="15" t="s">
        <v>34</v>
      </c>
      <c r="AX237" s="15" t="s">
        <v>78</v>
      </c>
      <c r="AY237" s="167" t="s">
        <v>206</v>
      </c>
    </row>
    <row r="238" spans="1:65" s="16" customFormat="1" ht="11.25">
      <c r="B238" s="173"/>
      <c r="D238" s="153" t="s">
        <v>214</v>
      </c>
      <c r="E238" s="174" t="s">
        <v>140</v>
      </c>
      <c r="F238" s="175" t="s">
        <v>229</v>
      </c>
      <c r="H238" s="176">
        <v>227.99100000000001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214</v>
      </c>
      <c r="AU238" s="174" t="s">
        <v>88</v>
      </c>
      <c r="AV238" s="16" t="s">
        <v>212</v>
      </c>
      <c r="AW238" s="16" t="s">
        <v>34</v>
      </c>
      <c r="AX238" s="16" t="s">
        <v>86</v>
      </c>
      <c r="AY238" s="174" t="s">
        <v>206</v>
      </c>
    </row>
    <row r="239" spans="1:65" s="2" customFormat="1" ht="24.2" customHeight="1">
      <c r="A239" s="30"/>
      <c r="B239" s="139"/>
      <c r="C239" s="140" t="s">
        <v>347</v>
      </c>
      <c r="D239" s="140" t="s">
        <v>208</v>
      </c>
      <c r="E239" s="141" t="s">
        <v>348</v>
      </c>
      <c r="F239" s="142" t="s">
        <v>349</v>
      </c>
      <c r="G239" s="143" t="s">
        <v>91</v>
      </c>
      <c r="H239" s="144">
        <v>227.99100000000001</v>
      </c>
      <c r="I239" s="145"/>
      <c r="J239" s="145">
        <f>ROUND(I239*H239,2)</f>
        <v>0</v>
      </c>
      <c r="K239" s="142" t="s">
        <v>211</v>
      </c>
      <c r="L239" s="31"/>
      <c r="M239" s="146" t="s">
        <v>1</v>
      </c>
      <c r="N239" s="147" t="s">
        <v>43</v>
      </c>
      <c r="O239" s="148">
        <v>0.216</v>
      </c>
      <c r="P239" s="148">
        <f>O239*H239</f>
        <v>49.246056000000003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0" t="s">
        <v>212</v>
      </c>
      <c r="AT239" s="150" t="s">
        <v>208</v>
      </c>
      <c r="AU239" s="150" t="s">
        <v>88</v>
      </c>
      <c r="AY239" s="18" t="s">
        <v>206</v>
      </c>
      <c r="BE239" s="151">
        <f>IF(N239="základní",J239,0)</f>
        <v>0</v>
      </c>
      <c r="BF239" s="151">
        <f>IF(N239="snížená",J239,0)</f>
        <v>0</v>
      </c>
      <c r="BG239" s="151">
        <f>IF(N239="zákl. přenesená",J239,0)</f>
        <v>0</v>
      </c>
      <c r="BH239" s="151">
        <f>IF(N239="sníž. přenesená",J239,0)</f>
        <v>0</v>
      </c>
      <c r="BI239" s="151">
        <f>IF(N239="nulová",J239,0)</f>
        <v>0</v>
      </c>
      <c r="BJ239" s="18" t="s">
        <v>86</v>
      </c>
      <c r="BK239" s="151">
        <f>ROUND(I239*H239,2)</f>
        <v>0</v>
      </c>
      <c r="BL239" s="18" t="s">
        <v>212</v>
      </c>
      <c r="BM239" s="150" t="s">
        <v>350</v>
      </c>
    </row>
    <row r="240" spans="1:65" s="13" customFormat="1" ht="11.25">
      <c r="B240" s="152"/>
      <c r="D240" s="153" t="s">
        <v>214</v>
      </c>
      <c r="E240" s="154" t="s">
        <v>1</v>
      </c>
      <c r="F240" s="155" t="s">
        <v>140</v>
      </c>
      <c r="H240" s="156">
        <v>227.99100000000001</v>
      </c>
      <c r="L240" s="152"/>
      <c r="M240" s="157"/>
      <c r="N240" s="158"/>
      <c r="O240" s="158"/>
      <c r="P240" s="158"/>
      <c r="Q240" s="158"/>
      <c r="R240" s="158"/>
      <c r="S240" s="158"/>
      <c r="T240" s="159"/>
      <c r="AT240" s="154" t="s">
        <v>214</v>
      </c>
      <c r="AU240" s="154" t="s">
        <v>88</v>
      </c>
      <c r="AV240" s="13" t="s">
        <v>88</v>
      </c>
      <c r="AW240" s="13" t="s">
        <v>34</v>
      </c>
      <c r="AX240" s="13" t="s">
        <v>86</v>
      </c>
      <c r="AY240" s="154" t="s">
        <v>206</v>
      </c>
    </row>
    <row r="241" spans="1:65" s="2" customFormat="1" ht="24.2" customHeight="1">
      <c r="A241" s="30"/>
      <c r="B241" s="139"/>
      <c r="C241" s="140" t="s">
        <v>351</v>
      </c>
      <c r="D241" s="140" t="s">
        <v>208</v>
      </c>
      <c r="E241" s="141" t="s">
        <v>352</v>
      </c>
      <c r="F241" s="142" t="s">
        <v>353</v>
      </c>
      <c r="G241" s="143" t="s">
        <v>114</v>
      </c>
      <c r="H241" s="144">
        <v>85.308000000000007</v>
      </c>
      <c r="I241" s="145"/>
      <c r="J241" s="145">
        <f>ROUND(I241*H241,2)</f>
        <v>0</v>
      </c>
      <c r="K241" s="142" t="s">
        <v>211</v>
      </c>
      <c r="L241" s="31"/>
      <c r="M241" s="146" t="s">
        <v>1</v>
      </c>
      <c r="N241" s="147" t="s">
        <v>43</v>
      </c>
      <c r="O241" s="148">
        <v>8.6999999999999994E-2</v>
      </c>
      <c r="P241" s="148">
        <f>O241*H241</f>
        <v>7.4217960000000005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0" t="s">
        <v>212</v>
      </c>
      <c r="AT241" s="150" t="s">
        <v>208</v>
      </c>
      <c r="AU241" s="150" t="s">
        <v>88</v>
      </c>
      <c r="AY241" s="18" t="s">
        <v>206</v>
      </c>
      <c r="BE241" s="151">
        <f>IF(N241="základní",J241,0)</f>
        <v>0</v>
      </c>
      <c r="BF241" s="151">
        <f>IF(N241="snížená",J241,0)</f>
        <v>0</v>
      </c>
      <c r="BG241" s="151">
        <f>IF(N241="zákl. přenesená",J241,0)</f>
        <v>0</v>
      </c>
      <c r="BH241" s="151">
        <f>IF(N241="sníž. přenesená",J241,0)</f>
        <v>0</v>
      </c>
      <c r="BI241" s="151">
        <f>IF(N241="nulová",J241,0)</f>
        <v>0</v>
      </c>
      <c r="BJ241" s="18" t="s">
        <v>86</v>
      </c>
      <c r="BK241" s="151">
        <f>ROUND(I241*H241,2)</f>
        <v>0</v>
      </c>
      <c r="BL241" s="18" t="s">
        <v>212</v>
      </c>
      <c r="BM241" s="150" t="s">
        <v>354</v>
      </c>
    </row>
    <row r="242" spans="1:65" s="13" customFormat="1" ht="11.25">
      <c r="B242" s="152"/>
      <c r="D242" s="153" t="s">
        <v>214</v>
      </c>
      <c r="E242" s="154" t="s">
        <v>129</v>
      </c>
      <c r="F242" s="155" t="s">
        <v>355</v>
      </c>
      <c r="H242" s="156">
        <v>85.308000000000007</v>
      </c>
      <c r="L242" s="152"/>
      <c r="M242" s="157"/>
      <c r="N242" s="158"/>
      <c r="O242" s="158"/>
      <c r="P242" s="158"/>
      <c r="Q242" s="158"/>
      <c r="R242" s="158"/>
      <c r="S242" s="158"/>
      <c r="T242" s="159"/>
      <c r="AT242" s="154" t="s">
        <v>214</v>
      </c>
      <c r="AU242" s="154" t="s">
        <v>88</v>
      </c>
      <c r="AV242" s="13" t="s">
        <v>88</v>
      </c>
      <c r="AW242" s="13" t="s">
        <v>34</v>
      </c>
      <c r="AX242" s="13" t="s">
        <v>86</v>
      </c>
      <c r="AY242" s="154" t="s">
        <v>206</v>
      </c>
    </row>
    <row r="243" spans="1:65" s="2" customFormat="1" ht="37.9" customHeight="1">
      <c r="A243" s="30"/>
      <c r="B243" s="139"/>
      <c r="C243" s="140" t="s">
        <v>356</v>
      </c>
      <c r="D243" s="140" t="s">
        <v>208</v>
      </c>
      <c r="E243" s="141" t="s">
        <v>357</v>
      </c>
      <c r="F243" s="142" t="s">
        <v>358</v>
      </c>
      <c r="G243" s="143" t="s">
        <v>114</v>
      </c>
      <c r="H243" s="144">
        <v>426.54</v>
      </c>
      <c r="I243" s="145"/>
      <c r="J243" s="145">
        <f>ROUND(I243*H243,2)</f>
        <v>0</v>
      </c>
      <c r="K243" s="142" t="s">
        <v>211</v>
      </c>
      <c r="L243" s="31"/>
      <c r="M243" s="146" t="s">
        <v>1</v>
      </c>
      <c r="N243" s="147" t="s">
        <v>43</v>
      </c>
      <c r="O243" s="148">
        <v>5.0000000000000001E-3</v>
      </c>
      <c r="P243" s="148">
        <f>O243*H243</f>
        <v>2.1327000000000003</v>
      </c>
      <c r="Q243" s="148">
        <v>0</v>
      </c>
      <c r="R243" s="148">
        <f>Q243*H243</f>
        <v>0</v>
      </c>
      <c r="S243" s="148">
        <v>0</v>
      </c>
      <c r="T243" s="149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0" t="s">
        <v>212</v>
      </c>
      <c r="AT243" s="150" t="s">
        <v>208</v>
      </c>
      <c r="AU243" s="150" t="s">
        <v>88</v>
      </c>
      <c r="AY243" s="18" t="s">
        <v>206</v>
      </c>
      <c r="BE243" s="151">
        <f>IF(N243="základní",J243,0)</f>
        <v>0</v>
      </c>
      <c r="BF243" s="151">
        <f>IF(N243="snížená",J243,0)</f>
        <v>0</v>
      </c>
      <c r="BG243" s="151">
        <f>IF(N243="zákl. přenesená",J243,0)</f>
        <v>0</v>
      </c>
      <c r="BH243" s="151">
        <f>IF(N243="sníž. přenesená",J243,0)</f>
        <v>0</v>
      </c>
      <c r="BI243" s="151">
        <f>IF(N243="nulová",J243,0)</f>
        <v>0</v>
      </c>
      <c r="BJ243" s="18" t="s">
        <v>86</v>
      </c>
      <c r="BK243" s="151">
        <f>ROUND(I243*H243,2)</f>
        <v>0</v>
      </c>
      <c r="BL243" s="18" t="s">
        <v>212</v>
      </c>
      <c r="BM243" s="150" t="s">
        <v>359</v>
      </c>
    </row>
    <row r="244" spans="1:65" s="13" customFormat="1" ht="11.25">
      <c r="B244" s="152"/>
      <c r="D244" s="153" t="s">
        <v>214</v>
      </c>
      <c r="E244" s="154" t="s">
        <v>1</v>
      </c>
      <c r="F244" s="155" t="s">
        <v>360</v>
      </c>
      <c r="H244" s="156">
        <v>426.54</v>
      </c>
      <c r="L244" s="152"/>
      <c r="M244" s="157"/>
      <c r="N244" s="158"/>
      <c r="O244" s="158"/>
      <c r="P244" s="158"/>
      <c r="Q244" s="158"/>
      <c r="R244" s="158"/>
      <c r="S244" s="158"/>
      <c r="T244" s="159"/>
      <c r="AT244" s="154" t="s">
        <v>214</v>
      </c>
      <c r="AU244" s="154" t="s">
        <v>88</v>
      </c>
      <c r="AV244" s="13" t="s">
        <v>88</v>
      </c>
      <c r="AW244" s="13" t="s">
        <v>34</v>
      </c>
      <c r="AX244" s="13" t="s">
        <v>86</v>
      </c>
      <c r="AY244" s="154" t="s">
        <v>206</v>
      </c>
    </row>
    <row r="245" spans="1:65" s="2" customFormat="1" ht="14.45" customHeight="1">
      <c r="A245" s="30"/>
      <c r="B245" s="139"/>
      <c r="C245" s="140" t="s">
        <v>361</v>
      </c>
      <c r="D245" s="140" t="s">
        <v>208</v>
      </c>
      <c r="E245" s="141" t="s">
        <v>362</v>
      </c>
      <c r="F245" s="142" t="s">
        <v>363</v>
      </c>
      <c r="G245" s="143" t="s">
        <v>114</v>
      </c>
      <c r="H245" s="144">
        <v>85.308000000000007</v>
      </c>
      <c r="I245" s="145"/>
      <c r="J245" s="145">
        <f>ROUND(I245*H245,2)</f>
        <v>0</v>
      </c>
      <c r="K245" s="142" t="s">
        <v>211</v>
      </c>
      <c r="L245" s="31"/>
      <c r="M245" s="146" t="s">
        <v>1</v>
      </c>
      <c r="N245" s="147" t="s">
        <v>43</v>
      </c>
      <c r="O245" s="148">
        <v>8.9999999999999993E-3</v>
      </c>
      <c r="P245" s="148">
        <f>O245*H245</f>
        <v>0.76777200000000001</v>
      </c>
      <c r="Q245" s="148">
        <v>0</v>
      </c>
      <c r="R245" s="148">
        <f>Q245*H245</f>
        <v>0</v>
      </c>
      <c r="S245" s="148">
        <v>0</v>
      </c>
      <c r="T245" s="149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0" t="s">
        <v>212</v>
      </c>
      <c r="AT245" s="150" t="s">
        <v>208</v>
      </c>
      <c r="AU245" s="150" t="s">
        <v>88</v>
      </c>
      <c r="AY245" s="18" t="s">
        <v>206</v>
      </c>
      <c r="BE245" s="151">
        <f>IF(N245="základní",J245,0)</f>
        <v>0</v>
      </c>
      <c r="BF245" s="151">
        <f>IF(N245="snížená",J245,0)</f>
        <v>0</v>
      </c>
      <c r="BG245" s="151">
        <f>IF(N245="zákl. přenesená",J245,0)</f>
        <v>0</v>
      </c>
      <c r="BH245" s="151">
        <f>IF(N245="sníž. přenesená",J245,0)</f>
        <v>0</v>
      </c>
      <c r="BI245" s="151">
        <f>IF(N245="nulová",J245,0)</f>
        <v>0</v>
      </c>
      <c r="BJ245" s="18" t="s">
        <v>86</v>
      </c>
      <c r="BK245" s="151">
        <f>ROUND(I245*H245,2)</f>
        <v>0</v>
      </c>
      <c r="BL245" s="18" t="s">
        <v>212</v>
      </c>
      <c r="BM245" s="150" t="s">
        <v>364</v>
      </c>
    </row>
    <row r="246" spans="1:65" s="13" customFormat="1" ht="11.25">
      <c r="B246" s="152"/>
      <c r="D246" s="153" t="s">
        <v>214</v>
      </c>
      <c r="E246" s="154" t="s">
        <v>1</v>
      </c>
      <c r="F246" s="155" t="s">
        <v>129</v>
      </c>
      <c r="H246" s="156">
        <v>85.308000000000007</v>
      </c>
      <c r="L246" s="152"/>
      <c r="M246" s="157"/>
      <c r="N246" s="158"/>
      <c r="O246" s="158"/>
      <c r="P246" s="158"/>
      <c r="Q246" s="158"/>
      <c r="R246" s="158"/>
      <c r="S246" s="158"/>
      <c r="T246" s="159"/>
      <c r="AT246" s="154" t="s">
        <v>214</v>
      </c>
      <c r="AU246" s="154" t="s">
        <v>88</v>
      </c>
      <c r="AV246" s="13" t="s">
        <v>88</v>
      </c>
      <c r="AW246" s="13" t="s">
        <v>34</v>
      </c>
      <c r="AX246" s="13" t="s">
        <v>86</v>
      </c>
      <c r="AY246" s="154" t="s">
        <v>206</v>
      </c>
    </row>
    <row r="247" spans="1:65" s="2" customFormat="1" ht="24.2" customHeight="1">
      <c r="A247" s="30"/>
      <c r="B247" s="139"/>
      <c r="C247" s="140" t="s">
        <v>365</v>
      </c>
      <c r="D247" s="140" t="s">
        <v>208</v>
      </c>
      <c r="E247" s="141" t="s">
        <v>366</v>
      </c>
      <c r="F247" s="142" t="s">
        <v>367</v>
      </c>
      <c r="G247" s="143" t="s">
        <v>368</v>
      </c>
      <c r="H247" s="144">
        <v>153.554</v>
      </c>
      <c r="I247" s="145"/>
      <c r="J247" s="145">
        <f>ROUND(I247*H247,2)</f>
        <v>0</v>
      </c>
      <c r="K247" s="142" t="s">
        <v>211</v>
      </c>
      <c r="L247" s="31"/>
      <c r="M247" s="146" t="s">
        <v>1</v>
      </c>
      <c r="N247" s="147" t="s">
        <v>43</v>
      </c>
      <c r="O247" s="148">
        <v>0</v>
      </c>
      <c r="P247" s="148">
        <f>O247*H247</f>
        <v>0</v>
      </c>
      <c r="Q247" s="148">
        <v>0</v>
      </c>
      <c r="R247" s="148">
        <f>Q247*H247</f>
        <v>0</v>
      </c>
      <c r="S247" s="148">
        <v>0</v>
      </c>
      <c r="T247" s="149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0" t="s">
        <v>212</v>
      </c>
      <c r="AT247" s="150" t="s">
        <v>208</v>
      </c>
      <c r="AU247" s="150" t="s">
        <v>88</v>
      </c>
      <c r="AY247" s="18" t="s">
        <v>206</v>
      </c>
      <c r="BE247" s="151">
        <f>IF(N247="základní",J247,0)</f>
        <v>0</v>
      </c>
      <c r="BF247" s="151">
        <f>IF(N247="snížená",J247,0)</f>
        <v>0</v>
      </c>
      <c r="BG247" s="151">
        <f>IF(N247="zákl. přenesená",J247,0)</f>
        <v>0</v>
      </c>
      <c r="BH247" s="151">
        <f>IF(N247="sníž. přenesená",J247,0)</f>
        <v>0</v>
      </c>
      <c r="BI247" s="151">
        <f>IF(N247="nulová",J247,0)</f>
        <v>0</v>
      </c>
      <c r="BJ247" s="18" t="s">
        <v>86</v>
      </c>
      <c r="BK247" s="151">
        <f>ROUND(I247*H247,2)</f>
        <v>0</v>
      </c>
      <c r="BL247" s="18" t="s">
        <v>212</v>
      </c>
      <c r="BM247" s="150" t="s">
        <v>369</v>
      </c>
    </row>
    <row r="248" spans="1:65" s="13" customFormat="1" ht="11.25">
      <c r="B248" s="152"/>
      <c r="D248" s="153" t="s">
        <v>214</v>
      </c>
      <c r="E248" s="154" t="s">
        <v>1</v>
      </c>
      <c r="F248" s="155" t="s">
        <v>370</v>
      </c>
      <c r="H248" s="156">
        <v>153.554</v>
      </c>
      <c r="L248" s="152"/>
      <c r="M248" s="157"/>
      <c r="N248" s="158"/>
      <c r="O248" s="158"/>
      <c r="P248" s="158"/>
      <c r="Q248" s="158"/>
      <c r="R248" s="158"/>
      <c r="S248" s="158"/>
      <c r="T248" s="159"/>
      <c r="AT248" s="154" t="s">
        <v>214</v>
      </c>
      <c r="AU248" s="154" t="s">
        <v>88</v>
      </c>
      <c r="AV248" s="13" t="s">
        <v>88</v>
      </c>
      <c r="AW248" s="13" t="s">
        <v>34</v>
      </c>
      <c r="AX248" s="13" t="s">
        <v>86</v>
      </c>
      <c r="AY248" s="154" t="s">
        <v>206</v>
      </c>
    </row>
    <row r="249" spans="1:65" s="2" customFormat="1" ht="14.45" customHeight="1">
      <c r="A249" s="30"/>
      <c r="B249" s="139"/>
      <c r="C249" s="140" t="s">
        <v>371</v>
      </c>
      <c r="D249" s="140" t="s">
        <v>208</v>
      </c>
      <c r="E249" s="141" t="s">
        <v>372</v>
      </c>
      <c r="F249" s="142" t="s">
        <v>373</v>
      </c>
      <c r="G249" s="143" t="s">
        <v>114</v>
      </c>
      <c r="H249" s="144">
        <v>5.7670000000000003</v>
      </c>
      <c r="I249" s="145"/>
      <c r="J249" s="145">
        <f>ROUND(I249*H249,2)</f>
        <v>0</v>
      </c>
      <c r="K249" s="142" t="s">
        <v>211</v>
      </c>
      <c r="L249" s="31"/>
      <c r="M249" s="146" t="s">
        <v>1</v>
      </c>
      <c r="N249" s="147" t="s">
        <v>43</v>
      </c>
      <c r="O249" s="148">
        <v>1.3169999999999999</v>
      </c>
      <c r="P249" s="148">
        <f>O249*H249</f>
        <v>7.5951390000000005</v>
      </c>
      <c r="Q249" s="148">
        <v>0</v>
      </c>
      <c r="R249" s="148">
        <f>Q249*H249</f>
        <v>0</v>
      </c>
      <c r="S249" s="148">
        <v>0</v>
      </c>
      <c r="T249" s="149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0" t="s">
        <v>212</v>
      </c>
      <c r="AT249" s="150" t="s">
        <v>208</v>
      </c>
      <c r="AU249" s="150" t="s">
        <v>88</v>
      </c>
      <c r="AY249" s="18" t="s">
        <v>206</v>
      </c>
      <c r="BE249" s="151">
        <f>IF(N249="základní",J249,0)</f>
        <v>0</v>
      </c>
      <c r="BF249" s="151">
        <f>IF(N249="snížená",J249,0)</f>
        <v>0</v>
      </c>
      <c r="BG249" s="151">
        <f>IF(N249="zákl. přenesená",J249,0)</f>
        <v>0</v>
      </c>
      <c r="BH249" s="151">
        <f>IF(N249="sníž. přenesená",J249,0)</f>
        <v>0</v>
      </c>
      <c r="BI249" s="151">
        <f>IF(N249="nulová",J249,0)</f>
        <v>0</v>
      </c>
      <c r="BJ249" s="18" t="s">
        <v>86</v>
      </c>
      <c r="BK249" s="151">
        <f>ROUND(I249*H249,2)</f>
        <v>0</v>
      </c>
      <c r="BL249" s="18" t="s">
        <v>212</v>
      </c>
      <c r="BM249" s="150" t="s">
        <v>374</v>
      </c>
    </row>
    <row r="250" spans="1:65" s="2" customFormat="1" ht="19.5">
      <c r="A250" s="30"/>
      <c r="B250" s="31"/>
      <c r="C250" s="30"/>
      <c r="D250" s="153" t="s">
        <v>375</v>
      </c>
      <c r="E250" s="30"/>
      <c r="F250" s="180" t="s">
        <v>376</v>
      </c>
      <c r="G250" s="30"/>
      <c r="H250" s="30"/>
      <c r="I250" s="30"/>
      <c r="J250" s="30"/>
      <c r="K250" s="30"/>
      <c r="L250" s="31"/>
      <c r="M250" s="181"/>
      <c r="N250" s="182"/>
      <c r="O250" s="56"/>
      <c r="P250" s="56"/>
      <c r="Q250" s="56"/>
      <c r="R250" s="56"/>
      <c r="S250" s="56"/>
      <c r="T250" s="57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8" t="s">
        <v>375</v>
      </c>
      <c r="AU250" s="18" t="s">
        <v>88</v>
      </c>
    </row>
    <row r="251" spans="1:65" s="13" customFormat="1" ht="11.25">
      <c r="B251" s="152"/>
      <c r="D251" s="153" t="s">
        <v>214</v>
      </c>
      <c r="E251" s="154" t="s">
        <v>1</v>
      </c>
      <c r="F251" s="155" t="s">
        <v>377</v>
      </c>
      <c r="H251" s="156">
        <v>0.20200000000000001</v>
      </c>
      <c r="L251" s="152"/>
      <c r="M251" s="157"/>
      <c r="N251" s="158"/>
      <c r="O251" s="158"/>
      <c r="P251" s="158"/>
      <c r="Q251" s="158"/>
      <c r="R251" s="158"/>
      <c r="S251" s="158"/>
      <c r="T251" s="159"/>
      <c r="AT251" s="154" t="s">
        <v>214</v>
      </c>
      <c r="AU251" s="154" t="s">
        <v>88</v>
      </c>
      <c r="AV251" s="13" t="s">
        <v>88</v>
      </c>
      <c r="AW251" s="13" t="s">
        <v>34</v>
      </c>
      <c r="AX251" s="13" t="s">
        <v>78</v>
      </c>
      <c r="AY251" s="154" t="s">
        <v>206</v>
      </c>
    </row>
    <row r="252" spans="1:65" s="13" customFormat="1" ht="11.25">
      <c r="B252" s="152"/>
      <c r="D252" s="153" t="s">
        <v>214</v>
      </c>
      <c r="E252" s="154" t="s">
        <v>1</v>
      </c>
      <c r="F252" s="155" t="s">
        <v>378</v>
      </c>
      <c r="H252" s="156">
        <v>0.159</v>
      </c>
      <c r="L252" s="152"/>
      <c r="M252" s="157"/>
      <c r="N252" s="158"/>
      <c r="O252" s="158"/>
      <c r="P252" s="158"/>
      <c r="Q252" s="158"/>
      <c r="R252" s="158"/>
      <c r="S252" s="158"/>
      <c r="T252" s="159"/>
      <c r="AT252" s="154" t="s">
        <v>214</v>
      </c>
      <c r="AU252" s="154" t="s">
        <v>88</v>
      </c>
      <c r="AV252" s="13" t="s">
        <v>88</v>
      </c>
      <c r="AW252" s="13" t="s">
        <v>34</v>
      </c>
      <c r="AX252" s="13" t="s">
        <v>78</v>
      </c>
      <c r="AY252" s="154" t="s">
        <v>206</v>
      </c>
    </row>
    <row r="253" spans="1:65" s="13" customFormat="1" ht="11.25">
      <c r="B253" s="152"/>
      <c r="D253" s="153" t="s">
        <v>214</v>
      </c>
      <c r="E253" s="154" t="s">
        <v>1</v>
      </c>
      <c r="F253" s="155" t="s">
        <v>379</v>
      </c>
      <c r="H253" s="156">
        <v>0.71799999999999997</v>
      </c>
      <c r="L253" s="152"/>
      <c r="M253" s="157"/>
      <c r="N253" s="158"/>
      <c r="O253" s="158"/>
      <c r="P253" s="158"/>
      <c r="Q253" s="158"/>
      <c r="R253" s="158"/>
      <c r="S253" s="158"/>
      <c r="T253" s="159"/>
      <c r="AT253" s="154" t="s">
        <v>214</v>
      </c>
      <c r="AU253" s="154" t="s">
        <v>88</v>
      </c>
      <c r="AV253" s="13" t="s">
        <v>88</v>
      </c>
      <c r="AW253" s="13" t="s">
        <v>34</v>
      </c>
      <c r="AX253" s="13" t="s">
        <v>78</v>
      </c>
      <c r="AY253" s="154" t="s">
        <v>206</v>
      </c>
    </row>
    <row r="254" spans="1:65" s="13" customFormat="1" ht="11.25">
      <c r="B254" s="152"/>
      <c r="D254" s="153" t="s">
        <v>214</v>
      </c>
      <c r="E254" s="154" t="s">
        <v>1</v>
      </c>
      <c r="F254" s="155" t="s">
        <v>380</v>
      </c>
      <c r="H254" s="156">
        <v>4.6879999999999997</v>
      </c>
      <c r="L254" s="152"/>
      <c r="M254" s="157"/>
      <c r="N254" s="158"/>
      <c r="O254" s="158"/>
      <c r="P254" s="158"/>
      <c r="Q254" s="158"/>
      <c r="R254" s="158"/>
      <c r="S254" s="158"/>
      <c r="T254" s="159"/>
      <c r="AT254" s="154" t="s">
        <v>214</v>
      </c>
      <c r="AU254" s="154" t="s">
        <v>88</v>
      </c>
      <c r="AV254" s="13" t="s">
        <v>88</v>
      </c>
      <c r="AW254" s="13" t="s">
        <v>34</v>
      </c>
      <c r="AX254" s="13" t="s">
        <v>78</v>
      </c>
      <c r="AY254" s="154" t="s">
        <v>206</v>
      </c>
    </row>
    <row r="255" spans="1:65" s="16" customFormat="1" ht="11.25">
      <c r="B255" s="173"/>
      <c r="D255" s="153" t="s">
        <v>214</v>
      </c>
      <c r="E255" s="174" t="s">
        <v>119</v>
      </c>
      <c r="F255" s="175" t="s">
        <v>229</v>
      </c>
      <c r="H255" s="176">
        <v>5.7670000000000003</v>
      </c>
      <c r="L255" s="173"/>
      <c r="M255" s="177"/>
      <c r="N255" s="178"/>
      <c r="O255" s="178"/>
      <c r="P255" s="178"/>
      <c r="Q255" s="178"/>
      <c r="R255" s="178"/>
      <c r="S255" s="178"/>
      <c r="T255" s="179"/>
      <c r="AT255" s="174" t="s">
        <v>214</v>
      </c>
      <c r="AU255" s="174" t="s">
        <v>88</v>
      </c>
      <c r="AV255" s="16" t="s">
        <v>212</v>
      </c>
      <c r="AW255" s="16" t="s">
        <v>34</v>
      </c>
      <c r="AX255" s="16" t="s">
        <v>86</v>
      </c>
      <c r="AY255" s="174" t="s">
        <v>206</v>
      </c>
    </row>
    <row r="256" spans="1:65" s="2" customFormat="1" ht="24.2" customHeight="1">
      <c r="A256" s="30"/>
      <c r="B256" s="139"/>
      <c r="C256" s="140" t="s">
        <v>381</v>
      </c>
      <c r="D256" s="140" t="s">
        <v>208</v>
      </c>
      <c r="E256" s="141" t="s">
        <v>382</v>
      </c>
      <c r="F256" s="142" t="s">
        <v>383</v>
      </c>
      <c r="G256" s="143" t="s">
        <v>114</v>
      </c>
      <c r="H256" s="144">
        <v>19.023</v>
      </c>
      <c r="I256" s="145"/>
      <c r="J256" s="145">
        <f>ROUND(I256*H256,2)</f>
        <v>0</v>
      </c>
      <c r="K256" s="142" t="s">
        <v>211</v>
      </c>
      <c r="L256" s="31"/>
      <c r="M256" s="146" t="s">
        <v>1</v>
      </c>
      <c r="N256" s="147" t="s">
        <v>43</v>
      </c>
      <c r="O256" s="148">
        <v>1.7889999999999999</v>
      </c>
      <c r="P256" s="148">
        <f>O256*H256</f>
        <v>34.032146999999995</v>
      </c>
      <c r="Q256" s="148">
        <v>0</v>
      </c>
      <c r="R256" s="148">
        <f>Q256*H256</f>
        <v>0</v>
      </c>
      <c r="S256" s="148">
        <v>0</v>
      </c>
      <c r="T256" s="149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0" t="s">
        <v>212</v>
      </c>
      <c r="AT256" s="150" t="s">
        <v>208</v>
      </c>
      <c r="AU256" s="150" t="s">
        <v>88</v>
      </c>
      <c r="AY256" s="18" t="s">
        <v>206</v>
      </c>
      <c r="BE256" s="151">
        <f>IF(N256="základní",J256,0)</f>
        <v>0</v>
      </c>
      <c r="BF256" s="151">
        <f>IF(N256="snížená",J256,0)</f>
        <v>0</v>
      </c>
      <c r="BG256" s="151">
        <f>IF(N256="zákl. přenesená",J256,0)</f>
        <v>0</v>
      </c>
      <c r="BH256" s="151">
        <f>IF(N256="sníž. přenesená",J256,0)</f>
        <v>0</v>
      </c>
      <c r="BI256" s="151">
        <f>IF(N256="nulová",J256,0)</f>
        <v>0</v>
      </c>
      <c r="BJ256" s="18" t="s">
        <v>86</v>
      </c>
      <c r="BK256" s="151">
        <f>ROUND(I256*H256,2)</f>
        <v>0</v>
      </c>
      <c r="BL256" s="18" t="s">
        <v>212</v>
      </c>
      <c r="BM256" s="150" t="s">
        <v>384</v>
      </c>
    </row>
    <row r="257" spans="1:65" s="13" customFormat="1" ht="11.25">
      <c r="B257" s="152"/>
      <c r="D257" s="153" t="s">
        <v>214</v>
      </c>
      <c r="E257" s="154" t="s">
        <v>1</v>
      </c>
      <c r="F257" s="155" t="s">
        <v>385</v>
      </c>
      <c r="H257" s="156">
        <v>0.72599999999999998</v>
      </c>
      <c r="L257" s="152"/>
      <c r="M257" s="157"/>
      <c r="N257" s="158"/>
      <c r="O257" s="158"/>
      <c r="P257" s="158"/>
      <c r="Q257" s="158"/>
      <c r="R257" s="158"/>
      <c r="S257" s="158"/>
      <c r="T257" s="159"/>
      <c r="AT257" s="154" t="s">
        <v>214</v>
      </c>
      <c r="AU257" s="154" t="s">
        <v>88</v>
      </c>
      <c r="AV257" s="13" t="s">
        <v>88</v>
      </c>
      <c r="AW257" s="13" t="s">
        <v>34</v>
      </c>
      <c r="AX257" s="13" t="s">
        <v>78</v>
      </c>
      <c r="AY257" s="154" t="s">
        <v>206</v>
      </c>
    </row>
    <row r="258" spans="1:65" s="13" customFormat="1" ht="11.25">
      <c r="B258" s="152"/>
      <c r="D258" s="153" t="s">
        <v>214</v>
      </c>
      <c r="E258" s="154" t="s">
        <v>1</v>
      </c>
      <c r="F258" s="155" t="s">
        <v>386</v>
      </c>
      <c r="H258" s="156">
        <v>0.57199999999999995</v>
      </c>
      <c r="L258" s="152"/>
      <c r="M258" s="157"/>
      <c r="N258" s="158"/>
      <c r="O258" s="158"/>
      <c r="P258" s="158"/>
      <c r="Q258" s="158"/>
      <c r="R258" s="158"/>
      <c r="S258" s="158"/>
      <c r="T258" s="159"/>
      <c r="AT258" s="154" t="s">
        <v>214</v>
      </c>
      <c r="AU258" s="154" t="s">
        <v>88</v>
      </c>
      <c r="AV258" s="13" t="s">
        <v>88</v>
      </c>
      <c r="AW258" s="13" t="s">
        <v>34</v>
      </c>
      <c r="AX258" s="13" t="s">
        <v>78</v>
      </c>
      <c r="AY258" s="154" t="s">
        <v>206</v>
      </c>
    </row>
    <row r="259" spans="1:65" s="13" customFormat="1" ht="11.25">
      <c r="B259" s="152"/>
      <c r="D259" s="153" t="s">
        <v>214</v>
      </c>
      <c r="E259" s="154" t="s">
        <v>1</v>
      </c>
      <c r="F259" s="155" t="s">
        <v>387</v>
      </c>
      <c r="H259" s="156">
        <v>2.5859999999999999</v>
      </c>
      <c r="L259" s="152"/>
      <c r="M259" s="157"/>
      <c r="N259" s="158"/>
      <c r="O259" s="158"/>
      <c r="P259" s="158"/>
      <c r="Q259" s="158"/>
      <c r="R259" s="158"/>
      <c r="S259" s="158"/>
      <c r="T259" s="159"/>
      <c r="AT259" s="154" t="s">
        <v>214</v>
      </c>
      <c r="AU259" s="154" t="s">
        <v>88</v>
      </c>
      <c r="AV259" s="13" t="s">
        <v>88</v>
      </c>
      <c r="AW259" s="13" t="s">
        <v>34</v>
      </c>
      <c r="AX259" s="13" t="s">
        <v>78</v>
      </c>
      <c r="AY259" s="154" t="s">
        <v>206</v>
      </c>
    </row>
    <row r="260" spans="1:65" s="13" customFormat="1" ht="11.25">
      <c r="B260" s="152"/>
      <c r="D260" s="153" t="s">
        <v>214</v>
      </c>
      <c r="E260" s="154" t="s">
        <v>1</v>
      </c>
      <c r="F260" s="155" t="s">
        <v>388</v>
      </c>
      <c r="H260" s="156">
        <v>16.876999999999999</v>
      </c>
      <c r="L260" s="152"/>
      <c r="M260" s="157"/>
      <c r="N260" s="158"/>
      <c r="O260" s="158"/>
      <c r="P260" s="158"/>
      <c r="Q260" s="158"/>
      <c r="R260" s="158"/>
      <c r="S260" s="158"/>
      <c r="T260" s="159"/>
      <c r="AT260" s="154" t="s">
        <v>214</v>
      </c>
      <c r="AU260" s="154" t="s">
        <v>88</v>
      </c>
      <c r="AV260" s="13" t="s">
        <v>88</v>
      </c>
      <c r="AW260" s="13" t="s">
        <v>34</v>
      </c>
      <c r="AX260" s="13" t="s">
        <v>78</v>
      </c>
      <c r="AY260" s="154" t="s">
        <v>206</v>
      </c>
    </row>
    <row r="261" spans="1:65" s="13" customFormat="1" ht="11.25">
      <c r="B261" s="152"/>
      <c r="D261" s="153" t="s">
        <v>214</v>
      </c>
      <c r="E261" s="154" t="s">
        <v>1</v>
      </c>
      <c r="F261" s="155" t="s">
        <v>389</v>
      </c>
      <c r="H261" s="156">
        <v>-0.95399999999999996</v>
      </c>
      <c r="L261" s="152"/>
      <c r="M261" s="157"/>
      <c r="N261" s="158"/>
      <c r="O261" s="158"/>
      <c r="P261" s="158"/>
      <c r="Q261" s="158"/>
      <c r="R261" s="158"/>
      <c r="S261" s="158"/>
      <c r="T261" s="159"/>
      <c r="AT261" s="154" t="s">
        <v>214</v>
      </c>
      <c r="AU261" s="154" t="s">
        <v>88</v>
      </c>
      <c r="AV261" s="13" t="s">
        <v>88</v>
      </c>
      <c r="AW261" s="13" t="s">
        <v>34</v>
      </c>
      <c r="AX261" s="13" t="s">
        <v>78</v>
      </c>
      <c r="AY261" s="154" t="s">
        <v>206</v>
      </c>
    </row>
    <row r="262" spans="1:65" s="13" customFormat="1" ht="11.25">
      <c r="B262" s="152"/>
      <c r="D262" s="153" t="s">
        <v>214</v>
      </c>
      <c r="E262" s="154" t="s">
        <v>1</v>
      </c>
      <c r="F262" s="155" t="s">
        <v>390</v>
      </c>
      <c r="H262" s="156">
        <v>-3.7999999999999999E-2</v>
      </c>
      <c r="L262" s="152"/>
      <c r="M262" s="157"/>
      <c r="N262" s="158"/>
      <c r="O262" s="158"/>
      <c r="P262" s="158"/>
      <c r="Q262" s="158"/>
      <c r="R262" s="158"/>
      <c r="S262" s="158"/>
      <c r="T262" s="159"/>
      <c r="AT262" s="154" t="s">
        <v>214</v>
      </c>
      <c r="AU262" s="154" t="s">
        <v>88</v>
      </c>
      <c r="AV262" s="13" t="s">
        <v>88</v>
      </c>
      <c r="AW262" s="13" t="s">
        <v>34</v>
      </c>
      <c r="AX262" s="13" t="s">
        <v>78</v>
      </c>
      <c r="AY262" s="154" t="s">
        <v>206</v>
      </c>
    </row>
    <row r="263" spans="1:65" s="13" customFormat="1" ht="11.25">
      <c r="B263" s="152"/>
      <c r="D263" s="153" t="s">
        <v>214</v>
      </c>
      <c r="E263" s="154" t="s">
        <v>1</v>
      </c>
      <c r="F263" s="155" t="s">
        <v>391</v>
      </c>
      <c r="H263" s="156">
        <v>-0.746</v>
      </c>
      <c r="L263" s="152"/>
      <c r="M263" s="157"/>
      <c r="N263" s="158"/>
      <c r="O263" s="158"/>
      <c r="P263" s="158"/>
      <c r="Q263" s="158"/>
      <c r="R263" s="158"/>
      <c r="S263" s="158"/>
      <c r="T263" s="159"/>
      <c r="AT263" s="154" t="s">
        <v>214</v>
      </c>
      <c r="AU263" s="154" t="s">
        <v>88</v>
      </c>
      <c r="AV263" s="13" t="s">
        <v>88</v>
      </c>
      <c r="AW263" s="13" t="s">
        <v>34</v>
      </c>
      <c r="AX263" s="13" t="s">
        <v>78</v>
      </c>
      <c r="AY263" s="154" t="s">
        <v>206</v>
      </c>
    </row>
    <row r="264" spans="1:65" s="16" customFormat="1" ht="11.25">
      <c r="B264" s="173"/>
      <c r="D264" s="153" t="s">
        <v>214</v>
      </c>
      <c r="E264" s="174" t="s">
        <v>126</v>
      </c>
      <c r="F264" s="175" t="s">
        <v>229</v>
      </c>
      <c r="H264" s="176">
        <v>19.023</v>
      </c>
      <c r="L264" s="173"/>
      <c r="M264" s="177"/>
      <c r="N264" s="178"/>
      <c r="O264" s="178"/>
      <c r="P264" s="178"/>
      <c r="Q264" s="178"/>
      <c r="R264" s="178"/>
      <c r="S264" s="178"/>
      <c r="T264" s="179"/>
      <c r="AT264" s="174" t="s">
        <v>214</v>
      </c>
      <c r="AU264" s="174" t="s">
        <v>88</v>
      </c>
      <c r="AV264" s="16" t="s">
        <v>212</v>
      </c>
      <c r="AW264" s="16" t="s">
        <v>34</v>
      </c>
      <c r="AX264" s="16" t="s">
        <v>86</v>
      </c>
      <c r="AY264" s="174" t="s">
        <v>206</v>
      </c>
    </row>
    <row r="265" spans="1:65" s="2" customFormat="1" ht="14.45" customHeight="1">
      <c r="A265" s="30"/>
      <c r="B265" s="139"/>
      <c r="C265" s="183" t="s">
        <v>392</v>
      </c>
      <c r="D265" s="183" t="s">
        <v>393</v>
      </c>
      <c r="E265" s="184" t="s">
        <v>394</v>
      </c>
      <c r="F265" s="185" t="s">
        <v>395</v>
      </c>
      <c r="G265" s="186" t="s">
        <v>368</v>
      </c>
      <c r="H265" s="187">
        <v>32.661999999999999</v>
      </c>
      <c r="I265" s="188"/>
      <c r="J265" s="188">
        <f>ROUND(I265*H265,2)</f>
        <v>0</v>
      </c>
      <c r="K265" s="185" t="s">
        <v>211</v>
      </c>
      <c r="L265" s="189"/>
      <c r="M265" s="190" t="s">
        <v>1</v>
      </c>
      <c r="N265" s="191" t="s">
        <v>43</v>
      </c>
      <c r="O265" s="148">
        <v>0</v>
      </c>
      <c r="P265" s="148">
        <f>O265*H265</f>
        <v>0</v>
      </c>
      <c r="Q265" s="148">
        <v>1</v>
      </c>
      <c r="R265" s="148">
        <f>Q265*H265</f>
        <v>32.661999999999999</v>
      </c>
      <c r="S265" s="148">
        <v>0</v>
      </c>
      <c r="T265" s="149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0" t="s">
        <v>257</v>
      </c>
      <c r="AT265" s="150" t="s">
        <v>393</v>
      </c>
      <c r="AU265" s="150" t="s">
        <v>88</v>
      </c>
      <c r="AY265" s="18" t="s">
        <v>206</v>
      </c>
      <c r="BE265" s="151">
        <f>IF(N265="základní",J265,0)</f>
        <v>0</v>
      </c>
      <c r="BF265" s="151">
        <f>IF(N265="snížená",J265,0)</f>
        <v>0</v>
      </c>
      <c r="BG265" s="151">
        <f>IF(N265="zákl. přenesená",J265,0)</f>
        <v>0</v>
      </c>
      <c r="BH265" s="151">
        <f>IF(N265="sníž. přenesená",J265,0)</f>
        <v>0</v>
      </c>
      <c r="BI265" s="151">
        <f>IF(N265="nulová",J265,0)</f>
        <v>0</v>
      </c>
      <c r="BJ265" s="18" t="s">
        <v>86</v>
      </c>
      <c r="BK265" s="151">
        <f>ROUND(I265*H265,2)</f>
        <v>0</v>
      </c>
      <c r="BL265" s="18" t="s">
        <v>212</v>
      </c>
      <c r="BM265" s="150" t="s">
        <v>396</v>
      </c>
    </row>
    <row r="266" spans="1:65" s="13" customFormat="1" ht="11.25">
      <c r="B266" s="152"/>
      <c r="D266" s="153" t="s">
        <v>214</v>
      </c>
      <c r="E266" s="154" t="s">
        <v>1</v>
      </c>
      <c r="F266" s="155" t="s">
        <v>397</v>
      </c>
      <c r="H266" s="156">
        <v>32.661999999999999</v>
      </c>
      <c r="L266" s="152"/>
      <c r="M266" s="157"/>
      <c r="N266" s="158"/>
      <c r="O266" s="158"/>
      <c r="P266" s="158"/>
      <c r="Q266" s="158"/>
      <c r="R266" s="158"/>
      <c r="S266" s="158"/>
      <c r="T266" s="159"/>
      <c r="AT266" s="154" t="s">
        <v>214</v>
      </c>
      <c r="AU266" s="154" t="s">
        <v>88</v>
      </c>
      <c r="AV266" s="13" t="s">
        <v>88</v>
      </c>
      <c r="AW266" s="13" t="s">
        <v>34</v>
      </c>
      <c r="AX266" s="13" t="s">
        <v>86</v>
      </c>
      <c r="AY266" s="154" t="s">
        <v>206</v>
      </c>
    </row>
    <row r="267" spans="1:65" s="2" customFormat="1" ht="24.2" customHeight="1">
      <c r="A267" s="30"/>
      <c r="B267" s="139"/>
      <c r="C267" s="140" t="s">
        <v>398</v>
      </c>
      <c r="D267" s="140" t="s">
        <v>208</v>
      </c>
      <c r="E267" s="141" t="s">
        <v>399</v>
      </c>
      <c r="F267" s="142" t="s">
        <v>400</v>
      </c>
      <c r="G267" s="143" t="s">
        <v>114</v>
      </c>
      <c r="H267" s="144">
        <v>58.78</v>
      </c>
      <c r="I267" s="145"/>
      <c r="J267" s="145">
        <f>ROUND(I267*H267,2)</f>
        <v>0</v>
      </c>
      <c r="K267" s="142" t="s">
        <v>211</v>
      </c>
      <c r="L267" s="31"/>
      <c r="M267" s="146" t="s">
        <v>1</v>
      </c>
      <c r="N267" s="147" t="s">
        <v>43</v>
      </c>
      <c r="O267" s="148">
        <v>0.32800000000000001</v>
      </c>
      <c r="P267" s="148">
        <f>O267*H267</f>
        <v>19.27984</v>
      </c>
      <c r="Q267" s="148">
        <v>0</v>
      </c>
      <c r="R267" s="148">
        <f>Q267*H267</f>
        <v>0</v>
      </c>
      <c r="S267" s="148">
        <v>0</v>
      </c>
      <c r="T267" s="149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0" t="s">
        <v>212</v>
      </c>
      <c r="AT267" s="150" t="s">
        <v>208</v>
      </c>
      <c r="AU267" s="150" t="s">
        <v>88</v>
      </c>
      <c r="AY267" s="18" t="s">
        <v>206</v>
      </c>
      <c r="BE267" s="151">
        <f>IF(N267="základní",J267,0)</f>
        <v>0</v>
      </c>
      <c r="BF267" s="151">
        <f>IF(N267="snížená",J267,0)</f>
        <v>0</v>
      </c>
      <c r="BG267" s="151">
        <f>IF(N267="zákl. přenesená",J267,0)</f>
        <v>0</v>
      </c>
      <c r="BH267" s="151">
        <f>IF(N267="sníž. přenesená",J267,0)</f>
        <v>0</v>
      </c>
      <c r="BI267" s="151">
        <f>IF(N267="nulová",J267,0)</f>
        <v>0</v>
      </c>
      <c r="BJ267" s="18" t="s">
        <v>86</v>
      </c>
      <c r="BK267" s="151">
        <f>ROUND(I267*H267,2)</f>
        <v>0</v>
      </c>
      <c r="BL267" s="18" t="s">
        <v>212</v>
      </c>
      <c r="BM267" s="150" t="s">
        <v>401</v>
      </c>
    </row>
    <row r="268" spans="1:65" s="13" customFormat="1" ht="11.25">
      <c r="B268" s="152"/>
      <c r="D268" s="153" t="s">
        <v>214</v>
      </c>
      <c r="E268" s="154" t="s">
        <v>1</v>
      </c>
      <c r="F268" s="155" t="s">
        <v>355</v>
      </c>
      <c r="H268" s="156">
        <v>85.308000000000007</v>
      </c>
      <c r="L268" s="152"/>
      <c r="M268" s="157"/>
      <c r="N268" s="158"/>
      <c r="O268" s="158"/>
      <c r="P268" s="158"/>
      <c r="Q268" s="158"/>
      <c r="R268" s="158"/>
      <c r="S268" s="158"/>
      <c r="T268" s="159"/>
      <c r="AT268" s="154" t="s">
        <v>214</v>
      </c>
      <c r="AU268" s="154" t="s">
        <v>88</v>
      </c>
      <c r="AV268" s="13" t="s">
        <v>88</v>
      </c>
      <c r="AW268" s="13" t="s">
        <v>34</v>
      </c>
      <c r="AX268" s="13" t="s">
        <v>78</v>
      </c>
      <c r="AY268" s="154" t="s">
        <v>206</v>
      </c>
    </row>
    <row r="269" spans="1:65" s="13" customFormat="1" ht="11.25">
      <c r="B269" s="152"/>
      <c r="D269" s="153" t="s">
        <v>214</v>
      </c>
      <c r="E269" s="154" t="s">
        <v>1</v>
      </c>
      <c r="F269" s="155" t="s">
        <v>402</v>
      </c>
      <c r="H269" s="156">
        <v>-24.79</v>
      </c>
      <c r="L269" s="152"/>
      <c r="M269" s="157"/>
      <c r="N269" s="158"/>
      <c r="O269" s="158"/>
      <c r="P269" s="158"/>
      <c r="Q269" s="158"/>
      <c r="R269" s="158"/>
      <c r="S269" s="158"/>
      <c r="T269" s="159"/>
      <c r="AT269" s="154" t="s">
        <v>214</v>
      </c>
      <c r="AU269" s="154" t="s">
        <v>88</v>
      </c>
      <c r="AV269" s="13" t="s">
        <v>88</v>
      </c>
      <c r="AW269" s="13" t="s">
        <v>34</v>
      </c>
      <c r="AX269" s="13" t="s">
        <v>78</v>
      </c>
      <c r="AY269" s="154" t="s">
        <v>206</v>
      </c>
    </row>
    <row r="270" spans="1:65" s="13" customFormat="1" ht="11.25">
      <c r="B270" s="152"/>
      <c r="D270" s="153" t="s">
        <v>214</v>
      </c>
      <c r="E270" s="154" t="s">
        <v>1</v>
      </c>
      <c r="F270" s="155" t="s">
        <v>389</v>
      </c>
      <c r="H270" s="156">
        <v>-0.95399999999999996</v>
      </c>
      <c r="L270" s="152"/>
      <c r="M270" s="157"/>
      <c r="N270" s="158"/>
      <c r="O270" s="158"/>
      <c r="P270" s="158"/>
      <c r="Q270" s="158"/>
      <c r="R270" s="158"/>
      <c r="S270" s="158"/>
      <c r="T270" s="159"/>
      <c r="AT270" s="154" t="s">
        <v>214</v>
      </c>
      <c r="AU270" s="154" t="s">
        <v>88</v>
      </c>
      <c r="AV270" s="13" t="s">
        <v>88</v>
      </c>
      <c r="AW270" s="13" t="s">
        <v>34</v>
      </c>
      <c r="AX270" s="13" t="s">
        <v>78</v>
      </c>
      <c r="AY270" s="154" t="s">
        <v>206</v>
      </c>
    </row>
    <row r="271" spans="1:65" s="13" customFormat="1" ht="11.25">
      <c r="B271" s="152"/>
      <c r="D271" s="153" t="s">
        <v>214</v>
      </c>
      <c r="E271" s="154" t="s">
        <v>1</v>
      </c>
      <c r="F271" s="155" t="s">
        <v>403</v>
      </c>
      <c r="H271" s="156">
        <v>-0.746</v>
      </c>
      <c r="L271" s="152"/>
      <c r="M271" s="157"/>
      <c r="N271" s="158"/>
      <c r="O271" s="158"/>
      <c r="P271" s="158"/>
      <c r="Q271" s="158"/>
      <c r="R271" s="158"/>
      <c r="S271" s="158"/>
      <c r="T271" s="159"/>
      <c r="AT271" s="154" t="s">
        <v>214</v>
      </c>
      <c r="AU271" s="154" t="s">
        <v>88</v>
      </c>
      <c r="AV271" s="13" t="s">
        <v>88</v>
      </c>
      <c r="AW271" s="13" t="s">
        <v>34</v>
      </c>
      <c r="AX271" s="13" t="s">
        <v>78</v>
      </c>
      <c r="AY271" s="154" t="s">
        <v>206</v>
      </c>
    </row>
    <row r="272" spans="1:65" s="13" customFormat="1" ht="11.25">
      <c r="B272" s="152"/>
      <c r="D272" s="153" t="s">
        <v>214</v>
      </c>
      <c r="E272" s="154" t="s">
        <v>1</v>
      </c>
      <c r="F272" s="155" t="s">
        <v>390</v>
      </c>
      <c r="H272" s="156">
        <v>-3.7999999999999999E-2</v>
      </c>
      <c r="L272" s="152"/>
      <c r="M272" s="157"/>
      <c r="N272" s="158"/>
      <c r="O272" s="158"/>
      <c r="P272" s="158"/>
      <c r="Q272" s="158"/>
      <c r="R272" s="158"/>
      <c r="S272" s="158"/>
      <c r="T272" s="159"/>
      <c r="AT272" s="154" t="s">
        <v>214</v>
      </c>
      <c r="AU272" s="154" t="s">
        <v>88</v>
      </c>
      <c r="AV272" s="13" t="s">
        <v>88</v>
      </c>
      <c r="AW272" s="13" t="s">
        <v>34</v>
      </c>
      <c r="AX272" s="13" t="s">
        <v>78</v>
      </c>
      <c r="AY272" s="154" t="s">
        <v>206</v>
      </c>
    </row>
    <row r="273" spans="1:65" s="16" customFormat="1" ht="11.25">
      <c r="B273" s="173"/>
      <c r="D273" s="153" t="s">
        <v>214</v>
      </c>
      <c r="E273" s="174" t="s">
        <v>158</v>
      </c>
      <c r="F273" s="175" t="s">
        <v>229</v>
      </c>
      <c r="H273" s="176">
        <v>58.78</v>
      </c>
      <c r="L273" s="173"/>
      <c r="M273" s="177"/>
      <c r="N273" s="178"/>
      <c r="O273" s="178"/>
      <c r="P273" s="178"/>
      <c r="Q273" s="178"/>
      <c r="R273" s="178"/>
      <c r="S273" s="178"/>
      <c r="T273" s="179"/>
      <c r="AT273" s="174" t="s">
        <v>214</v>
      </c>
      <c r="AU273" s="174" t="s">
        <v>88</v>
      </c>
      <c r="AV273" s="16" t="s">
        <v>212</v>
      </c>
      <c r="AW273" s="16" t="s">
        <v>34</v>
      </c>
      <c r="AX273" s="16" t="s">
        <v>86</v>
      </c>
      <c r="AY273" s="174" t="s">
        <v>206</v>
      </c>
    </row>
    <row r="274" spans="1:65" s="2" customFormat="1" ht="24.2" customHeight="1">
      <c r="A274" s="30"/>
      <c r="B274" s="139"/>
      <c r="C274" s="140" t="s">
        <v>404</v>
      </c>
      <c r="D274" s="140" t="s">
        <v>208</v>
      </c>
      <c r="E274" s="141" t="s">
        <v>405</v>
      </c>
      <c r="F274" s="142" t="s">
        <v>406</v>
      </c>
      <c r="G274" s="143" t="s">
        <v>114</v>
      </c>
      <c r="H274" s="144">
        <v>58.78</v>
      </c>
      <c r="I274" s="145"/>
      <c r="J274" s="145">
        <f>ROUND(I274*H274,2)</f>
        <v>0</v>
      </c>
      <c r="K274" s="142" t="s">
        <v>211</v>
      </c>
      <c r="L274" s="31"/>
      <c r="M274" s="146" t="s">
        <v>1</v>
      </c>
      <c r="N274" s="147" t="s">
        <v>43</v>
      </c>
      <c r="O274" s="148">
        <v>0.19700000000000001</v>
      </c>
      <c r="P274" s="148">
        <f>O274*H274</f>
        <v>11.579660000000001</v>
      </c>
      <c r="Q274" s="148">
        <v>0</v>
      </c>
      <c r="R274" s="148">
        <f>Q274*H274</f>
        <v>0</v>
      </c>
      <c r="S274" s="148">
        <v>0</v>
      </c>
      <c r="T274" s="149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0" t="s">
        <v>212</v>
      </c>
      <c r="AT274" s="150" t="s">
        <v>208</v>
      </c>
      <c r="AU274" s="150" t="s">
        <v>88</v>
      </c>
      <c r="AY274" s="18" t="s">
        <v>206</v>
      </c>
      <c r="BE274" s="151">
        <f>IF(N274="základní",J274,0)</f>
        <v>0</v>
      </c>
      <c r="BF274" s="151">
        <f>IF(N274="snížená",J274,0)</f>
        <v>0</v>
      </c>
      <c r="BG274" s="151">
        <f>IF(N274="zákl. přenesená",J274,0)</f>
        <v>0</v>
      </c>
      <c r="BH274" s="151">
        <f>IF(N274="sníž. přenesená",J274,0)</f>
        <v>0</v>
      </c>
      <c r="BI274" s="151">
        <f>IF(N274="nulová",J274,0)</f>
        <v>0</v>
      </c>
      <c r="BJ274" s="18" t="s">
        <v>86</v>
      </c>
      <c r="BK274" s="151">
        <f>ROUND(I274*H274,2)</f>
        <v>0</v>
      </c>
      <c r="BL274" s="18" t="s">
        <v>212</v>
      </c>
      <c r="BM274" s="150" t="s">
        <v>407</v>
      </c>
    </row>
    <row r="275" spans="1:65" s="13" customFormat="1" ht="11.25">
      <c r="B275" s="152"/>
      <c r="D275" s="153" t="s">
        <v>214</v>
      </c>
      <c r="E275" s="154" t="s">
        <v>112</v>
      </c>
      <c r="F275" s="155" t="s">
        <v>158</v>
      </c>
      <c r="H275" s="156">
        <v>58.78</v>
      </c>
      <c r="L275" s="152"/>
      <c r="M275" s="157"/>
      <c r="N275" s="158"/>
      <c r="O275" s="158"/>
      <c r="P275" s="158"/>
      <c r="Q275" s="158"/>
      <c r="R275" s="158"/>
      <c r="S275" s="158"/>
      <c r="T275" s="159"/>
      <c r="AT275" s="154" t="s">
        <v>214</v>
      </c>
      <c r="AU275" s="154" t="s">
        <v>88</v>
      </c>
      <c r="AV275" s="13" t="s">
        <v>88</v>
      </c>
      <c r="AW275" s="13" t="s">
        <v>34</v>
      </c>
      <c r="AX275" s="13" t="s">
        <v>86</v>
      </c>
      <c r="AY275" s="154" t="s">
        <v>206</v>
      </c>
    </row>
    <row r="276" spans="1:65" s="2" customFormat="1" ht="24.2" customHeight="1">
      <c r="A276" s="30"/>
      <c r="B276" s="139"/>
      <c r="C276" s="140" t="s">
        <v>408</v>
      </c>
      <c r="D276" s="140" t="s">
        <v>208</v>
      </c>
      <c r="E276" s="141" t="s">
        <v>352</v>
      </c>
      <c r="F276" s="142" t="s">
        <v>353</v>
      </c>
      <c r="G276" s="143" t="s">
        <v>114</v>
      </c>
      <c r="H276" s="144">
        <v>58.78</v>
      </c>
      <c r="I276" s="145"/>
      <c r="J276" s="145">
        <f>ROUND(I276*H276,2)</f>
        <v>0</v>
      </c>
      <c r="K276" s="142" t="s">
        <v>211</v>
      </c>
      <c r="L276" s="31"/>
      <c r="M276" s="146" t="s">
        <v>1</v>
      </c>
      <c r="N276" s="147" t="s">
        <v>43</v>
      </c>
      <c r="O276" s="148">
        <v>8.6999999999999994E-2</v>
      </c>
      <c r="P276" s="148">
        <f>O276*H276</f>
        <v>5.1138599999999999</v>
      </c>
      <c r="Q276" s="148">
        <v>0</v>
      </c>
      <c r="R276" s="148">
        <f>Q276*H276</f>
        <v>0</v>
      </c>
      <c r="S276" s="148">
        <v>0</v>
      </c>
      <c r="T276" s="149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50" t="s">
        <v>212</v>
      </c>
      <c r="AT276" s="150" t="s">
        <v>208</v>
      </c>
      <c r="AU276" s="150" t="s">
        <v>88</v>
      </c>
      <c r="AY276" s="18" t="s">
        <v>206</v>
      </c>
      <c r="BE276" s="151">
        <f>IF(N276="základní",J276,0)</f>
        <v>0</v>
      </c>
      <c r="BF276" s="151">
        <f>IF(N276="snížená",J276,0)</f>
        <v>0</v>
      </c>
      <c r="BG276" s="151">
        <f>IF(N276="zákl. přenesená",J276,0)</f>
        <v>0</v>
      </c>
      <c r="BH276" s="151">
        <f>IF(N276="sníž. přenesená",J276,0)</f>
        <v>0</v>
      </c>
      <c r="BI276" s="151">
        <f>IF(N276="nulová",J276,0)</f>
        <v>0</v>
      </c>
      <c r="BJ276" s="18" t="s">
        <v>86</v>
      </c>
      <c r="BK276" s="151">
        <f>ROUND(I276*H276,2)</f>
        <v>0</v>
      </c>
      <c r="BL276" s="18" t="s">
        <v>212</v>
      </c>
      <c r="BM276" s="150" t="s">
        <v>409</v>
      </c>
    </row>
    <row r="277" spans="1:65" s="13" customFormat="1" ht="11.25">
      <c r="B277" s="152"/>
      <c r="D277" s="153" t="s">
        <v>214</v>
      </c>
      <c r="E277" s="154" t="s">
        <v>1</v>
      </c>
      <c r="F277" s="155" t="s">
        <v>112</v>
      </c>
      <c r="H277" s="156">
        <v>58.78</v>
      </c>
      <c r="L277" s="152"/>
      <c r="M277" s="157"/>
      <c r="N277" s="158"/>
      <c r="O277" s="158"/>
      <c r="P277" s="158"/>
      <c r="Q277" s="158"/>
      <c r="R277" s="158"/>
      <c r="S277" s="158"/>
      <c r="T277" s="159"/>
      <c r="AT277" s="154" t="s">
        <v>214</v>
      </c>
      <c r="AU277" s="154" t="s">
        <v>88</v>
      </c>
      <c r="AV277" s="13" t="s">
        <v>88</v>
      </c>
      <c r="AW277" s="13" t="s">
        <v>34</v>
      </c>
      <c r="AX277" s="13" t="s">
        <v>86</v>
      </c>
      <c r="AY277" s="154" t="s">
        <v>206</v>
      </c>
    </row>
    <row r="278" spans="1:65" s="2" customFormat="1" ht="37.9" customHeight="1">
      <c r="A278" s="30"/>
      <c r="B278" s="139"/>
      <c r="C278" s="140" t="s">
        <v>165</v>
      </c>
      <c r="D278" s="140" t="s">
        <v>208</v>
      </c>
      <c r="E278" s="141" t="s">
        <v>357</v>
      </c>
      <c r="F278" s="142" t="s">
        <v>358</v>
      </c>
      <c r="G278" s="143" t="s">
        <v>114</v>
      </c>
      <c r="H278" s="144">
        <v>293.89999999999998</v>
      </c>
      <c r="I278" s="145"/>
      <c r="J278" s="145">
        <f>ROUND(I278*H278,2)</f>
        <v>0</v>
      </c>
      <c r="K278" s="142" t="s">
        <v>211</v>
      </c>
      <c r="L278" s="31"/>
      <c r="M278" s="146" t="s">
        <v>1</v>
      </c>
      <c r="N278" s="147" t="s">
        <v>43</v>
      </c>
      <c r="O278" s="148">
        <v>5.0000000000000001E-3</v>
      </c>
      <c r="P278" s="148">
        <f>O278*H278</f>
        <v>1.4694999999999998</v>
      </c>
      <c r="Q278" s="148">
        <v>0</v>
      </c>
      <c r="R278" s="148">
        <f>Q278*H278</f>
        <v>0</v>
      </c>
      <c r="S278" s="148">
        <v>0</v>
      </c>
      <c r="T278" s="149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0" t="s">
        <v>212</v>
      </c>
      <c r="AT278" s="150" t="s">
        <v>208</v>
      </c>
      <c r="AU278" s="150" t="s">
        <v>88</v>
      </c>
      <c r="AY278" s="18" t="s">
        <v>206</v>
      </c>
      <c r="BE278" s="151">
        <f>IF(N278="základní",J278,0)</f>
        <v>0</v>
      </c>
      <c r="BF278" s="151">
        <f>IF(N278="snížená",J278,0)</f>
        <v>0</v>
      </c>
      <c r="BG278" s="151">
        <f>IF(N278="zákl. přenesená",J278,0)</f>
        <v>0</v>
      </c>
      <c r="BH278" s="151">
        <f>IF(N278="sníž. přenesená",J278,0)</f>
        <v>0</v>
      </c>
      <c r="BI278" s="151">
        <f>IF(N278="nulová",J278,0)</f>
        <v>0</v>
      </c>
      <c r="BJ278" s="18" t="s">
        <v>86</v>
      </c>
      <c r="BK278" s="151">
        <f>ROUND(I278*H278,2)</f>
        <v>0</v>
      </c>
      <c r="BL278" s="18" t="s">
        <v>212</v>
      </c>
      <c r="BM278" s="150" t="s">
        <v>410</v>
      </c>
    </row>
    <row r="279" spans="1:65" s="13" customFormat="1" ht="11.25">
      <c r="B279" s="152"/>
      <c r="D279" s="153" t="s">
        <v>214</v>
      </c>
      <c r="E279" s="154" t="s">
        <v>1</v>
      </c>
      <c r="F279" s="155" t="s">
        <v>411</v>
      </c>
      <c r="H279" s="156">
        <v>293.89999999999998</v>
      </c>
      <c r="L279" s="152"/>
      <c r="M279" s="157"/>
      <c r="N279" s="158"/>
      <c r="O279" s="158"/>
      <c r="P279" s="158"/>
      <c r="Q279" s="158"/>
      <c r="R279" s="158"/>
      <c r="S279" s="158"/>
      <c r="T279" s="159"/>
      <c r="AT279" s="154" t="s">
        <v>214</v>
      </c>
      <c r="AU279" s="154" t="s">
        <v>88</v>
      </c>
      <c r="AV279" s="13" t="s">
        <v>88</v>
      </c>
      <c r="AW279" s="13" t="s">
        <v>34</v>
      </c>
      <c r="AX279" s="13" t="s">
        <v>86</v>
      </c>
      <c r="AY279" s="154" t="s">
        <v>206</v>
      </c>
    </row>
    <row r="280" spans="1:65" s="2" customFormat="1" ht="24.2" customHeight="1">
      <c r="A280" s="30"/>
      <c r="B280" s="139"/>
      <c r="C280" s="140" t="s">
        <v>412</v>
      </c>
      <c r="D280" s="140" t="s">
        <v>208</v>
      </c>
      <c r="E280" s="141" t="s">
        <v>413</v>
      </c>
      <c r="F280" s="142" t="s">
        <v>414</v>
      </c>
      <c r="G280" s="143" t="s">
        <v>91</v>
      </c>
      <c r="H280" s="144">
        <v>20</v>
      </c>
      <c r="I280" s="145"/>
      <c r="J280" s="145">
        <f>ROUND(I280*H280,2)</f>
        <v>0</v>
      </c>
      <c r="K280" s="142" t="s">
        <v>211</v>
      </c>
      <c r="L280" s="31"/>
      <c r="M280" s="146" t="s">
        <v>1</v>
      </c>
      <c r="N280" s="147" t="s">
        <v>43</v>
      </c>
      <c r="O280" s="148">
        <v>2.5000000000000001E-2</v>
      </c>
      <c r="P280" s="148">
        <f>O280*H280</f>
        <v>0.5</v>
      </c>
      <c r="Q280" s="148">
        <v>0</v>
      </c>
      <c r="R280" s="148">
        <f>Q280*H280</f>
        <v>0</v>
      </c>
      <c r="S280" s="148">
        <v>0</v>
      </c>
      <c r="T280" s="149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0" t="s">
        <v>86</v>
      </c>
      <c r="AT280" s="150" t="s">
        <v>208</v>
      </c>
      <c r="AU280" s="150" t="s">
        <v>88</v>
      </c>
      <c r="AY280" s="18" t="s">
        <v>206</v>
      </c>
      <c r="BE280" s="151">
        <f>IF(N280="základní",J280,0)</f>
        <v>0</v>
      </c>
      <c r="BF280" s="151">
        <f>IF(N280="snížená",J280,0)</f>
        <v>0</v>
      </c>
      <c r="BG280" s="151">
        <f>IF(N280="zákl. přenesená",J280,0)</f>
        <v>0</v>
      </c>
      <c r="BH280" s="151">
        <f>IF(N280="sníž. přenesená",J280,0)</f>
        <v>0</v>
      </c>
      <c r="BI280" s="151">
        <f>IF(N280="nulová",J280,0)</f>
        <v>0</v>
      </c>
      <c r="BJ280" s="18" t="s">
        <v>86</v>
      </c>
      <c r="BK280" s="151">
        <f>ROUND(I280*H280,2)</f>
        <v>0</v>
      </c>
      <c r="BL280" s="18" t="s">
        <v>86</v>
      </c>
      <c r="BM280" s="150" t="s">
        <v>415</v>
      </c>
    </row>
    <row r="281" spans="1:65" s="13" customFormat="1" ht="11.25">
      <c r="B281" s="152"/>
      <c r="D281" s="153" t="s">
        <v>214</v>
      </c>
      <c r="E281" s="154" t="s">
        <v>160</v>
      </c>
      <c r="F281" s="155" t="s">
        <v>416</v>
      </c>
      <c r="H281" s="156">
        <v>20</v>
      </c>
      <c r="L281" s="152"/>
      <c r="M281" s="157"/>
      <c r="N281" s="158"/>
      <c r="O281" s="158"/>
      <c r="P281" s="158"/>
      <c r="Q281" s="158"/>
      <c r="R281" s="158"/>
      <c r="S281" s="158"/>
      <c r="T281" s="159"/>
      <c r="AT281" s="154" t="s">
        <v>214</v>
      </c>
      <c r="AU281" s="154" t="s">
        <v>88</v>
      </c>
      <c r="AV281" s="13" t="s">
        <v>88</v>
      </c>
      <c r="AW281" s="13" t="s">
        <v>34</v>
      </c>
      <c r="AX281" s="13" t="s">
        <v>86</v>
      </c>
      <c r="AY281" s="154" t="s">
        <v>206</v>
      </c>
    </row>
    <row r="282" spans="1:65" s="2" customFormat="1" ht="24.2" customHeight="1">
      <c r="A282" s="30"/>
      <c r="B282" s="139"/>
      <c r="C282" s="140" t="s">
        <v>417</v>
      </c>
      <c r="D282" s="140" t="s">
        <v>208</v>
      </c>
      <c r="E282" s="141" t="s">
        <v>418</v>
      </c>
      <c r="F282" s="142" t="s">
        <v>419</v>
      </c>
      <c r="G282" s="143" t="s">
        <v>91</v>
      </c>
      <c r="H282" s="144">
        <v>20</v>
      </c>
      <c r="I282" s="145"/>
      <c r="J282" s="145">
        <f>ROUND(I282*H282,2)</f>
        <v>0</v>
      </c>
      <c r="K282" s="142" t="s">
        <v>211</v>
      </c>
      <c r="L282" s="31"/>
      <c r="M282" s="146" t="s">
        <v>1</v>
      </c>
      <c r="N282" s="147" t="s">
        <v>43</v>
      </c>
      <c r="O282" s="148">
        <v>5.8000000000000003E-2</v>
      </c>
      <c r="P282" s="148">
        <f>O282*H282</f>
        <v>1.1600000000000001</v>
      </c>
      <c r="Q282" s="148">
        <v>0</v>
      </c>
      <c r="R282" s="148">
        <f>Q282*H282</f>
        <v>0</v>
      </c>
      <c r="S282" s="148">
        <v>0</v>
      </c>
      <c r="T282" s="149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0" t="s">
        <v>86</v>
      </c>
      <c r="AT282" s="150" t="s">
        <v>208</v>
      </c>
      <c r="AU282" s="150" t="s">
        <v>88</v>
      </c>
      <c r="AY282" s="18" t="s">
        <v>206</v>
      </c>
      <c r="BE282" s="151">
        <f>IF(N282="základní",J282,0)</f>
        <v>0</v>
      </c>
      <c r="BF282" s="151">
        <f>IF(N282="snížená",J282,0)</f>
        <v>0</v>
      </c>
      <c r="BG282" s="151">
        <f>IF(N282="zákl. přenesená",J282,0)</f>
        <v>0</v>
      </c>
      <c r="BH282" s="151">
        <f>IF(N282="sníž. přenesená",J282,0)</f>
        <v>0</v>
      </c>
      <c r="BI282" s="151">
        <f>IF(N282="nulová",J282,0)</f>
        <v>0</v>
      </c>
      <c r="BJ282" s="18" t="s">
        <v>86</v>
      </c>
      <c r="BK282" s="151">
        <f>ROUND(I282*H282,2)</f>
        <v>0</v>
      </c>
      <c r="BL282" s="18" t="s">
        <v>86</v>
      </c>
      <c r="BM282" s="150" t="s">
        <v>420</v>
      </c>
    </row>
    <row r="283" spans="1:65" s="13" customFormat="1" ht="11.25">
      <c r="B283" s="152"/>
      <c r="D283" s="153" t="s">
        <v>214</v>
      </c>
      <c r="E283" s="154" t="s">
        <v>1</v>
      </c>
      <c r="F283" s="155" t="s">
        <v>160</v>
      </c>
      <c r="H283" s="156">
        <v>20</v>
      </c>
      <c r="L283" s="152"/>
      <c r="M283" s="157"/>
      <c r="N283" s="158"/>
      <c r="O283" s="158"/>
      <c r="P283" s="158"/>
      <c r="Q283" s="158"/>
      <c r="R283" s="158"/>
      <c r="S283" s="158"/>
      <c r="T283" s="159"/>
      <c r="AT283" s="154" t="s">
        <v>214</v>
      </c>
      <c r="AU283" s="154" t="s">
        <v>88</v>
      </c>
      <c r="AV283" s="13" t="s">
        <v>88</v>
      </c>
      <c r="AW283" s="13" t="s">
        <v>34</v>
      </c>
      <c r="AX283" s="13" t="s">
        <v>86</v>
      </c>
      <c r="AY283" s="154" t="s">
        <v>206</v>
      </c>
    </row>
    <row r="284" spans="1:65" s="2" customFormat="1" ht="14.45" customHeight="1">
      <c r="A284" s="30"/>
      <c r="B284" s="139"/>
      <c r="C284" s="183" t="s">
        <v>421</v>
      </c>
      <c r="D284" s="183" t="s">
        <v>393</v>
      </c>
      <c r="E284" s="184" t="s">
        <v>422</v>
      </c>
      <c r="F284" s="185" t="s">
        <v>423</v>
      </c>
      <c r="G284" s="186" t="s">
        <v>424</v>
      </c>
      <c r="H284" s="187">
        <v>0.3</v>
      </c>
      <c r="I284" s="188"/>
      <c r="J284" s="188">
        <f>ROUND(I284*H284,2)</f>
        <v>0</v>
      </c>
      <c r="K284" s="185" t="s">
        <v>211</v>
      </c>
      <c r="L284" s="189"/>
      <c r="M284" s="190" t="s">
        <v>1</v>
      </c>
      <c r="N284" s="191" t="s">
        <v>43</v>
      </c>
      <c r="O284" s="148">
        <v>0</v>
      </c>
      <c r="P284" s="148">
        <f>O284*H284</f>
        <v>0</v>
      </c>
      <c r="Q284" s="148">
        <v>1E-3</v>
      </c>
      <c r="R284" s="148">
        <f>Q284*H284</f>
        <v>2.9999999999999997E-4</v>
      </c>
      <c r="S284" s="148">
        <v>0</v>
      </c>
      <c r="T284" s="149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50" t="s">
        <v>88</v>
      </c>
      <c r="AT284" s="150" t="s">
        <v>393</v>
      </c>
      <c r="AU284" s="150" t="s">
        <v>88</v>
      </c>
      <c r="AY284" s="18" t="s">
        <v>206</v>
      </c>
      <c r="BE284" s="151">
        <f>IF(N284="základní",J284,0)</f>
        <v>0</v>
      </c>
      <c r="BF284" s="151">
        <f>IF(N284="snížená",J284,0)</f>
        <v>0</v>
      </c>
      <c r="BG284" s="151">
        <f>IF(N284="zákl. přenesená",J284,0)</f>
        <v>0</v>
      </c>
      <c r="BH284" s="151">
        <f>IF(N284="sníž. přenesená",J284,0)</f>
        <v>0</v>
      </c>
      <c r="BI284" s="151">
        <f>IF(N284="nulová",J284,0)</f>
        <v>0</v>
      </c>
      <c r="BJ284" s="18" t="s">
        <v>86</v>
      </c>
      <c r="BK284" s="151">
        <f>ROUND(I284*H284,2)</f>
        <v>0</v>
      </c>
      <c r="BL284" s="18" t="s">
        <v>86</v>
      </c>
      <c r="BM284" s="150" t="s">
        <v>425</v>
      </c>
    </row>
    <row r="285" spans="1:65" s="13" customFormat="1" ht="11.25">
      <c r="B285" s="152"/>
      <c r="D285" s="153" t="s">
        <v>214</v>
      </c>
      <c r="E285" s="154" t="s">
        <v>1</v>
      </c>
      <c r="F285" s="155" t="s">
        <v>426</v>
      </c>
      <c r="H285" s="156">
        <v>0.3</v>
      </c>
      <c r="L285" s="152"/>
      <c r="M285" s="157"/>
      <c r="N285" s="158"/>
      <c r="O285" s="158"/>
      <c r="P285" s="158"/>
      <c r="Q285" s="158"/>
      <c r="R285" s="158"/>
      <c r="S285" s="158"/>
      <c r="T285" s="159"/>
      <c r="AT285" s="154" t="s">
        <v>214</v>
      </c>
      <c r="AU285" s="154" t="s">
        <v>88</v>
      </c>
      <c r="AV285" s="13" t="s">
        <v>88</v>
      </c>
      <c r="AW285" s="13" t="s">
        <v>34</v>
      </c>
      <c r="AX285" s="13" t="s">
        <v>86</v>
      </c>
      <c r="AY285" s="154" t="s">
        <v>206</v>
      </c>
    </row>
    <row r="286" spans="1:65" s="12" customFormat="1" ht="22.9" customHeight="1">
      <c r="B286" s="127"/>
      <c r="D286" s="128" t="s">
        <v>77</v>
      </c>
      <c r="E286" s="137" t="s">
        <v>125</v>
      </c>
      <c r="F286" s="137" t="s">
        <v>427</v>
      </c>
      <c r="J286" s="138">
        <f>BK286</f>
        <v>0</v>
      </c>
      <c r="L286" s="127"/>
      <c r="M286" s="131"/>
      <c r="N286" s="132"/>
      <c r="O286" s="132"/>
      <c r="P286" s="133">
        <f>SUM(P287:P315)</f>
        <v>89.015416000000002</v>
      </c>
      <c r="Q286" s="132"/>
      <c r="R286" s="133">
        <f>SUM(R287:R315)</f>
        <v>13.799669999999999</v>
      </c>
      <c r="S286" s="132"/>
      <c r="T286" s="134">
        <f>SUM(T287:T315)</f>
        <v>0</v>
      </c>
      <c r="AR286" s="128" t="s">
        <v>86</v>
      </c>
      <c r="AT286" s="135" t="s">
        <v>77</v>
      </c>
      <c r="AU286" s="135" t="s">
        <v>86</v>
      </c>
      <c r="AY286" s="128" t="s">
        <v>206</v>
      </c>
      <c r="BK286" s="136">
        <f>SUM(BK287:BK315)</f>
        <v>0</v>
      </c>
    </row>
    <row r="287" spans="1:65" s="2" customFormat="1" ht="14.45" customHeight="1">
      <c r="A287" s="30"/>
      <c r="B287" s="139"/>
      <c r="C287" s="140" t="s">
        <v>428</v>
      </c>
      <c r="D287" s="140" t="s">
        <v>208</v>
      </c>
      <c r="E287" s="141" t="s">
        <v>429</v>
      </c>
      <c r="F287" s="142" t="s">
        <v>430</v>
      </c>
      <c r="G287" s="143" t="s">
        <v>91</v>
      </c>
      <c r="H287" s="144">
        <v>48</v>
      </c>
      <c r="I287" s="145"/>
      <c r="J287" s="145">
        <f>ROUND(I287*H287,2)</f>
        <v>0</v>
      </c>
      <c r="K287" s="142" t="s">
        <v>211</v>
      </c>
      <c r="L287" s="31"/>
      <c r="M287" s="146" t="s">
        <v>1</v>
      </c>
      <c r="N287" s="147" t="s">
        <v>43</v>
      </c>
      <c r="O287" s="148">
        <v>2.5999999999999999E-2</v>
      </c>
      <c r="P287" s="148">
        <f>O287*H287</f>
        <v>1.248</v>
      </c>
      <c r="Q287" s="148">
        <v>0</v>
      </c>
      <c r="R287" s="148">
        <f>Q287*H287</f>
        <v>0</v>
      </c>
      <c r="S287" s="148">
        <v>0</v>
      </c>
      <c r="T287" s="149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0" t="s">
        <v>212</v>
      </c>
      <c r="AT287" s="150" t="s">
        <v>208</v>
      </c>
      <c r="AU287" s="150" t="s">
        <v>88</v>
      </c>
      <c r="AY287" s="18" t="s">
        <v>206</v>
      </c>
      <c r="BE287" s="151">
        <f>IF(N287="základní",J287,0)</f>
        <v>0</v>
      </c>
      <c r="BF287" s="151">
        <f>IF(N287="snížená",J287,0)</f>
        <v>0</v>
      </c>
      <c r="BG287" s="151">
        <f>IF(N287="zákl. přenesená",J287,0)</f>
        <v>0</v>
      </c>
      <c r="BH287" s="151">
        <f>IF(N287="sníž. přenesená",J287,0)</f>
        <v>0</v>
      </c>
      <c r="BI287" s="151">
        <f>IF(N287="nulová",J287,0)</f>
        <v>0</v>
      </c>
      <c r="BJ287" s="18" t="s">
        <v>86</v>
      </c>
      <c r="BK287" s="151">
        <f>ROUND(I287*H287,2)</f>
        <v>0</v>
      </c>
      <c r="BL287" s="18" t="s">
        <v>212</v>
      </c>
      <c r="BM287" s="150" t="s">
        <v>431</v>
      </c>
    </row>
    <row r="288" spans="1:65" s="13" customFormat="1" ht="11.25">
      <c r="B288" s="152"/>
      <c r="D288" s="153" t="s">
        <v>214</v>
      </c>
      <c r="E288" s="154" t="s">
        <v>149</v>
      </c>
      <c r="F288" s="155" t="s">
        <v>432</v>
      </c>
      <c r="H288" s="156">
        <v>48</v>
      </c>
      <c r="L288" s="152"/>
      <c r="M288" s="157"/>
      <c r="N288" s="158"/>
      <c r="O288" s="158"/>
      <c r="P288" s="158"/>
      <c r="Q288" s="158"/>
      <c r="R288" s="158"/>
      <c r="S288" s="158"/>
      <c r="T288" s="159"/>
      <c r="AT288" s="154" t="s">
        <v>214</v>
      </c>
      <c r="AU288" s="154" t="s">
        <v>88</v>
      </c>
      <c r="AV288" s="13" t="s">
        <v>88</v>
      </c>
      <c r="AW288" s="13" t="s">
        <v>34</v>
      </c>
      <c r="AX288" s="13" t="s">
        <v>86</v>
      </c>
      <c r="AY288" s="154" t="s">
        <v>206</v>
      </c>
    </row>
    <row r="289" spans="1:65" s="2" customFormat="1" ht="14.45" customHeight="1">
      <c r="A289" s="30"/>
      <c r="B289" s="139"/>
      <c r="C289" s="140" t="s">
        <v>433</v>
      </c>
      <c r="D289" s="140" t="s">
        <v>208</v>
      </c>
      <c r="E289" s="141" t="s">
        <v>434</v>
      </c>
      <c r="F289" s="142" t="s">
        <v>435</v>
      </c>
      <c r="G289" s="143" t="s">
        <v>91</v>
      </c>
      <c r="H289" s="144">
        <v>23.606000000000002</v>
      </c>
      <c r="I289" s="145"/>
      <c r="J289" s="145">
        <f>ROUND(I289*H289,2)</f>
        <v>0</v>
      </c>
      <c r="K289" s="142" t="s">
        <v>211</v>
      </c>
      <c r="L289" s="31"/>
      <c r="M289" s="146" t="s">
        <v>1</v>
      </c>
      <c r="N289" s="147" t="s">
        <v>43</v>
      </c>
      <c r="O289" s="148">
        <v>2.5000000000000001E-2</v>
      </c>
      <c r="P289" s="148">
        <f>O289*H289</f>
        <v>0.59015000000000006</v>
      </c>
      <c r="Q289" s="148">
        <v>0</v>
      </c>
      <c r="R289" s="148">
        <f>Q289*H289</f>
        <v>0</v>
      </c>
      <c r="S289" s="148">
        <v>0</v>
      </c>
      <c r="T289" s="149">
        <f>S289*H289</f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50" t="s">
        <v>212</v>
      </c>
      <c r="AT289" s="150" t="s">
        <v>208</v>
      </c>
      <c r="AU289" s="150" t="s">
        <v>88</v>
      </c>
      <c r="AY289" s="18" t="s">
        <v>206</v>
      </c>
      <c r="BE289" s="151">
        <f>IF(N289="základní",J289,0)</f>
        <v>0</v>
      </c>
      <c r="BF289" s="151">
        <f>IF(N289="snížená",J289,0)</f>
        <v>0</v>
      </c>
      <c r="BG289" s="151">
        <f>IF(N289="zákl. přenesená",J289,0)</f>
        <v>0</v>
      </c>
      <c r="BH289" s="151">
        <f>IF(N289="sníž. přenesená",J289,0)</f>
        <v>0</v>
      </c>
      <c r="BI289" s="151">
        <f>IF(N289="nulová",J289,0)</f>
        <v>0</v>
      </c>
      <c r="BJ289" s="18" t="s">
        <v>86</v>
      </c>
      <c r="BK289" s="151">
        <f>ROUND(I289*H289,2)</f>
        <v>0</v>
      </c>
      <c r="BL289" s="18" t="s">
        <v>212</v>
      </c>
      <c r="BM289" s="150" t="s">
        <v>436</v>
      </c>
    </row>
    <row r="290" spans="1:65" s="13" customFormat="1" ht="11.25">
      <c r="B290" s="152"/>
      <c r="D290" s="153" t="s">
        <v>214</v>
      </c>
      <c r="E290" s="154" t="s">
        <v>1</v>
      </c>
      <c r="F290" s="155" t="s">
        <v>143</v>
      </c>
      <c r="H290" s="156">
        <v>19.372</v>
      </c>
      <c r="L290" s="152"/>
      <c r="M290" s="157"/>
      <c r="N290" s="158"/>
      <c r="O290" s="158"/>
      <c r="P290" s="158"/>
      <c r="Q290" s="158"/>
      <c r="R290" s="158"/>
      <c r="S290" s="158"/>
      <c r="T290" s="159"/>
      <c r="AT290" s="154" t="s">
        <v>214</v>
      </c>
      <c r="AU290" s="154" t="s">
        <v>88</v>
      </c>
      <c r="AV290" s="13" t="s">
        <v>88</v>
      </c>
      <c r="AW290" s="13" t="s">
        <v>34</v>
      </c>
      <c r="AX290" s="13" t="s">
        <v>78</v>
      </c>
      <c r="AY290" s="154" t="s">
        <v>206</v>
      </c>
    </row>
    <row r="291" spans="1:65" s="13" customFormat="1" ht="11.25">
      <c r="B291" s="152"/>
      <c r="D291" s="153" t="s">
        <v>214</v>
      </c>
      <c r="E291" s="154" t="s">
        <v>1</v>
      </c>
      <c r="F291" s="155" t="s">
        <v>135</v>
      </c>
      <c r="H291" s="156">
        <v>4.234</v>
      </c>
      <c r="L291" s="152"/>
      <c r="M291" s="157"/>
      <c r="N291" s="158"/>
      <c r="O291" s="158"/>
      <c r="P291" s="158"/>
      <c r="Q291" s="158"/>
      <c r="R291" s="158"/>
      <c r="S291" s="158"/>
      <c r="T291" s="159"/>
      <c r="AT291" s="154" t="s">
        <v>214</v>
      </c>
      <c r="AU291" s="154" t="s">
        <v>88</v>
      </c>
      <c r="AV291" s="13" t="s">
        <v>88</v>
      </c>
      <c r="AW291" s="13" t="s">
        <v>34</v>
      </c>
      <c r="AX291" s="13" t="s">
        <v>78</v>
      </c>
      <c r="AY291" s="154" t="s">
        <v>206</v>
      </c>
    </row>
    <row r="292" spans="1:65" s="16" customFormat="1" ht="11.25">
      <c r="B292" s="173"/>
      <c r="D292" s="153" t="s">
        <v>214</v>
      </c>
      <c r="E292" s="174" t="s">
        <v>1</v>
      </c>
      <c r="F292" s="175" t="s">
        <v>229</v>
      </c>
      <c r="H292" s="176">
        <v>23.606000000000002</v>
      </c>
      <c r="L292" s="173"/>
      <c r="M292" s="177"/>
      <c r="N292" s="178"/>
      <c r="O292" s="178"/>
      <c r="P292" s="178"/>
      <c r="Q292" s="178"/>
      <c r="R292" s="178"/>
      <c r="S292" s="178"/>
      <c r="T292" s="179"/>
      <c r="AT292" s="174" t="s">
        <v>214</v>
      </c>
      <c r="AU292" s="174" t="s">
        <v>88</v>
      </c>
      <c r="AV292" s="16" t="s">
        <v>212</v>
      </c>
      <c r="AW292" s="16" t="s">
        <v>34</v>
      </c>
      <c r="AX292" s="16" t="s">
        <v>86</v>
      </c>
      <c r="AY292" s="174" t="s">
        <v>206</v>
      </c>
    </row>
    <row r="293" spans="1:65" s="2" customFormat="1" ht="24.2" customHeight="1">
      <c r="A293" s="30"/>
      <c r="B293" s="139"/>
      <c r="C293" s="140" t="s">
        <v>437</v>
      </c>
      <c r="D293" s="140" t="s">
        <v>208</v>
      </c>
      <c r="E293" s="141" t="s">
        <v>438</v>
      </c>
      <c r="F293" s="142" t="s">
        <v>439</v>
      </c>
      <c r="G293" s="143" t="s">
        <v>91</v>
      </c>
      <c r="H293" s="144">
        <v>51.51</v>
      </c>
      <c r="I293" s="145"/>
      <c r="J293" s="145">
        <f>ROUND(I293*H293,2)</f>
        <v>0</v>
      </c>
      <c r="K293" s="142" t="s">
        <v>211</v>
      </c>
      <c r="L293" s="31"/>
      <c r="M293" s="146" t="s">
        <v>1</v>
      </c>
      <c r="N293" s="147" t="s">
        <v>43</v>
      </c>
      <c r="O293" s="148">
        <v>0.626</v>
      </c>
      <c r="P293" s="148">
        <f>O293*H293</f>
        <v>32.245260000000002</v>
      </c>
      <c r="Q293" s="148">
        <v>0.10100000000000001</v>
      </c>
      <c r="R293" s="148">
        <f>Q293*H293</f>
        <v>5.2025100000000002</v>
      </c>
      <c r="S293" s="148">
        <v>0</v>
      </c>
      <c r="T293" s="149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0" t="s">
        <v>212</v>
      </c>
      <c r="AT293" s="150" t="s">
        <v>208</v>
      </c>
      <c r="AU293" s="150" t="s">
        <v>88</v>
      </c>
      <c r="AY293" s="18" t="s">
        <v>206</v>
      </c>
      <c r="BE293" s="151">
        <f>IF(N293="základní",J293,0)</f>
        <v>0</v>
      </c>
      <c r="BF293" s="151">
        <f>IF(N293="snížená",J293,0)</f>
        <v>0</v>
      </c>
      <c r="BG293" s="151">
        <f>IF(N293="zákl. přenesená",J293,0)</f>
        <v>0</v>
      </c>
      <c r="BH293" s="151">
        <f>IF(N293="sníž. přenesená",J293,0)</f>
        <v>0</v>
      </c>
      <c r="BI293" s="151">
        <f>IF(N293="nulová",J293,0)</f>
        <v>0</v>
      </c>
      <c r="BJ293" s="18" t="s">
        <v>86</v>
      </c>
      <c r="BK293" s="151">
        <f>ROUND(I293*H293,2)</f>
        <v>0</v>
      </c>
      <c r="BL293" s="18" t="s">
        <v>212</v>
      </c>
      <c r="BM293" s="150" t="s">
        <v>440</v>
      </c>
    </row>
    <row r="294" spans="1:65" s="13" customFormat="1" ht="11.25">
      <c r="B294" s="152"/>
      <c r="D294" s="153" t="s">
        <v>214</v>
      </c>
      <c r="E294" s="154" t="s">
        <v>1</v>
      </c>
      <c r="F294" s="155" t="s">
        <v>104</v>
      </c>
      <c r="H294" s="156">
        <v>51.51</v>
      </c>
      <c r="L294" s="152"/>
      <c r="M294" s="157"/>
      <c r="N294" s="158"/>
      <c r="O294" s="158"/>
      <c r="P294" s="158"/>
      <c r="Q294" s="158"/>
      <c r="R294" s="158"/>
      <c r="S294" s="158"/>
      <c r="T294" s="159"/>
      <c r="AT294" s="154" t="s">
        <v>214</v>
      </c>
      <c r="AU294" s="154" t="s">
        <v>88</v>
      </c>
      <c r="AV294" s="13" t="s">
        <v>88</v>
      </c>
      <c r="AW294" s="13" t="s">
        <v>34</v>
      </c>
      <c r="AX294" s="13" t="s">
        <v>86</v>
      </c>
      <c r="AY294" s="154" t="s">
        <v>206</v>
      </c>
    </row>
    <row r="295" spans="1:65" s="2" customFormat="1" ht="24.2" customHeight="1">
      <c r="A295" s="30"/>
      <c r="B295" s="139"/>
      <c r="C295" s="140" t="s">
        <v>441</v>
      </c>
      <c r="D295" s="140" t="s">
        <v>208</v>
      </c>
      <c r="E295" s="141" t="s">
        <v>442</v>
      </c>
      <c r="F295" s="142" t="s">
        <v>443</v>
      </c>
      <c r="G295" s="143" t="s">
        <v>91</v>
      </c>
      <c r="H295" s="144">
        <v>5.9740000000000002</v>
      </c>
      <c r="I295" s="145"/>
      <c r="J295" s="145">
        <f>ROUND(I295*H295,2)</f>
        <v>0</v>
      </c>
      <c r="K295" s="142" t="s">
        <v>211</v>
      </c>
      <c r="L295" s="31"/>
      <c r="M295" s="146" t="s">
        <v>1</v>
      </c>
      <c r="N295" s="147" t="s">
        <v>43</v>
      </c>
      <c r="O295" s="148">
        <v>7.0999999999999994E-2</v>
      </c>
      <c r="P295" s="148">
        <f>O295*H295</f>
        <v>0.42415399999999998</v>
      </c>
      <c r="Q295" s="148">
        <v>0</v>
      </c>
      <c r="R295" s="148">
        <f>Q295*H295</f>
        <v>0</v>
      </c>
      <c r="S295" s="148">
        <v>0</v>
      </c>
      <c r="T295" s="149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0" t="s">
        <v>212</v>
      </c>
      <c r="AT295" s="150" t="s">
        <v>208</v>
      </c>
      <c r="AU295" s="150" t="s">
        <v>88</v>
      </c>
      <c r="AY295" s="18" t="s">
        <v>206</v>
      </c>
      <c r="BE295" s="151">
        <f>IF(N295="základní",J295,0)</f>
        <v>0</v>
      </c>
      <c r="BF295" s="151">
        <f>IF(N295="snížená",J295,0)</f>
        <v>0</v>
      </c>
      <c r="BG295" s="151">
        <f>IF(N295="zákl. přenesená",J295,0)</f>
        <v>0</v>
      </c>
      <c r="BH295" s="151">
        <f>IF(N295="sníž. přenesená",J295,0)</f>
        <v>0</v>
      </c>
      <c r="BI295" s="151">
        <f>IF(N295="nulová",J295,0)</f>
        <v>0</v>
      </c>
      <c r="BJ295" s="18" t="s">
        <v>86</v>
      </c>
      <c r="BK295" s="151">
        <f>ROUND(I295*H295,2)</f>
        <v>0</v>
      </c>
      <c r="BL295" s="18" t="s">
        <v>212</v>
      </c>
      <c r="BM295" s="150" t="s">
        <v>444</v>
      </c>
    </row>
    <row r="296" spans="1:65" s="13" customFormat="1" ht="11.25">
      <c r="B296" s="152"/>
      <c r="D296" s="153" t="s">
        <v>214</v>
      </c>
      <c r="E296" s="154" t="s">
        <v>1</v>
      </c>
      <c r="F296" s="155" t="s">
        <v>99</v>
      </c>
      <c r="H296" s="156">
        <v>5.9740000000000002</v>
      </c>
      <c r="L296" s="152"/>
      <c r="M296" s="157"/>
      <c r="N296" s="158"/>
      <c r="O296" s="158"/>
      <c r="P296" s="158"/>
      <c r="Q296" s="158"/>
      <c r="R296" s="158"/>
      <c r="S296" s="158"/>
      <c r="T296" s="159"/>
      <c r="AT296" s="154" t="s">
        <v>214</v>
      </c>
      <c r="AU296" s="154" t="s">
        <v>88</v>
      </c>
      <c r="AV296" s="13" t="s">
        <v>88</v>
      </c>
      <c r="AW296" s="13" t="s">
        <v>34</v>
      </c>
      <c r="AX296" s="13" t="s">
        <v>78</v>
      </c>
      <c r="AY296" s="154" t="s">
        <v>206</v>
      </c>
    </row>
    <row r="297" spans="1:65" s="16" customFormat="1" ht="11.25">
      <c r="B297" s="173"/>
      <c r="D297" s="153" t="s">
        <v>214</v>
      </c>
      <c r="E297" s="174" t="s">
        <v>1</v>
      </c>
      <c r="F297" s="175" t="s">
        <v>229</v>
      </c>
      <c r="H297" s="176">
        <v>5.9740000000000002</v>
      </c>
      <c r="L297" s="173"/>
      <c r="M297" s="177"/>
      <c r="N297" s="178"/>
      <c r="O297" s="178"/>
      <c r="P297" s="178"/>
      <c r="Q297" s="178"/>
      <c r="R297" s="178"/>
      <c r="S297" s="178"/>
      <c r="T297" s="179"/>
      <c r="AT297" s="174" t="s">
        <v>214</v>
      </c>
      <c r="AU297" s="174" t="s">
        <v>88</v>
      </c>
      <c r="AV297" s="16" t="s">
        <v>212</v>
      </c>
      <c r="AW297" s="16" t="s">
        <v>34</v>
      </c>
      <c r="AX297" s="16" t="s">
        <v>86</v>
      </c>
      <c r="AY297" s="174" t="s">
        <v>206</v>
      </c>
    </row>
    <row r="298" spans="1:65" s="2" customFormat="1" ht="24.2" customHeight="1">
      <c r="A298" s="30"/>
      <c r="B298" s="139"/>
      <c r="C298" s="140" t="s">
        <v>445</v>
      </c>
      <c r="D298" s="140" t="s">
        <v>208</v>
      </c>
      <c r="E298" s="141" t="s">
        <v>446</v>
      </c>
      <c r="F298" s="142" t="s">
        <v>447</v>
      </c>
      <c r="G298" s="143" t="s">
        <v>91</v>
      </c>
      <c r="H298" s="144">
        <v>5.9740000000000002</v>
      </c>
      <c r="I298" s="145"/>
      <c r="J298" s="145">
        <f>ROUND(I298*H298,2)</f>
        <v>0</v>
      </c>
      <c r="K298" s="142" t="s">
        <v>211</v>
      </c>
      <c r="L298" s="31"/>
      <c r="M298" s="146" t="s">
        <v>1</v>
      </c>
      <c r="N298" s="147" t="s">
        <v>43</v>
      </c>
      <c r="O298" s="148">
        <v>5.8000000000000003E-2</v>
      </c>
      <c r="P298" s="148">
        <f>O298*H298</f>
        <v>0.34649200000000002</v>
      </c>
      <c r="Q298" s="148">
        <v>0</v>
      </c>
      <c r="R298" s="148">
        <f>Q298*H298</f>
        <v>0</v>
      </c>
      <c r="S298" s="148">
        <v>0</v>
      </c>
      <c r="T298" s="149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0" t="s">
        <v>212</v>
      </c>
      <c r="AT298" s="150" t="s">
        <v>208</v>
      </c>
      <c r="AU298" s="150" t="s">
        <v>88</v>
      </c>
      <c r="AY298" s="18" t="s">
        <v>206</v>
      </c>
      <c r="BE298" s="151">
        <f>IF(N298="základní",J298,0)</f>
        <v>0</v>
      </c>
      <c r="BF298" s="151">
        <f>IF(N298="snížená",J298,0)</f>
        <v>0</v>
      </c>
      <c r="BG298" s="151">
        <f>IF(N298="zákl. přenesená",J298,0)</f>
        <v>0</v>
      </c>
      <c r="BH298" s="151">
        <f>IF(N298="sníž. přenesená",J298,0)</f>
        <v>0</v>
      </c>
      <c r="BI298" s="151">
        <f>IF(N298="nulová",J298,0)</f>
        <v>0</v>
      </c>
      <c r="BJ298" s="18" t="s">
        <v>86</v>
      </c>
      <c r="BK298" s="151">
        <f>ROUND(I298*H298,2)</f>
        <v>0</v>
      </c>
      <c r="BL298" s="18" t="s">
        <v>212</v>
      </c>
      <c r="BM298" s="150" t="s">
        <v>448</v>
      </c>
    </row>
    <row r="299" spans="1:65" s="13" customFormat="1" ht="11.25">
      <c r="B299" s="152"/>
      <c r="D299" s="153" t="s">
        <v>214</v>
      </c>
      <c r="E299" s="154" t="s">
        <v>1</v>
      </c>
      <c r="F299" s="155" t="s">
        <v>96</v>
      </c>
      <c r="H299" s="156">
        <v>5.9740000000000002</v>
      </c>
      <c r="L299" s="152"/>
      <c r="M299" s="157"/>
      <c r="N299" s="158"/>
      <c r="O299" s="158"/>
      <c r="P299" s="158"/>
      <c r="Q299" s="158"/>
      <c r="R299" s="158"/>
      <c r="S299" s="158"/>
      <c r="T299" s="159"/>
      <c r="AT299" s="154" t="s">
        <v>214</v>
      </c>
      <c r="AU299" s="154" t="s">
        <v>88</v>
      </c>
      <c r="AV299" s="13" t="s">
        <v>88</v>
      </c>
      <c r="AW299" s="13" t="s">
        <v>34</v>
      </c>
      <c r="AX299" s="13" t="s">
        <v>78</v>
      </c>
      <c r="AY299" s="154" t="s">
        <v>206</v>
      </c>
    </row>
    <row r="300" spans="1:65" s="16" customFormat="1" ht="11.25">
      <c r="B300" s="173"/>
      <c r="D300" s="153" t="s">
        <v>214</v>
      </c>
      <c r="E300" s="174" t="s">
        <v>1</v>
      </c>
      <c r="F300" s="175" t="s">
        <v>229</v>
      </c>
      <c r="H300" s="176">
        <v>5.9740000000000002</v>
      </c>
      <c r="L300" s="173"/>
      <c r="M300" s="177"/>
      <c r="N300" s="178"/>
      <c r="O300" s="178"/>
      <c r="P300" s="178"/>
      <c r="Q300" s="178"/>
      <c r="R300" s="178"/>
      <c r="S300" s="178"/>
      <c r="T300" s="179"/>
      <c r="AT300" s="174" t="s">
        <v>214</v>
      </c>
      <c r="AU300" s="174" t="s">
        <v>88</v>
      </c>
      <c r="AV300" s="16" t="s">
        <v>212</v>
      </c>
      <c r="AW300" s="16" t="s">
        <v>34</v>
      </c>
      <c r="AX300" s="16" t="s">
        <v>86</v>
      </c>
      <c r="AY300" s="174" t="s">
        <v>206</v>
      </c>
    </row>
    <row r="301" spans="1:65" s="2" customFormat="1" ht="14.45" customHeight="1">
      <c r="A301" s="30"/>
      <c r="B301" s="139"/>
      <c r="C301" s="140" t="s">
        <v>449</v>
      </c>
      <c r="D301" s="140" t="s">
        <v>208</v>
      </c>
      <c r="E301" s="141" t="s">
        <v>450</v>
      </c>
      <c r="F301" s="142" t="s">
        <v>451</v>
      </c>
      <c r="G301" s="143" t="s">
        <v>91</v>
      </c>
      <c r="H301" s="144">
        <v>22.5</v>
      </c>
      <c r="I301" s="145"/>
      <c r="J301" s="145">
        <f>ROUND(I301*H301,2)</f>
        <v>0</v>
      </c>
      <c r="K301" s="142" t="s">
        <v>211</v>
      </c>
      <c r="L301" s="31"/>
      <c r="M301" s="146" t="s">
        <v>1</v>
      </c>
      <c r="N301" s="147" t="s">
        <v>43</v>
      </c>
      <c r="O301" s="148">
        <v>2.9000000000000001E-2</v>
      </c>
      <c r="P301" s="148">
        <f>O301*H301</f>
        <v>0.65250000000000008</v>
      </c>
      <c r="Q301" s="148">
        <v>0</v>
      </c>
      <c r="R301" s="148">
        <f>Q301*H301</f>
        <v>0</v>
      </c>
      <c r="S301" s="148">
        <v>0</v>
      </c>
      <c r="T301" s="149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0" t="s">
        <v>212</v>
      </c>
      <c r="AT301" s="150" t="s">
        <v>208</v>
      </c>
      <c r="AU301" s="150" t="s">
        <v>88</v>
      </c>
      <c r="AY301" s="18" t="s">
        <v>206</v>
      </c>
      <c r="BE301" s="151">
        <f>IF(N301="základní",J301,0)</f>
        <v>0</v>
      </c>
      <c r="BF301" s="151">
        <f>IF(N301="snížená",J301,0)</f>
        <v>0</v>
      </c>
      <c r="BG301" s="151">
        <f>IF(N301="zákl. přenesená",J301,0)</f>
        <v>0</v>
      </c>
      <c r="BH301" s="151">
        <f>IF(N301="sníž. přenesená",J301,0)</f>
        <v>0</v>
      </c>
      <c r="BI301" s="151">
        <f>IF(N301="nulová",J301,0)</f>
        <v>0</v>
      </c>
      <c r="BJ301" s="18" t="s">
        <v>86</v>
      </c>
      <c r="BK301" s="151">
        <f>ROUND(I301*H301,2)</f>
        <v>0</v>
      </c>
      <c r="BL301" s="18" t="s">
        <v>212</v>
      </c>
      <c r="BM301" s="150" t="s">
        <v>452</v>
      </c>
    </row>
    <row r="302" spans="1:65" s="13" customFormat="1" ht="11.25">
      <c r="B302" s="152"/>
      <c r="D302" s="153" t="s">
        <v>214</v>
      </c>
      <c r="E302" s="154" t="s">
        <v>1</v>
      </c>
      <c r="F302" s="155" t="s">
        <v>146</v>
      </c>
      <c r="H302" s="156">
        <v>22.5</v>
      </c>
      <c r="L302" s="152"/>
      <c r="M302" s="157"/>
      <c r="N302" s="158"/>
      <c r="O302" s="158"/>
      <c r="P302" s="158"/>
      <c r="Q302" s="158"/>
      <c r="R302" s="158"/>
      <c r="S302" s="158"/>
      <c r="T302" s="159"/>
      <c r="AT302" s="154" t="s">
        <v>214</v>
      </c>
      <c r="AU302" s="154" t="s">
        <v>88</v>
      </c>
      <c r="AV302" s="13" t="s">
        <v>88</v>
      </c>
      <c r="AW302" s="13" t="s">
        <v>34</v>
      </c>
      <c r="AX302" s="13" t="s">
        <v>78</v>
      </c>
      <c r="AY302" s="154" t="s">
        <v>206</v>
      </c>
    </row>
    <row r="303" spans="1:65" s="16" customFormat="1" ht="11.25">
      <c r="B303" s="173"/>
      <c r="D303" s="153" t="s">
        <v>214</v>
      </c>
      <c r="E303" s="174" t="s">
        <v>1</v>
      </c>
      <c r="F303" s="175" t="s">
        <v>229</v>
      </c>
      <c r="H303" s="176">
        <v>22.5</v>
      </c>
      <c r="L303" s="173"/>
      <c r="M303" s="177"/>
      <c r="N303" s="178"/>
      <c r="O303" s="178"/>
      <c r="P303" s="178"/>
      <c r="Q303" s="178"/>
      <c r="R303" s="178"/>
      <c r="S303" s="178"/>
      <c r="T303" s="179"/>
      <c r="AT303" s="174" t="s">
        <v>214</v>
      </c>
      <c r="AU303" s="174" t="s">
        <v>88</v>
      </c>
      <c r="AV303" s="16" t="s">
        <v>212</v>
      </c>
      <c r="AW303" s="16" t="s">
        <v>34</v>
      </c>
      <c r="AX303" s="16" t="s">
        <v>86</v>
      </c>
      <c r="AY303" s="174" t="s">
        <v>206</v>
      </c>
    </row>
    <row r="304" spans="1:65" s="2" customFormat="1" ht="24.2" customHeight="1">
      <c r="A304" s="30"/>
      <c r="B304" s="139"/>
      <c r="C304" s="140" t="s">
        <v>453</v>
      </c>
      <c r="D304" s="140" t="s">
        <v>208</v>
      </c>
      <c r="E304" s="141" t="s">
        <v>454</v>
      </c>
      <c r="F304" s="142" t="s">
        <v>455</v>
      </c>
      <c r="G304" s="143" t="s">
        <v>91</v>
      </c>
      <c r="H304" s="144">
        <v>46.8</v>
      </c>
      <c r="I304" s="145"/>
      <c r="J304" s="145">
        <f>ROUND(I304*H304,2)</f>
        <v>0</v>
      </c>
      <c r="K304" s="142" t="s">
        <v>211</v>
      </c>
      <c r="L304" s="31"/>
      <c r="M304" s="146" t="s">
        <v>1</v>
      </c>
      <c r="N304" s="147" t="s">
        <v>43</v>
      </c>
      <c r="O304" s="148">
        <v>0.17699999999999999</v>
      </c>
      <c r="P304" s="148">
        <f>O304*H304</f>
        <v>8.2835999999999999</v>
      </c>
      <c r="Q304" s="148">
        <v>0</v>
      </c>
      <c r="R304" s="148">
        <f>Q304*H304</f>
        <v>0</v>
      </c>
      <c r="S304" s="148">
        <v>0</v>
      </c>
      <c r="T304" s="149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0" t="s">
        <v>212</v>
      </c>
      <c r="AT304" s="150" t="s">
        <v>208</v>
      </c>
      <c r="AU304" s="150" t="s">
        <v>88</v>
      </c>
      <c r="AY304" s="18" t="s">
        <v>206</v>
      </c>
      <c r="BE304" s="151">
        <f>IF(N304="základní",J304,0)</f>
        <v>0</v>
      </c>
      <c r="BF304" s="151">
        <f>IF(N304="snížená",J304,0)</f>
        <v>0</v>
      </c>
      <c r="BG304" s="151">
        <f>IF(N304="zákl. přenesená",J304,0)</f>
        <v>0</v>
      </c>
      <c r="BH304" s="151">
        <f>IF(N304="sníž. přenesená",J304,0)</f>
        <v>0</v>
      </c>
      <c r="BI304" s="151">
        <f>IF(N304="nulová",J304,0)</f>
        <v>0</v>
      </c>
      <c r="BJ304" s="18" t="s">
        <v>86</v>
      </c>
      <c r="BK304" s="151">
        <f>ROUND(I304*H304,2)</f>
        <v>0</v>
      </c>
      <c r="BL304" s="18" t="s">
        <v>212</v>
      </c>
      <c r="BM304" s="150" t="s">
        <v>456</v>
      </c>
    </row>
    <row r="305" spans="1:65" s="13" customFormat="1" ht="11.25">
      <c r="B305" s="152"/>
      <c r="D305" s="153" t="s">
        <v>214</v>
      </c>
      <c r="E305" s="154" t="s">
        <v>1</v>
      </c>
      <c r="F305" s="155" t="s">
        <v>108</v>
      </c>
      <c r="H305" s="156">
        <v>46.8</v>
      </c>
      <c r="L305" s="152"/>
      <c r="M305" s="157"/>
      <c r="N305" s="158"/>
      <c r="O305" s="158"/>
      <c r="P305" s="158"/>
      <c r="Q305" s="158"/>
      <c r="R305" s="158"/>
      <c r="S305" s="158"/>
      <c r="T305" s="159"/>
      <c r="AT305" s="154" t="s">
        <v>214</v>
      </c>
      <c r="AU305" s="154" t="s">
        <v>88</v>
      </c>
      <c r="AV305" s="13" t="s">
        <v>88</v>
      </c>
      <c r="AW305" s="13" t="s">
        <v>34</v>
      </c>
      <c r="AX305" s="13" t="s">
        <v>86</v>
      </c>
      <c r="AY305" s="154" t="s">
        <v>206</v>
      </c>
    </row>
    <row r="306" spans="1:65" s="2" customFormat="1" ht="24.2" customHeight="1">
      <c r="A306" s="30"/>
      <c r="B306" s="139"/>
      <c r="C306" s="140" t="s">
        <v>457</v>
      </c>
      <c r="D306" s="140" t="s">
        <v>208</v>
      </c>
      <c r="E306" s="141" t="s">
        <v>458</v>
      </c>
      <c r="F306" s="142" t="s">
        <v>459</v>
      </c>
      <c r="G306" s="143" t="s">
        <v>91</v>
      </c>
      <c r="H306" s="144">
        <v>46.8</v>
      </c>
      <c r="I306" s="145"/>
      <c r="J306" s="145">
        <f>ROUND(I306*H306,2)</f>
        <v>0</v>
      </c>
      <c r="K306" s="142" t="s">
        <v>211</v>
      </c>
      <c r="L306" s="31"/>
      <c r="M306" s="146" t="s">
        <v>1</v>
      </c>
      <c r="N306" s="147" t="s">
        <v>43</v>
      </c>
      <c r="O306" s="148">
        <v>0.90900000000000003</v>
      </c>
      <c r="P306" s="148">
        <f>O306*H306</f>
        <v>42.541199999999996</v>
      </c>
      <c r="Q306" s="148">
        <v>0.1837</v>
      </c>
      <c r="R306" s="148">
        <f>Q306*H306</f>
        <v>8.5971599999999988</v>
      </c>
      <c r="S306" s="148">
        <v>0</v>
      </c>
      <c r="T306" s="149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50" t="s">
        <v>212</v>
      </c>
      <c r="AT306" s="150" t="s">
        <v>208</v>
      </c>
      <c r="AU306" s="150" t="s">
        <v>88</v>
      </c>
      <c r="AY306" s="18" t="s">
        <v>206</v>
      </c>
      <c r="BE306" s="151">
        <f>IF(N306="základní",J306,0)</f>
        <v>0</v>
      </c>
      <c r="BF306" s="151">
        <f>IF(N306="snížená",J306,0)</f>
        <v>0</v>
      </c>
      <c r="BG306" s="151">
        <f>IF(N306="zákl. přenesená",J306,0)</f>
        <v>0</v>
      </c>
      <c r="BH306" s="151">
        <f>IF(N306="sníž. přenesená",J306,0)</f>
        <v>0</v>
      </c>
      <c r="BI306" s="151">
        <f>IF(N306="nulová",J306,0)</f>
        <v>0</v>
      </c>
      <c r="BJ306" s="18" t="s">
        <v>86</v>
      </c>
      <c r="BK306" s="151">
        <f>ROUND(I306*H306,2)</f>
        <v>0</v>
      </c>
      <c r="BL306" s="18" t="s">
        <v>212</v>
      </c>
      <c r="BM306" s="150" t="s">
        <v>460</v>
      </c>
    </row>
    <row r="307" spans="1:65" s="13" customFormat="1" ht="11.25">
      <c r="B307" s="152"/>
      <c r="D307" s="153" t="s">
        <v>214</v>
      </c>
      <c r="E307" s="154" t="s">
        <v>1</v>
      </c>
      <c r="F307" s="155" t="s">
        <v>108</v>
      </c>
      <c r="H307" s="156">
        <v>46.8</v>
      </c>
      <c r="L307" s="152"/>
      <c r="M307" s="157"/>
      <c r="N307" s="158"/>
      <c r="O307" s="158"/>
      <c r="P307" s="158"/>
      <c r="Q307" s="158"/>
      <c r="R307" s="158"/>
      <c r="S307" s="158"/>
      <c r="T307" s="159"/>
      <c r="AT307" s="154" t="s">
        <v>214</v>
      </c>
      <c r="AU307" s="154" t="s">
        <v>88</v>
      </c>
      <c r="AV307" s="13" t="s">
        <v>88</v>
      </c>
      <c r="AW307" s="13" t="s">
        <v>34</v>
      </c>
      <c r="AX307" s="13" t="s">
        <v>86</v>
      </c>
      <c r="AY307" s="154" t="s">
        <v>206</v>
      </c>
    </row>
    <row r="308" spans="1:65" s="2" customFormat="1" ht="14.45" customHeight="1">
      <c r="A308" s="30"/>
      <c r="B308" s="139"/>
      <c r="C308" s="140" t="s">
        <v>461</v>
      </c>
      <c r="D308" s="140" t="s">
        <v>208</v>
      </c>
      <c r="E308" s="141" t="s">
        <v>462</v>
      </c>
      <c r="F308" s="142" t="s">
        <v>463</v>
      </c>
      <c r="G308" s="143" t="s">
        <v>91</v>
      </c>
      <c r="H308" s="144">
        <v>3.7</v>
      </c>
      <c r="I308" s="145"/>
      <c r="J308" s="145">
        <f>ROUND(I308*H308,2)</f>
        <v>0</v>
      </c>
      <c r="K308" s="142" t="s">
        <v>211</v>
      </c>
      <c r="L308" s="31"/>
      <c r="M308" s="146" t="s">
        <v>1</v>
      </c>
      <c r="N308" s="147" t="s">
        <v>43</v>
      </c>
      <c r="O308" s="148">
        <v>4.1000000000000002E-2</v>
      </c>
      <c r="P308" s="148">
        <f>O308*H308</f>
        <v>0.1517</v>
      </c>
      <c r="Q308" s="148">
        <v>0</v>
      </c>
      <c r="R308" s="148">
        <f>Q308*H308</f>
        <v>0</v>
      </c>
      <c r="S308" s="148">
        <v>0</v>
      </c>
      <c r="T308" s="149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0" t="s">
        <v>212</v>
      </c>
      <c r="AT308" s="150" t="s">
        <v>208</v>
      </c>
      <c r="AU308" s="150" t="s">
        <v>88</v>
      </c>
      <c r="AY308" s="18" t="s">
        <v>206</v>
      </c>
      <c r="BE308" s="151">
        <f>IF(N308="základní",J308,0)</f>
        <v>0</v>
      </c>
      <c r="BF308" s="151">
        <f>IF(N308="snížená",J308,0)</f>
        <v>0</v>
      </c>
      <c r="BG308" s="151">
        <f>IF(N308="zákl. přenesená",J308,0)</f>
        <v>0</v>
      </c>
      <c r="BH308" s="151">
        <f>IF(N308="sníž. přenesená",J308,0)</f>
        <v>0</v>
      </c>
      <c r="BI308" s="151">
        <f>IF(N308="nulová",J308,0)</f>
        <v>0</v>
      </c>
      <c r="BJ308" s="18" t="s">
        <v>86</v>
      </c>
      <c r="BK308" s="151">
        <f>ROUND(I308*H308,2)</f>
        <v>0</v>
      </c>
      <c r="BL308" s="18" t="s">
        <v>212</v>
      </c>
      <c r="BM308" s="150" t="s">
        <v>464</v>
      </c>
    </row>
    <row r="309" spans="1:65" s="13" customFormat="1" ht="11.25">
      <c r="B309" s="152"/>
      <c r="D309" s="153" t="s">
        <v>214</v>
      </c>
      <c r="E309" s="154" t="s">
        <v>1</v>
      </c>
      <c r="F309" s="155" t="s">
        <v>138</v>
      </c>
      <c r="H309" s="156">
        <v>3.7</v>
      </c>
      <c r="L309" s="152"/>
      <c r="M309" s="157"/>
      <c r="N309" s="158"/>
      <c r="O309" s="158"/>
      <c r="P309" s="158"/>
      <c r="Q309" s="158"/>
      <c r="R309" s="158"/>
      <c r="S309" s="158"/>
      <c r="T309" s="159"/>
      <c r="AT309" s="154" t="s">
        <v>214</v>
      </c>
      <c r="AU309" s="154" t="s">
        <v>88</v>
      </c>
      <c r="AV309" s="13" t="s">
        <v>88</v>
      </c>
      <c r="AW309" s="13" t="s">
        <v>34</v>
      </c>
      <c r="AX309" s="13" t="s">
        <v>86</v>
      </c>
      <c r="AY309" s="154" t="s">
        <v>206</v>
      </c>
    </row>
    <row r="310" spans="1:65" s="2" customFormat="1" ht="24.2" customHeight="1">
      <c r="A310" s="30"/>
      <c r="B310" s="139"/>
      <c r="C310" s="140" t="s">
        <v>151</v>
      </c>
      <c r="D310" s="140" t="s">
        <v>208</v>
      </c>
      <c r="E310" s="141" t="s">
        <v>465</v>
      </c>
      <c r="F310" s="142" t="s">
        <v>466</v>
      </c>
      <c r="G310" s="143" t="s">
        <v>91</v>
      </c>
      <c r="H310" s="144">
        <v>3.7</v>
      </c>
      <c r="I310" s="145"/>
      <c r="J310" s="145">
        <f>ROUND(I310*H310,2)</f>
        <v>0</v>
      </c>
      <c r="K310" s="142" t="s">
        <v>211</v>
      </c>
      <c r="L310" s="31"/>
      <c r="M310" s="146" t="s">
        <v>1</v>
      </c>
      <c r="N310" s="147" t="s">
        <v>43</v>
      </c>
      <c r="O310" s="148">
        <v>9.9000000000000005E-2</v>
      </c>
      <c r="P310" s="148">
        <f>O310*H310</f>
        <v>0.36630000000000001</v>
      </c>
      <c r="Q310" s="148">
        <v>0</v>
      </c>
      <c r="R310" s="148">
        <f>Q310*H310</f>
        <v>0</v>
      </c>
      <c r="S310" s="148">
        <v>0</v>
      </c>
      <c r="T310" s="149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0" t="s">
        <v>212</v>
      </c>
      <c r="AT310" s="150" t="s">
        <v>208</v>
      </c>
      <c r="AU310" s="150" t="s">
        <v>88</v>
      </c>
      <c r="AY310" s="18" t="s">
        <v>206</v>
      </c>
      <c r="BE310" s="151">
        <f>IF(N310="základní",J310,0)</f>
        <v>0</v>
      </c>
      <c r="BF310" s="151">
        <f>IF(N310="snížená",J310,0)</f>
        <v>0</v>
      </c>
      <c r="BG310" s="151">
        <f>IF(N310="zákl. přenesená",J310,0)</f>
        <v>0</v>
      </c>
      <c r="BH310" s="151">
        <f>IF(N310="sníž. přenesená",J310,0)</f>
        <v>0</v>
      </c>
      <c r="BI310" s="151">
        <f>IF(N310="nulová",J310,0)</f>
        <v>0</v>
      </c>
      <c r="BJ310" s="18" t="s">
        <v>86</v>
      </c>
      <c r="BK310" s="151">
        <f>ROUND(I310*H310,2)</f>
        <v>0</v>
      </c>
      <c r="BL310" s="18" t="s">
        <v>212</v>
      </c>
      <c r="BM310" s="150" t="s">
        <v>467</v>
      </c>
    </row>
    <row r="311" spans="1:65" s="13" customFormat="1" ht="11.25">
      <c r="B311" s="152"/>
      <c r="D311" s="153" t="s">
        <v>214</v>
      </c>
      <c r="E311" s="154" t="s">
        <v>1</v>
      </c>
      <c r="F311" s="155" t="s">
        <v>101</v>
      </c>
      <c r="H311" s="156">
        <v>3.7</v>
      </c>
      <c r="L311" s="152"/>
      <c r="M311" s="157"/>
      <c r="N311" s="158"/>
      <c r="O311" s="158"/>
      <c r="P311" s="158"/>
      <c r="Q311" s="158"/>
      <c r="R311" s="158"/>
      <c r="S311" s="158"/>
      <c r="T311" s="159"/>
      <c r="AT311" s="154" t="s">
        <v>214</v>
      </c>
      <c r="AU311" s="154" t="s">
        <v>88</v>
      </c>
      <c r="AV311" s="13" t="s">
        <v>88</v>
      </c>
      <c r="AW311" s="13" t="s">
        <v>34</v>
      </c>
      <c r="AX311" s="13" t="s">
        <v>86</v>
      </c>
      <c r="AY311" s="154" t="s">
        <v>206</v>
      </c>
    </row>
    <row r="312" spans="1:65" s="2" customFormat="1" ht="24.2" customHeight="1">
      <c r="A312" s="30"/>
      <c r="B312" s="139"/>
      <c r="C312" s="140" t="s">
        <v>468</v>
      </c>
      <c r="D312" s="140" t="s">
        <v>208</v>
      </c>
      <c r="E312" s="141" t="s">
        <v>469</v>
      </c>
      <c r="F312" s="142" t="s">
        <v>470</v>
      </c>
      <c r="G312" s="143" t="s">
        <v>91</v>
      </c>
      <c r="H312" s="144">
        <v>13.885</v>
      </c>
      <c r="I312" s="145"/>
      <c r="J312" s="145">
        <f>ROUND(I312*H312,2)</f>
        <v>0</v>
      </c>
      <c r="K312" s="142" t="s">
        <v>211</v>
      </c>
      <c r="L312" s="31"/>
      <c r="M312" s="146" t="s">
        <v>1</v>
      </c>
      <c r="N312" s="147" t="s">
        <v>43</v>
      </c>
      <c r="O312" s="148">
        <v>0.09</v>
      </c>
      <c r="P312" s="148">
        <f>O312*H312</f>
        <v>1.2496499999999999</v>
      </c>
      <c r="Q312" s="148">
        <v>0</v>
      </c>
      <c r="R312" s="148">
        <f>Q312*H312</f>
        <v>0</v>
      </c>
      <c r="S312" s="148">
        <v>0</v>
      </c>
      <c r="T312" s="149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50" t="s">
        <v>212</v>
      </c>
      <c r="AT312" s="150" t="s">
        <v>208</v>
      </c>
      <c r="AU312" s="150" t="s">
        <v>88</v>
      </c>
      <c r="AY312" s="18" t="s">
        <v>206</v>
      </c>
      <c r="BE312" s="151">
        <f>IF(N312="základní",J312,0)</f>
        <v>0</v>
      </c>
      <c r="BF312" s="151">
        <f>IF(N312="snížená",J312,0)</f>
        <v>0</v>
      </c>
      <c r="BG312" s="151">
        <f>IF(N312="zákl. přenesená",J312,0)</f>
        <v>0</v>
      </c>
      <c r="BH312" s="151">
        <f>IF(N312="sníž. přenesená",J312,0)</f>
        <v>0</v>
      </c>
      <c r="BI312" s="151">
        <f>IF(N312="nulová",J312,0)</f>
        <v>0</v>
      </c>
      <c r="BJ312" s="18" t="s">
        <v>86</v>
      </c>
      <c r="BK312" s="151">
        <f>ROUND(I312*H312,2)</f>
        <v>0</v>
      </c>
      <c r="BL312" s="18" t="s">
        <v>212</v>
      </c>
      <c r="BM312" s="150" t="s">
        <v>471</v>
      </c>
    </row>
    <row r="313" spans="1:65" s="13" customFormat="1" ht="11.25">
      <c r="B313" s="152"/>
      <c r="D313" s="153" t="s">
        <v>214</v>
      </c>
      <c r="E313" s="154" t="s">
        <v>1</v>
      </c>
      <c r="F313" s="155" t="s">
        <v>89</v>
      </c>
      <c r="H313" s="156">
        <v>13.885</v>
      </c>
      <c r="L313" s="152"/>
      <c r="M313" s="157"/>
      <c r="N313" s="158"/>
      <c r="O313" s="158"/>
      <c r="P313" s="158"/>
      <c r="Q313" s="158"/>
      <c r="R313" s="158"/>
      <c r="S313" s="158"/>
      <c r="T313" s="159"/>
      <c r="AT313" s="154" t="s">
        <v>214</v>
      </c>
      <c r="AU313" s="154" t="s">
        <v>88</v>
      </c>
      <c r="AV313" s="13" t="s">
        <v>88</v>
      </c>
      <c r="AW313" s="13" t="s">
        <v>34</v>
      </c>
      <c r="AX313" s="13" t="s">
        <v>86</v>
      </c>
      <c r="AY313" s="154" t="s">
        <v>206</v>
      </c>
    </row>
    <row r="314" spans="1:65" s="2" customFormat="1" ht="24.2" customHeight="1">
      <c r="A314" s="30"/>
      <c r="B314" s="139"/>
      <c r="C314" s="140" t="s">
        <v>472</v>
      </c>
      <c r="D314" s="140" t="s">
        <v>208</v>
      </c>
      <c r="E314" s="141" t="s">
        <v>473</v>
      </c>
      <c r="F314" s="142" t="s">
        <v>474</v>
      </c>
      <c r="G314" s="143" t="s">
        <v>91</v>
      </c>
      <c r="H314" s="144">
        <v>13.885</v>
      </c>
      <c r="I314" s="145"/>
      <c r="J314" s="145">
        <f>ROUND(I314*H314,2)</f>
        <v>0</v>
      </c>
      <c r="K314" s="142" t="s">
        <v>211</v>
      </c>
      <c r="L314" s="31"/>
      <c r="M314" s="146" t="s">
        <v>1</v>
      </c>
      <c r="N314" s="147" t="s">
        <v>43</v>
      </c>
      <c r="O314" s="148">
        <v>6.6000000000000003E-2</v>
      </c>
      <c r="P314" s="148">
        <f>O314*H314</f>
        <v>0.91641000000000006</v>
      </c>
      <c r="Q314" s="148">
        <v>0</v>
      </c>
      <c r="R314" s="148">
        <f>Q314*H314</f>
        <v>0</v>
      </c>
      <c r="S314" s="148">
        <v>0</v>
      </c>
      <c r="T314" s="149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50" t="s">
        <v>212</v>
      </c>
      <c r="AT314" s="150" t="s">
        <v>208</v>
      </c>
      <c r="AU314" s="150" t="s">
        <v>88</v>
      </c>
      <c r="AY314" s="18" t="s">
        <v>206</v>
      </c>
      <c r="BE314" s="151">
        <f>IF(N314="základní",J314,0)</f>
        <v>0</v>
      </c>
      <c r="BF314" s="151">
        <f>IF(N314="snížená",J314,0)</f>
        <v>0</v>
      </c>
      <c r="BG314" s="151">
        <f>IF(N314="zákl. přenesená",J314,0)</f>
        <v>0</v>
      </c>
      <c r="BH314" s="151">
        <f>IF(N314="sníž. přenesená",J314,0)</f>
        <v>0</v>
      </c>
      <c r="BI314" s="151">
        <f>IF(N314="nulová",J314,0)</f>
        <v>0</v>
      </c>
      <c r="BJ314" s="18" t="s">
        <v>86</v>
      </c>
      <c r="BK314" s="151">
        <f>ROUND(I314*H314,2)</f>
        <v>0</v>
      </c>
      <c r="BL314" s="18" t="s">
        <v>212</v>
      </c>
      <c r="BM314" s="150" t="s">
        <v>475</v>
      </c>
    </row>
    <row r="315" spans="1:65" s="13" customFormat="1" ht="11.25">
      <c r="B315" s="152"/>
      <c r="D315" s="153" t="s">
        <v>214</v>
      </c>
      <c r="E315" s="154" t="s">
        <v>1</v>
      </c>
      <c r="F315" s="155" t="s">
        <v>93</v>
      </c>
      <c r="H315" s="156">
        <v>13.885</v>
      </c>
      <c r="L315" s="152"/>
      <c r="M315" s="157"/>
      <c r="N315" s="158"/>
      <c r="O315" s="158"/>
      <c r="P315" s="158"/>
      <c r="Q315" s="158"/>
      <c r="R315" s="158"/>
      <c r="S315" s="158"/>
      <c r="T315" s="159"/>
      <c r="AT315" s="154" t="s">
        <v>214</v>
      </c>
      <c r="AU315" s="154" t="s">
        <v>88</v>
      </c>
      <c r="AV315" s="13" t="s">
        <v>88</v>
      </c>
      <c r="AW315" s="13" t="s">
        <v>34</v>
      </c>
      <c r="AX315" s="13" t="s">
        <v>86</v>
      </c>
      <c r="AY315" s="154" t="s">
        <v>206</v>
      </c>
    </row>
    <row r="316" spans="1:65" s="12" customFormat="1" ht="22.9" customHeight="1">
      <c r="B316" s="127"/>
      <c r="D316" s="128" t="s">
        <v>77</v>
      </c>
      <c r="E316" s="137" t="s">
        <v>257</v>
      </c>
      <c r="F316" s="137" t="s">
        <v>476</v>
      </c>
      <c r="J316" s="138">
        <f>BK316</f>
        <v>0</v>
      </c>
      <c r="L316" s="127"/>
      <c r="M316" s="131"/>
      <c r="N316" s="132"/>
      <c r="O316" s="132"/>
      <c r="P316" s="133">
        <f>SUM(P317:P319)</f>
        <v>6.2449999999999992</v>
      </c>
      <c r="Q316" s="132"/>
      <c r="R316" s="133">
        <f>SUM(R317:R319)</f>
        <v>2.1750000000000002E-2</v>
      </c>
      <c r="S316" s="132"/>
      <c r="T316" s="134">
        <f>SUM(T317:T319)</f>
        <v>0</v>
      </c>
      <c r="AR316" s="128" t="s">
        <v>86</v>
      </c>
      <c r="AT316" s="135" t="s">
        <v>77</v>
      </c>
      <c r="AU316" s="135" t="s">
        <v>86</v>
      </c>
      <c r="AY316" s="128" t="s">
        <v>206</v>
      </c>
      <c r="BK316" s="136">
        <f>SUM(BK317:BK319)</f>
        <v>0</v>
      </c>
    </row>
    <row r="317" spans="1:65" s="2" customFormat="1" ht="14.45" customHeight="1">
      <c r="A317" s="30"/>
      <c r="B317" s="139"/>
      <c r="C317" s="140" t="s">
        <v>477</v>
      </c>
      <c r="D317" s="140" t="s">
        <v>208</v>
      </c>
      <c r="E317" s="141" t="s">
        <v>478</v>
      </c>
      <c r="F317" s="142" t="s">
        <v>479</v>
      </c>
      <c r="G317" s="143" t="s">
        <v>124</v>
      </c>
      <c r="H317" s="144">
        <v>55</v>
      </c>
      <c r="I317" s="145"/>
      <c r="J317" s="145">
        <f>ROUND(I317*H317,2)</f>
        <v>0</v>
      </c>
      <c r="K317" s="142" t="s">
        <v>211</v>
      </c>
      <c r="L317" s="31"/>
      <c r="M317" s="146" t="s">
        <v>1</v>
      </c>
      <c r="N317" s="147" t="s">
        <v>43</v>
      </c>
      <c r="O317" s="148">
        <v>5.3999999999999999E-2</v>
      </c>
      <c r="P317" s="148">
        <f>O317*H317</f>
        <v>2.9699999999999998</v>
      </c>
      <c r="Q317" s="148">
        <v>1.9000000000000001E-4</v>
      </c>
      <c r="R317" s="148">
        <f>Q317*H317</f>
        <v>1.0450000000000001E-2</v>
      </c>
      <c r="S317" s="148">
        <v>0</v>
      </c>
      <c r="T317" s="149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0" t="s">
        <v>212</v>
      </c>
      <c r="AT317" s="150" t="s">
        <v>208</v>
      </c>
      <c r="AU317" s="150" t="s">
        <v>88</v>
      </c>
      <c r="AY317" s="18" t="s">
        <v>206</v>
      </c>
      <c r="BE317" s="151">
        <f>IF(N317="základní",J317,0)</f>
        <v>0</v>
      </c>
      <c r="BF317" s="151">
        <f>IF(N317="snížená",J317,0)</f>
        <v>0</v>
      </c>
      <c r="BG317" s="151">
        <f>IF(N317="zákl. přenesená",J317,0)</f>
        <v>0</v>
      </c>
      <c r="BH317" s="151">
        <f>IF(N317="sníž. přenesená",J317,0)</f>
        <v>0</v>
      </c>
      <c r="BI317" s="151">
        <f>IF(N317="nulová",J317,0)</f>
        <v>0</v>
      </c>
      <c r="BJ317" s="18" t="s">
        <v>86</v>
      </c>
      <c r="BK317" s="151">
        <f>ROUND(I317*H317,2)</f>
        <v>0</v>
      </c>
      <c r="BL317" s="18" t="s">
        <v>212</v>
      </c>
      <c r="BM317" s="150" t="s">
        <v>480</v>
      </c>
    </row>
    <row r="318" spans="1:65" s="2" customFormat="1" ht="14.45" customHeight="1">
      <c r="A318" s="30"/>
      <c r="B318" s="139"/>
      <c r="C318" s="140" t="s">
        <v>481</v>
      </c>
      <c r="D318" s="140" t="s">
        <v>208</v>
      </c>
      <c r="E318" s="141" t="s">
        <v>482</v>
      </c>
      <c r="F318" s="142" t="s">
        <v>483</v>
      </c>
      <c r="G318" s="143" t="s">
        <v>124</v>
      </c>
      <c r="H318" s="144">
        <v>25</v>
      </c>
      <c r="I318" s="145"/>
      <c r="J318" s="145">
        <f>ROUND(I318*H318,2)</f>
        <v>0</v>
      </c>
      <c r="K318" s="142" t="s">
        <v>211</v>
      </c>
      <c r="L318" s="31"/>
      <c r="M318" s="146" t="s">
        <v>1</v>
      </c>
      <c r="N318" s="147" t="s">
        <v>43</v>
      </c>
      <c r="O318" s="148">
        <v>6.0999999999999999E-2</v>
      </c>
      <c r="P318" s="148">
        <f>O318*H318</f>
        <v>1.5249999999999999</v>
      </c>
      <c r="Q318" s="148">
        <v>2.0000000000000001E-4</v>
      </c>
      <c r="R318" s="148">
        <f>Q318*H318</f>
        <v>5.0000000000000001E-3</v>
      </c>
      <c r="S318" s="148">
        <v>0</v>
      </c>
      <c r="T318" s="149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0" t="s">
        <v>212</v>
      </c>
      <c r="AT318" s="150" t="s">
        <v>208</v>
      </c>
      <c r="AU318" s="150" t="s">
        <v>88</v>
      </c>
      <c r="AY318" s="18" t="s">
        <v>206</v>
      </c>
      <c r="BE318" s="151">
        <f>IF(N318="základní",J318,0)</f>
        <v>0</v>
      </c>
      <c r="BF318" s="151">
        <f>IF(N318="snížená",J318,0)</f>
        <v>0</v>
      </c>
      <c r="BG318" s="151">
        <f>IF(N318="zákl. přenesená",J318,0)</f>
        <v>0</v>
      </c>
      <c r="BH318" s="151">
        <f>IF(N318="sníž. přenesená",J318,0)</f>
        <v>0</v>
      </c>
      <c r="BI318" s="151">
        <f>IF(N318="nulová",J318,0)</f>
        <v>0</v>
      </c>
      <c r="BJ318" s="18" t="s">
        <v>86</v>
      </c>
      <c r="BK318" s="151">
        <f>ROUND(I318*H318,2)</f>
        <v>0</v>
      </c>
      <c r="BL318" s="18" t="s">
        <v>212</v>
      </c>
      <c r="BM318" s="150" t="s">
        <v>484</v>
      </c>
    </row>
    <row r="319" spans="1:65" s="2" customFormat="1" ht="14.45" customHeight="1">
      <c r="A319" s="30"/>
      <c r="B319" s="139"/>
      <c r="C319" s="140" t="s">
        <v>485</v>
      </c>
      <c r="D319" s="140" t="s">
        <v>208</v>
      </c>
      <c r="E319" s="141" t="s">
        <v>486</v>
      </c>
      <c r="F319" s="142" t="s">
        <v>487</v>
      </c>
      <c r="G319" s="143" t="s">
        <v>124</v>
      </c>
      <c r="H319" s="144">
        <v>70</v>
      </c>
      <c r="I319" s="145"/>
      <c r="J319" s="145">
        <f>ROUND(I319*H319,2)</f>
        <v>0</v>
      </c>
      <c r="K319" s="142" t="s">
        <v>211</v>
      </c>
      <c r="L319" s="31"/>
      <c r="M319" s="146" t="s">
        <v>1</v>
      </c>
      <c r="N319" s="147" t="s">
        <v>43</v>
      </c>
      <c r="O319" s="148">
        <v>2.5000000000000001E-2</v>
      </c>
      <c r="P319" s="148">
        <f>O319*H319</f>
        <v>1.75</v>
      </c>
      <c r="Q319" s="148">
        <v>9.0000000000000006E-5</v>
      </c>
      <c r="R319" s="148">
        <f>Q319*H319</f>
        <v>6.3E-3</v>
      </c>
      <c r="S319" s="148">
        <v>0</v>
      </c>
      <c r="T319" s="149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0" t="s">
        <v>488</v>
      </c>
      <c r="AT319" s="150" t="s">
        <v>208</v>
      </c>
      <c r="AU319" s="150" t="s">
        <v>88</v>
      </c>
      <c r="AY319" s="18" t="s">
        <v>206</v>
      </c>
      <c r="BE319" s="151">
        <f>IF(N319="základní",J319,0)</f>
        <v>0</v>
      </c>
      <c r="BF319" s="151">
        <f>IF(N319="snížená",J319,0)</f>
        <v>0</v>
      </c>
      <c r="BG319" s="151">
        <f>IF(N319="zákl. přenesená",J319,0)</f>
        <v>0</v>
      </c>
      <c r="BH319" s="151">
        <f>IF(N319="sníž. přenesená",J319,0)</f>
        <v>0</v>
      </c>
      <c r="BI319" s="151">
        <f>IF(N319="nulová",J319,0)</f>
        <v>0</v>
      </c>
      <c r="BJ319" s="18" t="s">
        <v>86</v>
      </c>
      <c r="BK319" s="151">
        <f>ROUND(I319*H319,2)</f>
        <v>0</v>
      </c>
      <c r="BL319" s="18" t="s">
        <v>488</v>
      </c>
      <c r="BM319" s="150" t="s">
        <v>489</v>
      </c>
    </row>
    <row r="320" spans="1:65" s="12" customFormat="1" ht="22.9" customHeight="1">
      <c r="B320" s="127"/>
      <c r="D320" s="128" t="s">
        <v>77</v>
      </c>
      <c r="E320" s="137" t="s">
        <v>262</v>
      </c>
      <c r="F320" s="137" t="s">
        <v>490</v>
      </c>
      <c r="J320" s="138">
        <f>BK320</f>
        <v>0</v>
      </c>
      <c r="L320" s="127"/>
      <c r="M320" s="131"/>
      <c r="N320" s="132"/>
      <c r="O320" s="132"/>
      <c r="P320" s="133">
        <f>SUM(P321:P336)</f>
        <v>68.36703</v>
      </c>
      <c r="Q320" s="132"/>
      <c r="R320" s="133">
        <f>SUM(R321:R336)</f>
        <v>2.4468019999999999</v>
      </c>
      <c r="S320" s="132"/>
      <c r="T320" s="134">
        <f>SUM(T321:T336)</f>
        <v>1.2250000000000001</v>
      </c>
      <c r="AR320" s="128" t="s">
        <v>86</v>
      </c>
      <c r="AT320" s="135" t="s">
        <v>77</v>
      </c>
      <c r="AU320" s="135" t="s">
        <v>86</v>
      </c>
      <c r="AY320" s="128" t="s">
        <v>206</v>
      </c>
      <c r="BK320" s="136">
        <f>SUM(BK321:BK336)</f>
        <v>0</v>
      </c>
    </row>
    <row r="321" spans="1:65" s="2" customFormat="1" ht="14.45" customHeight="1">
      <c r="A321" s="30"/>
      <c r="B321" s="139"/>
      <c r="C321" s="140" t="s">
        <v>491</v>
      </c>
      <c r="D321" s="140" t="s">
        <v>208</v>
      </c>
      <c r="E321" s="141" t="s">
        <v>492</v>
      </c>
      <c r="F321" s="142" t="s">
        <v>493</v>
      </c>
      <c r="G321" s="143" t="s">
        <v>124</v>
      </c>
      <c r="H321" s="144">
        <v>35</v>
      </c>
      <c r="I321" s="145"/>
      <c r="J321" s="145">
        <f>ROUND(I321*H321,2)</f>
        <v>0</v>
      </c>
      <c r="K321" s="142" t="s">
        <v>211</v>
      </c>
      <c r="L321" s="31"/>
      <c r="M321" s="146" t="s">
        <v>1</v>
      </c>
      <c r="N321" s="147" t="s">
        <v>43</v>
      </c>
      <c r="O321" s="148">
        <v>0.22800000000000001</v>
      </c>
      <c r="P321" s="148">
        <f>O321*H321</f>
        <v>7.98</v>
      </c>
      <c r="Q321" s="148">
        <v>4.0079999999999998E-2</v>
      </c>
      <c r="R321" s="148">
        <f>Q321*H321</f>
        <v>1.4027999999999998</v>
      </c>
      <c r="S321" s="148">
        <v>0</v>
      </c>
      <c r="T321" s="149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0" t="s">
        <v>212</v>
      </c>
      <c r="AT321" s="150" t="s">
        <v>208</v>
      </c>
      <c r="AU321" s="150" t="s">
        <v>88</v>
      </c>
      <c r="AY321" s="18" t="s">
        <v>206</v>
      </c>
      <c r="BE321" s="151">
        <f>IF(N321="základní",J321,0)</f>
        <v>0</v>
      </c>
      <c r="BF321" s="151">
        <f>IF(N321="snížená",J321,0)</f>
        <v>0</v>
      </c>
      <c r="BG321" s="151">
        <f>IF(N321="zákl. přenesená",J321,0)</f>
        <v>0</v>
      </c>
      <c r="BH321" s="151">
        <f>IF(N321="sníž. přenesená",J321,0)</f>
        <v>0</v>
      </c>
      <c r="BI321" s="151">
        <f>IF(N321="nulová",J321,0)</f>
        <v>0</v>
      </c>
      <c r="BJ321" s="18" t="s">
        <v>86</v>
      </c>
      <c r="BK321" s="151">
        <f>ROUND(I321*H321,2)</f>
        <v>0</v>
      </c>
      <c r="BL321" s="18" t="s">
        <v>212</v>
      </c>
      <c r="BM321" s="150" t="s">
        <v>494</v>
      </c>
    </row>
    <row r="322" spans="1:65" s="13" customFormat="1" ht="11.25">
      <c r="B322" s="152"/>
      <c r="D322" s="153" t="s">
        <v>214</v>
      </c>
      <c r="E322" s="154" t="s">
        <v>1</v>
      </c>
      <c r="F322" s="155" t="s">
        <v>163</v>
      </c>
      <c r="H322" s="156">
        <v>35</v>
      </c>
      <c r="L322" s="152"/>
      <c r="M322" s="157"/>
      <c r="N322" s="158"/>
      <c r="O322" s="158"/>
      <c r="P322" s="158"/>
      <c r="Q322" s="158"/>
      <c r="R322" s="158"/>
      <c r="S322" s="158"/>
      <c r="T322" s="159"/>
      <c r="AT322" s="154" t="s">
        <v>214</v>
      </c>
      <c r="AU322" s="154" t="s">
        <v>88</v>
      </c>
      <c r="AV322" s="13" t="s">
        <v>88</v>
      </c>
      <c r="AW322" s="13" t="s">
        <v>34</v>
      </c>
      <c r="AX322" s="13" t="s">
        <v>86</v>
      </c>
      <c r="AY322" s="154" t="s">
        <v>206</v>
      </c>
    </row>
    <row r="323" spans="1:65" s="2" customFormat="1" ht="24.2" customHeight="1">
      <c r="A323" s="30"/>
      <c r="B323" s="139"/>
      <c r="C323" s="140" t="s">
        <v>495</v>
      </c>
      <c r="D323" s="140" t="s">
        <v>208</v>
      </c>
      <c r="E323" s="141" t="s">
        <v>496</v>
      </c>
      <c r="F323" s="142" t="s">
        <v>497</v>
      </c>
      <c r="G323" s="143" t="s">
        <v>124</v>
      </c>
      <c r="H323" s="144">
        <v>5</v>
      </c>
      <c r="I323" s="145"/>
      <c r="J323" s="145">
        <f>ROUND(I323*H323,2)</f>
        <v>0</v>
      </c>
      <c r="K323" s="142" t="s">
        <v>211</v>
      </c>
      <c r="L323" s="31"/>
      <c r="M323" s="146" t="s">
        <v>1</v>
      </c>
      <c r="N323" s="147" t="s">
        <v>43</v>
      </c>
      <c r="O323" s="148">
        <v>0.32500000000000001</v>
      </c>
      <c r="P323" s="148">
        <f>O323*H323</f>
        <v>1.625</v>
      </c>
      <c r="Q323" s="148">
        <v>0.20219000000000001</v>
      </c>
      <c r="R323" s="148">
        <f>Q323*H323</f>
        <v>1.01095</v>
      </c>
      <c r="S323" s="148">
        <v>0</v>
      </c>
      <c r="T323" s="149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0" t="s">
        <v>212</v>
      </c>
      <c r="AT323" s="150" t="s">
        <v>208</v>
      </c>
      <c r="AU323" s="150" t="s">
        <v>88</v>
      </c>
      <c r="AY323" s="18" t="s">
        <v>206</v>
      </c>
      <c r="BE323" s="151">
        <f>IF(N323="základní",J323,0)</f>
        <v>0</v>
      </c>
      <c r="BF323" s="151">
        <f>IF(N323="snížená",J323,0)</f>
        <v>0</v>
      </c>
      <c r="BG323" s="151">
        <f>IF(N323="zákl. přenesená",J323,0)</f>
        <v>0</v>
      </c>
      <c r="BH323" s="151">
        <f>IF(N323="sníž. přenesená",J323,0)</f>
        <v>0</v>
      </c>
      <c r="BI323" s="151">
        <f>IF(N323="nulová",J323,0)</f>
        <v>0</v>
      </c>
      <c r="BJ323" s="18" t="s">
        <v>86</v>
      </c>
      <c r="BK323" s="151">
        <f>ROUND(I323*H323,2)</f>
        <v>0</v>
      </c>
      <c r="BL323" s="18" t="s">
        <v>212</v>
      </c>
      <c r="BM323" s="150" t="s">
        <v>498</v>
      </c>
    </row>
    <row r="324" spans="1:65" s="13" customFormat="1" ht="11.25">
      <c r="B324" s="152"/>
      <c r="D324" s="153" t="s">
        <v>214</v>
      </c>
      <c r="E324" s="154" t="s">
        <v>1</v>
      </c>
      <c r="F324" s="155" t="s">
        <v>122</v>
      </c>
      <c r="H324" s="156">
        <v>5</v>
      </c>
      <c r="L324" s="152"/>
      <c r="M324" s="157"/>
      <c r="N324" s="158"/>
      <c r="O324" s="158"/>
      <c r="P324" s="158"/>
      <c r="Q324" s="158"/>
      <c r="R324" s="158"/>
      <c r="S324" s="158"/>
      <c r="T324" s="159"/>
      <c r="AT324" s="154" t="s">
        <v>214</v>
      </c>
      <c r="AU324" s="154" t="s">
        <v>88</v>
      </c>
      <c r="AV324" s="13" t="s">
        <v>88</v>
      </c>
      <c r="AW324" s="13" t="s">
        <v>34</v>
      </c>
      <c r="AX324" s="13" t="s">
        <v>86</v>
      </c>
      <c r="AY324" s="154" t="s">
        <v>206</v>
      </c>
    </row>
    <row r="325" spans="1:65" s="2" customFormat="1" ht="24.2" customHeight="1">
      <c r="A325" s="30"/>
      <c r="B325" s="139"/>
      <c r="C325" s="140" t="s">
        <v>499</v>
      </c>
      <c r="D325" s="140" t="s">
        <v>208</v>
      </c>
      <c r="E325" s="141" t="s">
        <v>500</v>
      </c>
      <c r="F325" s="142" t="s">
        <v>501</v>
      </c>
      <c r="G325" s="143" t="s">
        <v>124</v>
      </c>
      <c r="H325" s="144">
        <v>5</v>
      </c>
      <c r="I325" s="145"/>
      <c r="J325" s="145">
        <f>ROUND(I325*H325,2)</f>
        <v>0</v>
      </c>
      <c r="K325" s="142" t="s">
        <v>211</v>
      </c>
      <c r="L325" s="31"/>
      <c r="M325" s="146" t="s">
        <v>1</v>
      </c>
      <c r="N325" s="147" t="s">
        <v>43</v>
      </c>
      <c r="O325" s="148">
        <v>0.124</v>
      </c>
      <c r="P325" s="148">
        <f>O325*H325</f>
        <v>0.62</v>
      </c>
      <c r="Q325" s="148">
        <v>0</v>
      </c>
      <c r="R325" s="148">
        <f>Q325*H325</f>
        <v>0</v>
      </c>
      <c r="S325" s="148">
        <v>0</v>
      </c>
      <c r="T325" s="149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0" t="s">
        <v>488</v>
      </c>
      <c r="AT325" s="150" t="s">
        <v>208</v>
      </c>
      <c r="AU325" s="150" t="s">
        <v>88</v>
      </c>
      <c r="AY325" s="18" t="s">
        <v>206</v>
      </c>
      <c r="BE325" s="151">
        <f>IF(N325="základní",J325,0)</f>
        <v>0</v>
      </c>
      <c r="BF325" s="151">
        <f>IF(N325="snížená",J325,0)</f>
        <v>0</v>
      </c>
      <c r="BG325" s="151">
        <f>IF(N325="zákl. přenesená",J325,0)</f>
        <v>0</v>
      </c>
      <c r="BH325" s="151">
        <f>IF(N325="sníž. přenesená",J325,0)</f>
        <v>0</v>
      </c>
      <c r="BI325" s="151">
        <f>IF(N325="nulová",J325,0)</f>
        <v>0</v>
      </c>
      <c r="BJ325" s="18" t="s">
        <v>86</v>
      </c>
      <c r="BK325" s="151">
        <f>ROUND(I325*H325,2)</f>
        <v>0</v>
      </c>
      <c r="BL325" s="18" t="s">
        <v>488</v>
      </c>
      <c r="BM325" s="150" t="s">
        <v>502</v>
      </c>
    </row>
    <row r="326" spans="1:65" s="13" customFormat="1" ht="11.25">
      <c r="B326" s="152"/>
      <c r="D326" s="153" t="s">
        <v>214</v>
      </c>
      <c r="E326" s="154" t="s">
        <v>1</v>
      </c>
      <c r="F326" s="155" t="s">
        <v>122</v>
      </c>
      <c r="H326" s="156">
        <v>5</v>
      </c>
      <c r="L326" s="152"/>
      <c r="M326" s="157"/>
      <c r="N326" s="158"/>
      <c r="O326" s="158"/>
      <c r="P326" s="158"/>
      <c r="Q326" s="158"/>
      <c r="R326" s="158"/>
      <c r="S326" s="158"/>
      <c r="T326" s="159"/>
      <c r="AT326" s="154" t="s">
        <v>214</v>
      </c>
      <c r="AU326" s="154" t="s">
        <v>88</v>
      </c>
      <c r="AV326" s="13" t="s">
        <v>88</v>
      </c>
      <c r="AW326" s="13" t="s">
        <v>34</v>
      </c>
      <c r="AX326" s="13" t="s">
        <v>86</v>
      </c>
      <c r="AY326" s="154" t="s">
        <v>206</v>
      </c>
    </row>
    <row r="327" spans="1:65" s="2" customFormat="1" ht="24.2" customHeight="1">
      <c r="A327" s="30"/>
      <c r="B327" s="139"/>
      <c r="C327" s="140" t="s">
        <v>503</v>
      </c>
      <c r="D327" s="140" t="s">
        <v>208</v>
      </c>
      <c r="E327" s="141" t="s">
        <v>504</v>
      </c>
      <c r="F327" s="142" t="s">
        <v>505</v>
      </c>
      <c r="G327" s="143" t="s">
        <v>91</v>
      </c>
      <c r="H327" s="144">
        <v>48</v>
      </c>
      <c r="I327" s="145"/>
      <c r="J327" s="145">
        <f>ROUND(I327*H327,2)</f>
        <v>0</v>
      </c>
      <c r="K327" s="142" t="s">
        <v>211</v>
      </c>
      <c r="L327" s="31"/>
      <c r="M327" s="146" t="s">
        <v>1</v>
      </c>
      <c r="N327" s="147" t="s">
        <v>43</v>
      </c>
      <c r="O327" s="148">
        <v>0.08</v>
      </c>
      <c r="P327" s="148">
        <f>O327*H327</f>
        <v>3.84</v>
      </c>
      <c r="Q327" s="148">
        <v>4.6999999999999999E-4</v>
      </c>
      <c r="R327" s="148">
        <f>Q327*H327</f>
        <v>2.256E-2</v>
      </c>
      <c r="S327" s="148">
        <v>0</v>
      </c>
      <c r="T327" s="149">
        <f>S327*H327</f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50" t="s">
        <v>212</v>
      </c>
      <c r="AT327" s="150" t="s">
        <v>208</v>
      </c>
      <c r="AU327" s="150" t="s">
        <v>88</v>
      </c>
      <c r="AY327" s="18" t="s">
        <v>206</v>
      </c>
      <c r="BE327" s="151">
        <f>IF(N327="základní",J327,0)</f>
        <v>0</v>
      </c>
      <c r="BF327" s="151">
        <f>IF(N327="snížená",J327,0)</f>
        <v>0</v>
      </c>
      <c r="BG327" s="151">
        <f>IF(N327="zákl. přenesená",J327,0)</f>
        <v>0</v>
      </c>
      <c r="BH327" s="151">
        <f>IF(N327="sníž. přenesená",J327,0)</f>
        <v>0</v>
      </c>
      <c r="BI327" s="151">
        <f>IF(N327="nulová",J327,0)</f>
        <v>0</v>
      </c>
      <c r="BJ327" s="18" t="s">
        <v>86</v>
      </c>
      <c r="BK327" s="151">
        <f>ROUND(I327*H327,2)</f>
        <v>0</v>
      </c>
      <c r="BL327" s="18" t="s">
        <v>212</v>
      </c>
      <c r="BM327" s="150" t="s">
        <v>506</v>
      </c>
    </row>
    <row r="328" spans="1:65" s="13" customFormat="1" ht="11.25">
      <c r="B328" s="152"/>
      <c r="D328" s="153" t="s">
        <v>214</v>
      </c>
      <c r="E328" s="154" t="s">
        <v>1</v>
      </c>
      <c r="F328" s="155" t="s">
        <v>149</v>
      </c>
      <c r="H328" s="156">
        <v>48</v>
      </c>
      <c r="L328" s="152"/>
      <c r="M328" s="157"/>
      <c r="N328" s="158"/>
      <c r="O328" s="158"/>
      <c r="P328" s="158"/>
      <c r="Q328" s="158"/>
      <c r="R328" s="158"/>
      <c r="S328" s="158"/>
      <c r="T328" s="159"/>
      <c r="AT328" s="154" t="s">
        <v>214</v>
      </c>
      <c r="AU328" s="154" t="s">
        <v>88</v>
      </c>
      <c r="AV328" s="13" t="s">
        <v>88</v>
      </c>
      <c r="AW328" s="13" t="s">
        <v>34</v>
      </c>
      <c r="AX328" s="13" t="s">
        <v>86</v>
      </c>
      <c r="AY328" s="154" t="s">
        <v>206</v>
      </c>
    </row>
    <row r="329" spans="1:65" s="2" customFormat="1" ht="24.2" customHeight="1">
      <c r="A329" s="30"/>
      <c r="B329" s="139"/>
      <c r="C329" s="140" t="s">
        <v>507</v>
      </c>
      <c r="D329" s="140" t="s">
        <v>208</v>
      </c>
      <c r="E329" s="141" t="s">
        <v>508</v>
      </c>
      <c r="F329" s="142" t="s">
        <v>509</v>
      </c>
      <c r="G329" s="143" t="s">
        <v>124</v>
      </c>
      <c r="H329" s="144">
        <v>17.2</v>
      </c>
      <c r="I329" s="145"/>
      <c r="J329" s="145">
        <f>ROUND(I329*H329,2)</f>
        <v>0</v>
      </c>
      <c r="K329" s="142" t="s">
        <v>211</v>
      </c>
      <c r="L329" s="31"/>
      <c r="M329" s="146" t="s">
        <v>1</v>
      </c>
      <c r="N329" s="147" t="s">
        <v>43</v>
      </c>
      <c r="O329" s="148">
        <v>0.186</v>
      </c>
      <c r="P329" s="148">
        <f>O329*H329</f>
        <v>3.1991999999999998</v>
      </c>
      <c r="Q329" s="148">
        <v>6.0999999999999997E-4</v>
      </c>
      <c r="R329" s="148">
        <f>Q329*H329</f>
        <v>1.0492E-2</v>
      </c>
      <c r="S329" s="148">
        <v>0</v>
      </c>
      <c r="T329" s="149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0" t="s">
        <v>212</v>
      </c>
      <c r="AT329" s="150" t="s">
        <v>208</v>
      </c>
      <c r="AU329" s="150" t="s">
        <v>88</v>
      </c>
      <c r="AY329" s="18" t="s">
        <v>206</v>
      </c>
      <c r="BE329" s="151">
        <f>IF(N329="základní",J329,0)</f>
        <v>0</v>
      </c>
      <c r="BF329" s="151">
        <f>IF(N329="snížená",J329,0)</f>
        <v>0</v>
      </c>
      <c r="BG329" s="151">
        <f>IF(N329="zákl. přenesená",J329,0)</f>
        <v>0</v>
      </c>
      <c r="BH329" s="151">
        <f>IF(N329="sníž. přenesená",J329,0)</f>
        <v>0</v>
      </c>
      <c r="BI329" s="151">
        <f>IF(N329="nulová",J329,0)</f>
        <v>0</v>
      </c>
      <c r="BJ329" s="18" t="s">
        <v>86</v>
      </c>
      <c r="BK329" s="151">
        <f>ROUND(I329*H329,2)</f>
        <v>0</v>
      </c>
      <c r="BL329" s="18" t="s">
        <v>212</v>
      </c>
      <c r="BM329" s="150" t="s">
        <v>510</v>
      </c>
    </row>
    <row r="330" spans="1:65" s="13" customFormat="1" ht="11.25">
      <c r="B330" s="152"/>
      <c r="D330" s="153" t="s">
        <v>214</v>
      </c>
      <c r="E330" s="154" t="s">
        <v>1</v>
      </c>
      <c r="F330" s="155" t="s">
        <v>511</v>
      </c>
      <c r="H330" s="156">
        <v>5.8</v>
      </c>
      <c r="L330" s="152"/>
      <c r="M330" s="157"/>
      <c r="N330" s="158"/>
      <c r="O330" s="158"/>
      <c r="P330" s="158"/>
      <c r="Q330" s="158"/>
      <c r="R330" s="158"/>
      <c r="S330" s="158"/>
      <c r="T330" s="159"/>
      <c r="AT330" s="154" t="s">
        <v>214</v>
      </c>
      <c r="AU330" s="154" t="s">
        <v>88</v>
      </c>
      <c r="AV330" s="13" t="s">
        <v>88</v>
      </c>
      <c r="AW330" s="13" t="s">
        <v>34</v>
      </c>
      <c r="AX330" s="13" t="s">
        <v>78</v>
      </c>
      <c r="AY330" s="154" t="s">
        <v>206</v>
      </c>
    </row>
    <row r="331" spans="1:65" s="13" customFormat="1" ht="11.25">
      <c r="B331" s="152"/>
      <c r="D331" s="153" t="s">
        <v>214</v>
      </c>
      <c r="E331" s="154" t="s">
        <v>1</v>
      </c>
      <c r="F331" s="155" t="s">
        <v>512</v>
      </c>
      <c r="H331" s="156">
        <v>11.4</v>
      </c>
      <c r="L331" s="152"/>
      <c r="M331" s="157"/>
      <c r="N331" s="158"/>
      <c r="O331" s="158"/>
      <c r="P331" s="158"/>
      <c r="Q331" s="158"/>
      <c r="R331" s="158"/>
      <c r="S331" s="158"/>
      <c r="T331" s="159"/>
      <c r="AT331" s="154" t="s">
        <v>214</v>
      </c>
      <c r="AU331" s="154" t="s">
        <v>88</v>
      </c>
      <c r="AV331" s="13" t="s">
        <v>88</v>
      </c>
      <c r="AW331" s="13" t="s">
        <v>34</v>
      </c>
      <c r="AX331" s="13" t="s">
        <v>78</v>
      </c>
      <c r="AY331" s="154" t="s">
        <v>206</v>
      </c>
    </row>
    <row r="332" spans="1:65" s="16" customFormat="1" ht="11.25">
      <c r="B332" s="173"/>
      <c r="D332" s="153" t="s">
        <v>214</v>
      </c>
      <c r="E332" s="174" t="s">
        <v>1</v>
      </c>
      <c r="F332" s="175" t="s">
        <v>229</v>
      </c>
      <c r="H332" s="176">
        <v>17.2</v>
      </c>
      <c r="L332" s="173"/>
      <c r="M332" s="177"/>
      <c r="N332" s="178"/>
      <c r="O332" s="178"/>
      <c r="P332" s="178"/>
      <c r="Q332" s="178"/>
      <c r="R332" s="178"/>
      <c r="S332" s="178"/>
      <c r="T332" s="179"/>
      <c r="AT332" s="174" t="s">
        <v>214</v>
      </c>
      <c r="AU332" s="174" t="s">
        <v>88</v>
      </c>
      <c r="AV332" s="16" t="s">
        <v>212</v>
      </c>
      <c r="AW332" s="16" t="s">
        <v>34</v>
      </c>
      <c r="AX332" s="16" t="s">
        <v>86</v>
      </c>
      <c r="AY332" s="174" t="s">
        <v>206</v>
      </c>
    </row>
    <row r="333" spans="1:65" s="2" customFormat="1" ht="24.2" customHeight="1">
      <c r="A333" s="30"/>
      <c r="B333" s="139"/>
      <c r="C333" s="140" t="s">
        <v>513</v>
      </c>
      <c r="D333" s="140" t="s">
        <v>208</v>
      </c>
      <c r="E333" s="141" t="s">
        <v>514</v>
      </c>
      <c r="F333" s="142" t="s">
        <v>515</v>
      </c>
      <c r="G333" s="143" t="s">
        <v>124</v>
      </c>
      <c r="H333" s="144">
        <v>35</v>
      </c>
      <c r="I333" s="145"/>
      <c r="J333" s="145">
        <f>ROUND(I333*H333,2)</f>
        <v>0</v>
      </c>
      <c r="K333" s="142" t="s">
        <v>211</v>
      </c>
      <c r="L333" s="31"/>
      <c r="M333" s="146" t="s">
        <v>1</v>
      </c>
      <c r="N333" s="147" t="s">
        <v>43</v>
      </c>
      <c r="O333" s="148">
        <v>0.97</v>
      </c>
      <c r="P333" s="148">
        <f>O333*H333</f>
        <v>33.949999999999996</v>
      </c>
      <c r="Q333" s="148">
        <v>0</v>
      </c>
      <c r="R333" s="148">
        <f>Q333*H333</f>
        <v>0</v>
      </c>
      <c r="S333" s="148">
        <v>3.5000000000000003E-2</v>
      </c>
      <c r="T333" s="149">
        <f>S333*H333</f>
        <v>1.2250000000000001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0" t="s">
        <v>212</v>
      </c>
      <c r="AT333" s="150" t="s">
        <v>208</v>
      </c>
      <c r="AU333" s="150" t="s">
        <v>88</v>
      </c>
      <c r="AY333" s="18" t="s">
        <v>206</v>
      </c>
      <c r="BE333" s="151">
        <f>IF(N333="základní",J333,0)</f>
        <v>0</v>
      </c>
      <c r="BF333" s="151">
        <f>IF(N333="snížená",J333,0)</f>
        <v>0</v>
      </c>
      <c r="BG333" s="151">
        <f>IF(N333="zákl. přenesená",J333,0)</f>
        <v>0</v>
      </c>
      <c r="BH333" s="151">
        <f>IF(N333="sníž. přenesená",J333,0)</f>
        <v>0</v>
      </c>
      <c r="BI333" s="151">
        <f>IF(N333="nulová",J333,0)</f>
        <v>0</v>
      </c>
      <c r="BJ333" s="18" t="s">
        <v>86</v>
      </c>
      <c r="BK333" s="151">
        <f>ROUND(I333*H333,2)</f>
        <v>0</v>
      </c>
      <c r="BL333" s="18" t="s">
        <v>212</v>
      </c>
      <c r="BM333" s="150" t="s">
        <v>516</v>
      </c>
    </row>
    <row r="334" spans="1:65" s="13" customFormat="1" ht="11.25">
      <c r="B334" s="152"/>
      <c r="D334" s="153" t="s">
        <v>214</v>
      </c>
      <c r="E334" s="154" t="s">
        <v>163</v>
      </c>
      <c r="F334" s="155" t="s">
        <v>517</v>
      </c>
      <c r="H334" s="156">
        <v>35</v>
      </c>
      <c r="L334" s="152"/>
      <c r="M334" s="157"/>
      <c r="N334" s="158"/>
      <c r="O334" s="158"/>
      <c r="P334" s="158"/>
      <c r="Q334" s="158"/>
      <c r="R334" s="158"/>
      <c r="S334" s="158"/>
      <c r="T334" s="159"/>
      <c r="AT334" s="154" t="s">
        <v>214</v>
      </c>
      <c r="AU334" s="154" t="s">
        <v>88</v>
      </c>
      <c r="AV334" s="13" t="s">
        <v>88</v>
      </c>
      <c r="AW334" s="13" t="s">
        <v>34</v>
      </c>
      <c r="AX334" s="13" t="s">
        <v>86</v>
      </c>
      <c r="AY334" s="154" t="s">
        <v>206</v>
      </c>
    </row>
    <row r="335" spans="1:65" s="2" customFormat="1" ht="24.2" customHeight="1">
      <c r="A335" s="30"/>
      <c r="B335" s="139"/>
      <c r="C335" s="140" t="s">
        <v>518</v>
      </c>
      <c r="D335" s="140" t="s">
        <v>208</v>
      </c>
      <c r="E335" s="141" t="s">
        <v>519</v>
      </c>
      <c r="F335" s="142" t="s">
        <v>520</v>
      </c>
      <c r="G335" s="143" t="s">
        <v>91</v>
      </c>
      <c r="H335" s="144">
        <v>51.51</v>
      </c>
      <c r="I335" s="145"/>
      <c r="J335" s="145">
        <f>ROUND(I335*H335,2)</f>
        <v>0</v>
      </c>
      <c r="K335" s="142" t="s">
        <v>211</v>
      </c>
      <c r="L335" s="31"/>
      <c r="M335" s="146" t="s">
        <v>1</v>
      </c>
      <c r="N335" s="147" t="s">
        <v>43</v>
      </c>
      <c r="O335" s="148">
        <v>0.33300000000000002</v>
      </c>
      <c r="P335" s="148">
        <f>O335*H335</f>
        <v>17.152830000000002</v>
      </c>
      <c r="Q335" s="148">
        <v>0</v>
      </c>
      <c r="R335" s="148">
        <f>Q335*H335</f>
        <v>0</v>
      </c>
      <c r="S335" s="148">
        <v>0</v>
      </c>
      <c r="T335" s="149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0" t="s">
        <v>212</v>
      </c>
      <c r="AT335" s="150" t="s">
        <v>208</v>
      </c>
      <c r="AU335" s="150" t="s">
        <v>88</v>
      </c>
      <c r="AY335" s="18" t="s">
        <v>206</v>
      </c>
      <c r="BE335" s="151">
        <f>IF(N335="základní",J335,0)</f>
        <v>0</v>
      </c>
      <c r="BF335" s="151">
        <f>IF(N335="snížená",J335,0)</f>
        <v>0</v>
      </c>
      <c r="BG335" s="151">
        <f>IF(N335="zákl. přenesená",J335,0)</f>
        <v>0</v>
      </c>
      <c r="BH335" s="151">
        <f>IF(N335="sníž. přenesená",J335,0)</f>
        <v>0</v>
      </c>
      <c r="BI335" s="151">
        <f>IF(N335="nulová",J335,0)</f>
        <v>0</v>
      </c>
      <c r="BJ335" s="18" t="s">
        <v>86</v>
      </c>
      <c r="BK335" s="151">
        <f>ROUND(I335*H335,2)</f>
        <v>0</v>
      </c>
      <c r="BL335" s="18" t="s">
        <v>212</v>
      </c>
      <c r="BM335" s="150" t="s">
        <v>521</v>
      </c>
    </row>
    <row r="336" spans="1:65" s="13" customFormat="1" ht="11.25">
      <c r="B336" s="152"/>
      <c r="D336" s="153" t="s">
        <v>214</v>
      </c>
      <c r="E336" s="154" t="s">
        <v>1</v>
      </c>
      <c r="F336" s="155" t="s">
        <v>104</v>
      </c>
      <c r="H336" s="156">
        <v>51.51</v>
      </c>
      <c r="L336" s="152"/>
      <c r="M336" s="157"/>
      <c r="N336" s="158"/>
      <c r="O336" s="158"/>
      <c r="P336" s="158"/>
      <c r="Q336" s="158"/>
      <c r="R336" s="158"/>
      <c r="S336" s="158"/>
      <c r="T336" s="159"/>
      <c r="AT336" s="154" t="s">
        <v>214</v>
      </c>
      <c r="AU336" s="154" t="s">
        <v>88</v>
      </c>
      <c r="AV336" s="13" t="s">
        <v>88</v>
      </c>
      <c r="AW336" s="13" t="s">
        <v>34</v>
      </c>
      <c r="AX336" s="13" t="s">
        <v>86</v>
      </c>
      <c r="AY336" s="154" t="s">
        <v>206</v>
      </c>
    </row>
    <row r="337" spans="1:65" s="12" customFormat="1" ht="22.9" customHeight="1">
      <c r="B337" s="127"/>
      <c r="D337" s="128" t="s">
        <v>77</v>
      </c>
      <c r="E337" s="137" t="s">
        <v>522</v>
      </c>
      <c r="F337" s="137" t="s">
        <v>523</v>
      </c>
      <c r="J337" s="138">
        <f>BK337</f>
        <v>0</v>
      </c>
      <c r="L337" s="127"/>
      <c r="M337" s="131"/>
      <c r="N337" s="132"/>
      <c r="O337" s="132"/>
      <c r="P337" s="133">
        <f>SUM(P338:P346)</f>
        <v>86.953500000000005</v>
      </c>
      <c r="Q337" s="132"/>
      <c r="R337" s="133">
        <f>SUM(R338:R346)</f>
        <v>0</v>
      </c>
      <c r="S337" s="132"/>
      <c r="T337" s="134">
        <f>SUM(T338:T346)</f>
        <v>0</v>
      </c>
      <c r="AR337" s="128" t="s">
        <v>86</v>
      </c>
      <c r="AT337" s="135" t="s">
        <v>77</v>
      </c>
      <c r="AU337" s="135" t="s">
        <v>86</v>
      </c>
      <c r="AY337" s="128" t="s">
        <v>206</v>
      </c>
      <c r="BK337" s="136">
        <f>SUM(BK338:BK346)</f>
        <v>0</v>
      </c>
    </row>
    <row r="338" spans="1:65" s="2" customFormat="1" ht="14.45" customHeight="1">
      <c r="A338" s="30"/>
      <c r="B338" s="139"/>
      <c r="C338" s="140" t="s">
        <v>524</v>
      </c>
      <c r="D338" s="140" t="s">
        <v>208</v>
      </c>
      <c r="E338" s="141" t="s">
        <v>525</v>
      </c>
      <c r="F338" s="142" t="s">
        <v>526</v>
      </c>
      <c r="G338" s="143" t="s">
        <v>368</v>
      </c>
      <c r="H338" s="144">
        <v>101.7</v>
      </c>
      <c r="I338" s="145"/>
      <c r="J338" s="145">
        <f>ROUND(I338*H338,2)</f>
        <v>0</v>
      </c>
      <c r="K338" s="142" t="s">
        <v>211</v>
      </c>
      <c r="L338" s="31"/>
      <c r="M338" s="146" t="s">
        <v>1</v>
      </c>
      <c r="N338" s="147" t="s">
        <v>43</v>
      </c>
      <c r="O338" s="148">
        <v>0.83499999999999996</v>
      </c>
      <c r="P338" s="148">
        <f>O338*H338</f>
        <v>84.919499999999999</v>
      </c>
      <c r="Q338" s="148">
        <v>0</v>
      </c>
      <c r="R338" s="148">
        <f>Q338*H338</f>
        <v>0</v>
      </c>
      <c r="S338" s="148">
        <v>0</v>
      </c>
      <c r="T338" s="149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0" t="s">
        <v>212</v>
      </c>
      <c r="AT338" s="150" t="s">
        <v>208</v>
      </c>
      <c r="AU338" s="150" t="s">
        <v>88</v>
      </c>
      <c r="AY338" s="18" t="s">
        <v>206</v>
      </c>
      <c r="BE338" s="151">
        <f>IF(N338="základní",J338,0)</f>
        <v>0</v>
      </c>
      <c r="BF338" s="151">
        <f>IF(N338="snížená",J338,0)</f>
        <v>0</v>
      </c>
      <c r="BG338" s="151">
        <f>IF(N338="zákl. přenesená",J338,0)</f>
        <v>0</v>
      </c>
      <c r="BH338" s="151">
        <f>IF(N338="sníž. přenesená",J338,0)</f>
        <v>0</v>
      </c>
      <c r="BI338" s="151">
        <f>IF(N338="nulová",J338,0)</f>
        <v>0</v>
      </c>
      <c r="BJ338" s="18" t="s">
        <v>86</v>
      </c>
      <c r="BK338" s="151">
        <f>ROUND(I338*H338,2)</f>
        <v>0</v>
      </c>
      <c r="BL338" s="18" t="s">
        <v>212</v>
      </c>
      <c r="BM338" s="150" t="s">
        <v>527</v>
      </c>
    </row>
    <row r="339" spans="1:65" s="2" customFormat="1" ht="24.2" customHeight="1">
      <c r="A339" s="30"/>
      <c r="B339" s="139"/>
      <c r="C339" s="140" t="s">
        <v>528</v>
      </c>
      <c r="D339" s="140" t="s">
        <v>208</v>
      </c>
      <c r="E339" s="141" t="s">
        <v>529</v>
      </c>
      <c r="F339" s="142" t="s">
        <v>530</v>
      </c>
      <c r="G339" s="143" t="s">
        <v>368</v>
      </c>
      <c r="H339" s="144">
        <v>508.5</v>
      </c>
      <c r="I339" s="145"/>
      <c r="J339" s="145">
        <f>ROUND(I339*H339,2)</f>
        <v>0</v>
      </c>
      <c r="K339" s="142" t="s">
        <v>211</v>
      </c>
      <c r="L339" s="31"/>
      <c r="M339" s="146" t="s">
        <v>1</v>
      </c>
      <c r="N339" s="147" t="s">
        <v>43</v>
      </c>
      <c r="O339" s="148">
        <v>4.0000000000000001E-3</v>
      </c>
      <c r="P339" s="148">
        <f>O339*H339</f>
        <v>2.0340000000000003</v>
      </c>
      <c r="Q339" s="148">
        <v>0</v>
      </c>
      <c r="R339" s="148">
        <f>Q339*H339</f>
        <v>0</v>
      </c>
      <c r="S339" s="148">
        <v>0</v>
      </c>
      <c r="T339" s="149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50" t="s">
        <v>212</v>
      </c>
      <c r="AT339" s="150" t="s">
        <v>208</v>
      </c>
      <c r="AU339" s="150" t="s">
        <v>88</v>
      </c>
      <c r="AY339" s="18" t="s">
        <v>206</v>
      </c>
      <c r="BE339" s="151">
        <f>IF(N339="základní",J339,0)</f>
        <v>0</v>
      </c>
      <c r="BF339" s="151">
        <f>IF(N339="snížená",J339,0)</f>
        <v>0</v>
      </c>
      <c r="BG339" s="151">
        <f>IF(N339="zákl. přenesená",J339,0)</f>
        <v>0</v>
      </c>
      <c r="BH339" s="151">
        <f>IF(N339="sníž. přenesená",J339,0)</f>
        <v>0</v>
      </c>
      <c r="BI339" s="151">
        <f>IF(N339="nulová",J339,0)</f>
        <v>0</v>
      </c>
      <c r="BJ339" s="18" t="s">
        <v>86</v>
      </c>
      <c r="BK339" s="151">
        <f>ROUND(I339*H339,2)</f>
        <v>0</v>
      </c>
      <c r="BL339" s="18" t="s">
        <v>212</v>
      </c>
      <c r="BM339" s="150" t="s">
        <v>531</v>
      </c>
    </row>
    <row r="340" spans="1:65" s="13" customFormat="1" ht="11.25">
      <c r="B340" s="152"/>
      <c r="D340" s="153" t="s">
        <v>214</v>
      </c>
      <c r="F340" s="155" t="s">
        <v>532</v>
      </c>
      <c r="H340" s="156">
        <v>508.5</v>
      </c>
      <c r="L340" s="152"/>
      <c r="M340" s="157"/>
      <c r="N340" s="158"/>
      <c r="O340" s="158"/>
      <c r="P340" s="158"/>
      <c r="Q340" s="158"/>
      <c r="R340" s="158"/>
      <c r="S340" s="158"/>
      <c r="T340" s="159"/>
      <c r="AT340" s="154" t="s">
        <v>214</v>
      </c>
      <c r="AU340" s="154" t="s">
        <v>88</v>
      </c>
      <c r="AV340" s="13" t="s">
        <v>88</v>
      </c>
      <c r="AW340" s="13" t="s">
        <v>3</v>
      </c>
      <c r="AX340" s="13" t="s">
        <v>86</v>
      </c>
      <c r="AY340" s="154" t="s">
        <v>206</v>
      </c>
    </row>
    <row r="341" spans="1:65" s="2" customFormat="1" ht="24.2" customHeight="1">
      <c r="A341" s="30"/>
      <c r="B341" s="139"/>
      <c r="C341" s="140" t="s">
        <v>533</v>
      </c>
      <c r="D341" s="140" t="s">
        <v>208</v>
      </c>
      <c r="E341" s="141" t="s">
        <v>534</v>
      </c>
      <c r="F341" s="142" t="s">
        <v>535</v>
      </c>
      <c r="G341" s="143" t="s">
        <v>368</v>
      </c>
      <c r="H341" s="144">
        <v>30.475000000000001</v>
      </c>
      <c r="I341" s="145"/>
      <c r="J341" s="145">
        <f>ROUND(I341*H341,2)</f>
        <v>0</v>
      </c>
      <c r="K341" s="142" t="s">
        <v>211</v>
      </c>
      <c r="L341" s="31"/>
      <c r="M341" s="146" t="s">
        <v>1</v>
      </c>
      <c r="N341" s="147" t="s">
        <v>43</v>
      </c>
      <c r="O341" s="148">
        <v>0</v>
      </c>
      <c r="P341" s="148">
        <f>O341*H341</f>
        <v>0</v>
      </c>
      <c r="Q341" s="148">
        <v>0</v>
      </c>
      <c r="R341" s="148">
        <f>Q341*H341</f>
        <v>0</v>
      </c>
      <c r="S341" s="148">
        <v>0</v>
      </c>
      <c r="T341" s="149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50" t="s">
        <v>212</v>
      </c>
      <c r="AT341" s="150" t="s">
        <v>208</v>
      </c>
      <c r="AU341" s="150" t="s">
        <v>88</v>
      </c>
      <c r="AY341" s="18" t="s">
        <v>206</v>
      </c>
      <c r="BE341" s="151">
        <f>IF(N341="základní",J341,0)</f>
        <v>0</v>
      </c>
      <c r="BF341" s="151">
        <f>IF(N341="snížená",J341,0)</f>
        <v>0</v>
      </c>
      <c r="BG341" s="151">
        <f>IF(N341="zákl. přenesená",J341,0)</f>
        <v>0</v>
      </c>
      <c r="BH341" s="151">
        <f>IF(N341="sníž. přenesená",J341,0)</f>
        <v>0</v>
      </c>
      <c r="BI341" s="151">
        <f>IF(N341="nulová",J341,0)</f>
        <v>0</v>
      </c>
      <c r="BJ341" s="18" t="s">
        <v>86</v>
      </c>
      <c r="BK341" s="151">
        <f>ROUND(I341*H341,2)</f>
        <v>0</v>
      </c>
      <c r="BL341" s="18" t="s">
        <v>212</v>
      </c>
      <c r="BM341" s="150" t="s">
        <v>536</v>
      </c>
    </row>
    <row r="342" spans="1:65" s="13" customFormat="1" ht="11.25">
      <c r="B342" s="152"/>
      <c r="D342" s="153" t="s">
        <v>214</v>
      </c>
      <c r="E342" s="154" t="s">
        <v>1</v>
      </c>
      <c r="F342" s="155" t="s">
        <v>537</v>
      </c>
      <c r="H342" s="156">
        <v>30.475000000000001</v>
      </c>
      <c r="L342" s="152"/>
      <c r="M342" s="157"/>
      <c r="N342" s="158"/>
      <c r="O342" s="158"/>
      <c r="P342" s="158"/>
      <c r="Q342" s="158"/>
      <c r="R342" s="158"/>
      <c r="S342" s="158"/>
      <c r="T342" s="159"/>
      <c r="AT342" s="154" t="s">
        <v>214</v>
      </c>
      <c r="AU342" s="154" t="s">
        <v>88</v>
      </c>
      <c r="AV342" s="13" t="s">
        <v>88</v>
      </c>
      <c r="AW342" s="13" t="s">
        <v>34</v>
      </c>
      <c r="AX342" s="13" t="s">
        <v>86</v>
      </c>
      <c r="AY342" s="154" t="s">
        <v>206</v>
      </c>
    </row>
    <row r="343" spans="1:65" s="2" customFormat="1" ht="24.2" customHeight="1">
      <c r="A343" s="30"/>
      <c r="B343" s="139"/>
      <c r="C343" s="140" t="s">
        <v>488</v>
      </c>
      <c r="D343" s="140" t="s">
        <v>208</v>
      </c>
      <c r="E343" s="141" t="s">
        <v>538</v>
      </c>
      <c r="F343" s="142" t="s">
        <v>539</v>
      </c>
      <c r="G343" s="143" t="s">
        <v>368</v>
      </c>
      <c r="H343" s="144">
        <v>21.404</v>
      </c>
      <c r="I343" s="145"/>
      <c r="J343" s="145">
        <f>ROUND(I343*H343,2)</f>
        <v>0</v>
      </c>
      <c r="K343" s="142" t="s">
        <v>211</v>
      </c>
      <c r="L343" s="31"/>
      <c r="M343" s="146" t="s">
        <v>1</v>
      </c>
      <c r="N343" s="147" t="s">
        <v>43</v>
      </c>
      <c r="O343" s="148">
        <v>0</v>
      </c>
      <c r="P343" s="148">
        <f>O343*H343</f>
        <v>0</v>
      </c>
      <c r="Q343" s="148">
        <v>0</v>
      </c>
      <c r="R343" s="148">
        <f>Q343*H343</f>
        <v>0</v>
      </c>
      <c r="S343" s="148">
        <v>0</v>
      </c>
      <c r="T343" s="149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0" t="s">
        <v>212</v>
      </c>
      <c r="AT343" s="150" t="s">
        <v>208</v>
      </c>
      <c r="AU343" s="150" t="s">
        <v>88</v>
      </c>
      <c r="AY343" s="18" t="s">
        <v>206</v>
      </c>
      <c r="BE343" s="151">
        <f>IF(N343="základní",J343,0)</f>
        <v>0</v>
      </c>
      <c r="BF343" s="151">
        <f>IF(N343="snížená",J343,0)</f>
        <v>0</v>
      </c>
      <c r="BG343" s="151">
        <f>IF(N343="zákl. přenesená",J343,0)</f>
        <v>0</v>
      </c>
      <c r="BH343" s="151">
        <f>IF(N343="sníž. přenesená",J343,0)</f>
        <v>0</v>
      </c>
      <c r="BI343" s="151">
        <f>IF(N343="nulová",J343,0)</f>
        <v>0</v>
      </c>
      <c r="BJ343" s="18" t="s">
        <v>86</v>
      </c>
      <c r="BK343" s="151">
        <f>ROUND(I343*H343,2)</f>
        <v>0</v>
      </c>
      <c r="BL343" s="18" t="s">
        <v>212</v>
      </c>
      <c r="BM343" s="150" t="s">
        <v>540</v>
      </c>
    </row>
    <row r="344" spans="1:65" s="13" customFormat="1" ht="11.25">
      <c r="B344" s="152"/>
      <c r="D344" s="153" t="s">
        <v>214</v>
      </c>
      <c r="E344" s="154" t="s">
        <v>1</v>
      </c>
      <c r="F344" s="155" t="s">
        <v>541</v>
      </c>
      <c r="H344" s="156">
        <v>21.404</v>
      </c>
      <c r="L344" s="152"/>
      <c r="M344" s="157"/>
      <c r="N344" s="158"/>
      <c r="O344" s="158"/>
      <c r="P344" s="158"/>
      <c r="Q344" s="158"/>
      <c r="R344" s="158"/>
      <c r="S344" s="158"/>
      <c r="T344" s="159"/>
      <c r="AT344" s="154" t="s">
        <v>214</v>
      </c>
      <c r="AU344" s="154" t="s">
        <v>88</v>
      </c>
      <c r="AV344" s="13" t="s">
        <v>88</v>
      </c>
      <c r="AW344" s="13" t="s">
        <v>34</v>
      </c>
      <c r="AX344" s="13" t="s">
        <v>86</v>
      </c>
      <c r="AY344" s="154" t="s">
        <v>206</v>
      </c>
    </row>
    <row r="345" spans="1:65" s="2" customFormat="1" ht="24.2" customHeight="1">
      <c r="A345" s="30"/>
      <c r="B345" s="139"/>
      <c r="C345" s="140" t="s">
        <v>542</v>
      </c>
      <c r="D345" s="140" t="s">
        <v>208</v>
      </c>
      <c r="E345" s="141" t="s">
        <v>543</v>
      </c>
      <c r="F345" s="142" t="s">
        <v>367</v>
      </c>
      <c r="G345" s="143" t="s">
        <v>368</v>
      </c>
      <c r="H345" s="144">
        <v>49.820999999999998</v>
      </c>
      <c r="I345" s="145"/>
      <c r="J345" s="145">
        <f>ROUND(I345*H345,2)</f>
        <v>0</v>
      </c>
      <c r="K345" s="142" t="s">
        <v>211</v>
      </c>
      <c r="L345" s="31"/>
      <c r="M345" s="146" t="s">
        <v>1</v>
      </c>
      <c r="N345" s="147" t="s">
        <v>43</v>
      </c>
      <c r="O345" s="148">
        <v>0</v>
      </c>
      <c r="P345" s="148">
        <f>O345*H345</f>
        <v>0</v>
      </c>
      <c r="Q345" s="148">
        <v>0</v>
      </c>
      <c r="R345" s="148">
        <f>Q345*H345</f>
        <v>0</v>
      </c>
      <c r="S345" s="148">
        <v>0</v>
      </c>
      <c r="T345" s="149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0" t="s">
        <v>212</v>
      </c>
      <c r="AT345" s="150" t="s">
        <v>208</v>
      </c>
      <c r="AU345" s="150" t="s">
        <v>88</v>
      </c>
      <c r="AY345" s="18" t="s">
        <v>206</v>
      </c>
      <c r="BE345" s="151">
        <f>IF(N345="základní",J345,0)</f>
        <v>0</v>
      </c>
      <c r="BF345" s="151">
        <f>IF(N345="snížená",J345,0)</f>
        <v>0</v>
      </c>
      <c r="BG345" s="151">
        <f>IF(N345="zákl. přenesená",J345,0)</f>
        <v>0</v>
      </c>
      <c r="BH345" s="151">
        <f>IF(N345="sníž. přenesená",J345,0)</f>
        <v>0</v>
      </c>
      <c r="BI345" s="151">
        <f>IF(N345="nulová",J345,0)</f>
        <v>0</v>
      </c>
      <c r="BJ345" s="18" t="s">
        <v>86</v>
      </c>
      <c r="BK345" s="151">
        <f>ROUND(I345*H345,2)</f>
        <v>0</v>
      </c>
      <c r="BL345" s="18" t="s">
        <v>212</v>
      </c>
      <c r="BM345" s="150" t="s">
        <v>544</v>
      </c>
    </row>
    <row r="346" spans="1:65" s="13" customFormat="1" ht="11.25">
      <c r="B346" s="152"/>
      <c r="D346" s="153" t="s">
        <v>214</v>
      </c>
      <c r="E346" s="154" t="s">
        <v>1</v>
      </c>
      <c r="F346" s="155" t="s">
        <v>545</v>
      </c>
      <c r="H346" s="156">
        <v>49.820999999999998</v>
      </c>
      <c r="L346" s="152"/>
      <c r="M346" s="157"/>
      <c r="N346" s="158"/>
      <c r="O346" s="158"/>
      <c r="P346" s="158"/>
      <c r="Q346" s="158"/>
      <c r="R346" s="158"/>
      <c r="S346" s="158"/>
      <c r="T346" s="159"/>
      <c r="AT346" s="154" t="s">
        <v>214</v>
      </c>
      <c r="AU346" s="154" t="s">
        <v>88</v>
      </c>
      <c r="AV346" s="13" t="s">
        <v>88</v>
      </c>
      <c r="AW346" s="13" t="s">
        <v>34</v>
      </c>
      <c r="AX346" s="13" t="s">
        <v>86</v>
      </c>
      <c r="AY346" s="154" t="s">
        <v>206</v>
      </c>
    </row>
    <row r="347" spans="1:65" s="12" customFormat="1" ht="22.9" customHeight="1">
      <c r="B347" s="127"/>
      <c r="D347" s="128" t="s">
        <v>77</v>
      </c>
      <c r="E347" s="137" t="s">
        <v>546</v>
      </c>
      <c r="F347" s="137" t="s">
        <v>547</v>
      </c>
      <c r="J347" s="138">
        <f>BK347</f>
        <v>0</v>
      </c>
      <c r="L347" s="127"/>
      <c r="M347" s="131"/>
      <c r="N347" s="132"/>
      <c r="O347" s="132"/>
      <c r="P347" s="133">
        <f>SUM(P348:P349)</f>
        <v>5.4786000000000001</v>
      </c>
      <c r="Q347" s="132"/>
      <c r="R347" s="133">
        <f>SUM(R348:R349)</f>
        <v>0</v>
      </c>
      <c r="S347" s="132"/>
      <c r="T347" s="134">
        <f>SUM(T348:T349)</f>
        <v>0</v>
      </c>
      <c r="AR347" s="128" t="s">
        <v>86</v>
      </c>
      <c r="AT347" s="135" t="s">
        <v>77</v>
      </c>
      <c r="AU347" s="135" t="s">
        <v>86</v>
      </c>
      <c r="AY347" s="128" t="s">
        <v>206</v>
      </c>
      <c r="BK347" s="136">
        <f>SUM(BK348:BK349)</f>
        <v>0</v>
      </c>
    </row>
    <row r="348" spans="1:65" s="2" customFormat="1" ht="24.2" customHeight="1">
      <c r="A348" s="30"/>
      <c r="B348" s="139"/>
      <c r="C348" s="140" t="s">
        <v>548</v>
      </c>
      <c r="D348" s="140" t="s">
        <v>208</v>
      </c>
      <c r="E348" s="141" t="s">
        <v>549</v>
      </c>
      <c r="F348" s="142" t="s">
        <v>550</v>
      </c>
      <c r="G348" s="143" t="s">
        <v>368</v>
      </c>
      <c r="H348" s="144">
        <v>13.8</v>
      </c>
      <c r="I348" s="145"/>
      <c r="J348" s="145">
        <f>ROUND(I348*H348,2)</f>
        <v>0</v>
      </c>
      <c r="K348" s="142" t="s">
        <v>211</v>
      </c>
      <c r="L348" s="31"/>
      <c r="M348" s="146" t="s">
        <v>1</v>
      </c>
      <c r="N348" s="147" t="s">
        <v>43</v>
      </c>
      <c r="O348" s="148">
        <v>0.39700000000000002</v>
      </c>
      <c r="P348" s="148">
        <f>O348*H348</f>
        <v>5.4786000000000001</v>
      </c>
      <c r="Q348" s="148">
        <v>0</v>
      </c>
      <c r="R348" s="148">
        <f>Q348*H348</f>
        <v>0</v>
      </c>
      <c r="S348" s="148">
        <v>0</v>
      </c>
      <c r="T348" s="149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0" t="s">
        <v>212</v>
      </c>
      <c r="AT348" s="150" t="s">
        <v>208</v>
      </c>
      <c r="AU348" s="150" t="s">
        <v>88</v>
      </c>
      <c r="AY348" s="18" t="s">
        <v>206</v>
      </c>
      <c r="BE348" s="151">
        <f>IF(N348="základní",J348,0)</f>
        <v>0</v>
      </c>
      <c r="BF348" s="151">
        <f>IF(N348="snížená",J348,0)</f>
        <v>0</v>
      </c>
      <c r="BG348" s="151">
        <f>IF(N348="zákl. přenesená",J348,0)</f>
        <v>0</v>
      </c>
      <c r="BH348" s="151">
        <f>IF(N348="sníž. přenesená",J348,0)</f>
        <v>0</v>
      </c>
      <c r="BI348" s="151">
        <f>IF(N348="nulová",J348,0)</f>
        <v>0</v>
      </c>
      <c r="BJ348" s="18" t="s">
        <v>86</v>
      </c>
      <c r="BK348" s="151">
        <f>ROUND(I348*H348,2)</f>
        <v>0</v>
      </c>
      <c r="BL348" s="18" t="s">
        <v>212</v>
      </c>
      <c r="BM348" s="150" t="s">
        <v>551</v>
      </c>
    </row>
    <row r="349" spans="1:65" s="13" customFormat="1" ht="11.25">
      <c r="B349" s="152"/>
      <c r="D349" s="153" t="s">
        <v>214</v>
      </c>
      <c r="E349" s="154" t="s">
        <v>1</v>
      </c>
      <c r="F349" s="155" t="s">
        <v>552</v>
      </c>
      <c r="H349" s="156">
        <v>13.8</v>
      </c>
      <c r="L349" s="152"/>
      <c r="M349" s="157"/>
      <c r="N349" s="158"/>
      <c r="O349" s="158"/>
      <c r="P349" s="158"/>
      <c r="Q349" s="158"/>
      <c r="R349" s="158"/>
      <c r="S349" s="158"/>
      <c r="T349" s="159"/>
      <c r="AT349" s="154" t="s">
        <v>214</v>
      </c>
      <c r="AU349" s="154" t="s">
        <v>88</v>
      </c>
      <c r="AV349" s="13" t="s">
        <v>88</v>
      </c>
      <c r="AW349" s="13" t="s">
        <v>34</v>
      </c>
      <c r="AX349" s="13" t="s">
        <v>86</v>
      </c>
      <c r="AY349" s="154" t="s">
        <v>206</v>
      </c>
    </row>
    <row r="350" spans="1:65" s="12" customFormat="1" ht="25.9" customHeight="1">
      <c r="B350" s="127"/>
      <c r="D350" s="128" t="s">
        <v>77</v>
      </c>
      <c r="E350" s="129" t="s">
        <v>393</v>
      </c>
      <c r="F350" s="129" t="s">
        <v>553</v>
      </c>
      <c r="J350" s="130">
        <f>BK350</f>
        <v>0</v>
      </c>
      <c r="L350" s="127"/>
      <c r="M350" s="131"/>
      <c r="N350" s="132"/>
      <c r="O350" s="132"/>
      <c r="P350" s="133">
        <f>P351+P393</f>
        <v>72.528200000000027</v>
      </c>
      <c r="Q350" s="132"/>
      <c r="R350" s="133">
        <f>R351+R393</f>
        <v>1.4243270000000001</v>
      </c>
      <c r="S350" s="132"/>
      <c r="T350" s="134">
        <f>T351+T393</f>
        <v>0</v>
      </c>
      <c r="AR350" s="128" t="s">
        <v>224</v>
      </c>
      <c r="AT350" s="135" t="s">
        <v>77</v>
      </c>
      <c r="AU350" s="135" t="s">
        <v>78</v>
      </c>
      <c r="AY350" s="128" t="s">
        <v>206</v>
      </c>
      <c r="BK350" s="136">
        <f>BK351+BK393</f>
        <v>0</v>
      </c>
    </row>
    <row r="351" spans="1:65" s="12" customFormat="1" ht="22.9" customHeight="1">
      <c r="B351" s="127"/>
      <c r="D351" s="128" t="s">
        <v>77</v>
      </c>
      <c r="E351" s="137" t="s">
        <v>554</v>
      </c>
      <c r="F351" s="137" t="s">
        <v>555</v>
      </c>
      <c r="J351" s="138">
        <f>BK351</f>
        <v>0</v>
      </c>
      <c r="L351" s="127"/>
      <c r="M351" s="131"/>
      <c r="N351" s="132"/>
      <c r="O351" s="132"/>
      <c r="P351" s="133">
        <f>SUM(P352:P392)</f>
        <v>69.268200000000022</v>
      </c>
      <c r="Q351" s="132"/>
      <c r="R351" s="133">
        <f>SUM(R352:R392)</f>
        <v>0.13432700000000003</v>
      </c>
      <c r="S351" s="132"/>
      <c r="T351" s="134">
        <f>SUM(T352:T392)</f>
        <v>0</v>
      </c>
      <c r="AR351" s="128" t="s">
        <v>224</v>
      </c>
      <c r="AT351" s="135" t="s">
        <v>77</v>
      </c>
      <c r="AU351" s="135" t="s">
        <v>86</v>
      </c>
      <c r="AY351" s="128" t="s">
        <v>206</v>
      </c>
      <c r="BK351" s="136">
        <f>SUM(BK352:BK392)</f>
        <v>0</v>
      </c>
    </row>
    <row r="352" spans="1:65" s="2" customFormat="1" ht="24.2" customHeight="1">
      <c r="A352" s="30"/>
      <c r="B352" s="139"/>
      <c r="C352" s="140" t="s">
        <v>556</v>
      </c>
      <c r="D352" s="140" t="s">
        <v>208</v>
      </c>
      <c r="E352" s="141" t="s">
        <v>557</v>
      </c>
      <c r="F352" s="142" t="s">
        <v>558</v>
      </c>
      <c r="G352" s="143" t="s">
        <v>559</v>
      </c>
      <c r="H352" s="144">
        <v>1</v>
      </c>
      <c r="I352" s="145"/>
      <c r="J352" s="145">
        <f t="shared" ref="J352:J391" si="0">ROUND(I352*H352,2)</f>
        <v>0</v>
      </c>
      <c r="K352" s="142" t="s">
        <v>211</v>
      </c>
      <c r="L352" s="31"/>
      <c r="M352" s="146" t="s">
        <v>1</v>
      </c>
      <c r="N352" s="147" t="s">
        <v>43</v>
      </c>
      <c r="O352" s="148">
        <v>5.2480000000000002</v>
      </c>
      <c r="P352" s="148">
        <f t="shared" ref="P352:P391" si="1">O352*H352</f>
        <v>5.2480000000000002</v>
      </c>
      <c r="Q352" s="148">
        <v>0</v>
      </c>
      <c r="R352" s="148">
        <f t="shared" ref="R352:R391" si="2">Q352*H352</f>
        <v>0</v>
      </c>
      <c r="S352" s="148">
        <v>0</v>
      </c>
      <c r="T352" s="149">
        <f t="shared" ref="T352:T391" si="3"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50" t="s">
        <v>488</v>
      </c>
      <c r="AT352" s="150" t="s">
        <v>208</v>
      </c>
      <c r="AU352" s="150" t="s">
        <v>88</v>
      </c>
      <c r="AY352" s="18" t="s">
        <v>206</v>
      </c>
      <c r="BE352" s="151">
        <f t="shared" ref="BE352:BE391" si="4">IF(N352="základní",J352,0)</f>
        <v>0</v>
      </c>
      <c r="BF352" s="151">
        <f t="shared" ref="BF352:BF391" si="5">IF(N352="snížená",J352,0)</f>
        <v>0</v>
      </c>
      <c r="BG352" s="151">
        <f t="shared" ref="BG352:BG391" si="6">IF(N352="zákl. přenesená",J352,0)</f>
        <v>0</v>
      </c>
      <c r="BH352" s="151">
        <f t="shared" ref="BH352:BH391" si="7">IF(N352="sníž. přenesená",J352,0)</f>
        <v>0</v>
      </c>
      <c r="BI352" s="151">
        <f t="shared" ref="BI352:BI391" si="8">IF(N352="nulová",J352,0)</f>
        <v>0</v>
      </c>
      <c r="BJ352" s="18" t="s">
        <v>86</v>
      </c>
      <c r="BK352" s="151">
        <f t="shared" ref="BK352:BK391" si="9">ROUND(I352*H352,2)</f>
        <v>0</v>
      </c>
      <c r="BL352" s="18" t="s">
        <v>488</v>
      </c>
      <c r="BM352" s="150" t="s">
        <v>560</v>
      </c>
    </row>
    <row r="353" spans="1:65" s="2" customFormat="1" ht="24.2" customHeight="1">
      <c r="A353" s="30"/>
      <c r="B353" s="139"/>
      <c r="C353" s="140" t="s">
        <v>561</v>
      </c>
      <c r="D353" s="140" t="s">
        <v>208</v>
      </c>
      <c r="E353" s="141" t="s">
        <v>562</v>
      </c>
      <c r="F353" s="142" t="s">
        <v>563</v>
      </c>
      <c r="G353" s="143" t="s">
        <v>124</v>
      </c>
      <c r="H353" s="144">
        <v>24.8</v>
      </c>
      <c r="I353" s="145"/>
      <c r="J353" s="145">
        <f t="shared" si="0"/>
        <v>0</v>
      </c>
      <c r="K353" s="142" t="s">
        <v>211</v>
      </c>
      <c r="L353" s="31"/>
      <c r="M353" s="146" t="s">
        <v>1</v>
      </c>
      <c r="N353" s="147" t="s">
        <v>43</v>
      </c>
      <c r="O353" s="148">
        <v>0.44</v>
      </c>
      <c r="P353" s="148">
        <f t="shared" si="1"/>
        <v>10.912000000000001</v>
      </c>
      <c r="Q353" s="148">
        <v>0</v>
      </c>
      <c r="R353" s="148">
        <f t="shared" si="2"/>
        <v>0</v>
      </c>
      <c r="S353" s="148">
        <v>0</v>
      </c>
      <c r="T353" s="149">
        <f t="shared" si="3"/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0" t="s">
        <v>488</v>
      </c>
      <c r="AT353" s="150" t="s">
        <v>208</v>
      </c>
      <c r="AU353" s="150" t="s">
        <v>88</v>
      </c>
      <c r="AY353" s="18" t="s">
        <v>206</v>
      </c>
      <c r="BE353" s="151">
        <f t="shared" si="4"/>
        <v>0</v>
      </c>
      <c r="BF353" s="151">
        <f t="shared" si="5"/>
        <v>0</v>
      </c>
      <c r="BG353" s="151">
        <f t="shared" si="6"/>
        <v>0</v>
      </c>
      <c r="BH353" s="151">
        <f t="shared" si="7"/>
        <v>0</v>
      </c>
      <c r="BI353" s="151">
        <f t="shared" si="8"/>
        <v>0</v>
      </c>
      <c r="BJ353" s="18" t="s">
        <v>86</v>
      </c>
      <c r="BK353" s="151">
        <f t="shared" si="9"/>
        <v>0</v>
      </c>
      <c r="BL353" s="18" t="s">
        <v>488</v>
      </c>
      <c r="BM353" s="150" t="s">
        <v>564</v>
      </c>
    </row>
    <row r="354" spans="1:65" s="2" customFormat="1" ht="14.45" customHeight="1">
      <c r="A354" s="30"/>
      <c r="B354" s="139"/>
      <c r="C354" s="183" t="s">
        <v>565</v>
      </c>
      <c r="D354" s="183" t="s">
        <v>393</v>
      </c>
      <c r="E354" s="184" t="s">
        <v>566</v>
      </c>
      <c r="F354" s="185" t="s">
        <v>567</v>
      </c>
      <c r="G354" s="186" t="s">
        <v>124</v>
      </c>
      <c r="H354" s="187">
        <v>24.8</v>
      </c>
      <c r="I354" s="188"/>
      <c r="J354" s="188">
        <f t="shared" si="0"/>
        <v>0</v>
      </c>
      <c r="K354" s="185" t="s">
        <v>1</v>
      </c>
      <c r="L354" s="189"/>
      <c r="M354" s="190" t="s">
        <v>1</v>
      </c>
      <c r="N354" s="191" t="s">
        <v>43</v>
      </c>
      <c r="O354" s="148">
        <v>0</v>
      </c>
      <c r="P354" s="148">
        <f t="shared" si="1"/>
        <v>0</v>
      </c>
      <c r="Q354" s="148">
        <v>0</v>
      </c>
      <c r="R354" s="148">
        <f t="shared" si="2"/>
        <v>0</v>
      </c>
      <c r="S354" s="148">
        <v>0</v>
      </c>
      <c r="T354" s="149">
        <f t="shared" si="3"/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0" t="s">
        <v>568</v>
      </c>
      <c r="AT354" s="150" t="s">
        <v>393</v>
      </c>
      <c r="AU354" s="150" t="s">
        <v>88</v>
      </c>
      <c r="AY354" s="18" t="s">
        <v>206</v>
      </c>
      <c r="BE354" s="151">
        <f t="shared" si="4"/>
        <v>0</v>
      </c>
      <c r="BF354" s="151">
        <f t="shared" si="5"/>
        <v>0</v>
      </c>
      <c r="BG354" s="151">
        <f t="shared" si="6"/>
        <v>0</v>
      </c>
      <c r="BH354" s="151">
        <f t="shared" si="7"/>
        <v>0</v>
      </c>
      <c r="BI354" s="151">
        <f t="shared" si="8"/>
        <v>0</v>
      </c>
      <c r="BJ354" s="18" t="s">
        <v>86</v>
      </c>
      <c r="BK354" s="151">
        <f t="shared" si="9"/>
        <v>0</v>
      </c>
      <c r="BL354" s="18" t="s">
        <v>488</v>
      </c>
      <c r="BM354" s="150" t="s">
        <v>569</v>
      </c>
    </row>
    <row r="355" spans="1:65" s="2" customFormat="1" ht="14.45" customHeight="1">
      <c r="A355" s="30"/>
      <c r="B355" s="139"/>
      <c r="C355" s="140" t="s">
        <v>570</v>
      </c>
      <c r="D355" s="140" t="s">
        <v>208</v>
      </c>
      <c r="E355" s="141" t="s">
        <v>571</v>
      </c>
      <c r="F355" s="142" t="s">
        <v>572</v>
      </c>
      <c r="G355" s="143" t="s">
        <v>124</v>
      </c>
      <c r="H355" s="144">
        <v>24.8</v>
      </c>
      <c r="I355" s="145"/>
      <c r="J355" s="145">
        <f t="shared" si="0"/>
        <v>0</v>
      </c>
      <c r="K355" s="142" t="s">
        <v>1</v>
      </c>
      <c r="L355" s="31"/>
      <c r="M355" s="146" t="s">
        <v>1</v>
      </c>
      <c r="N355" s="147" t="s">
        <v>43</v>
      </c>
      <c r="O355" s="148">
        <v>0.55900000000000005</v>
      </c>
      <c r="P355" s="148">
        <f t="shared" si="1"/>
        <v>13.863200000000001</v>
      </c>
      <c r="Q355" s="148">
        <v>5.1900000000000002E-3</v>
      </c>
      <c r="R355" s="148">
        <f t="shared" si="2"/>
        <v>0.12871200000000002</v>
      </c>
      <c r="S355" s="148">
        <v>0</v>
      </c>
      <c r="T355" s="149">
        <f t="shared" si="3"/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50" t="s">
        <v>488</v>
      </c>
      <c r="AT355" s="150" t="s">
        <v>208</v>
      </c>
      <c r="AU355" s="150" t="s">
        <v>88</v>
      </c>
      <c r="AY355" s="18" t="s">
        <v>206</v>
      </c>
      <c r="BE355" s="151">
        <f t="shared" si="4"/>
        <v>0</v>
      </c>
      <c r="BF355" s="151">
        <f t="shared" si="5"/>
        <v>0</v>
      </c>
      <c r="BG355" s="151">
        <f t="shared" si="6"/>
        <v>0</v>
      </c>
      <c r="BH355" s="151">
        <f t="shared" si="7"/>
        <v>0</v>
      </c>
      <c r="BI355" s="151">
        <f t="shared" si="8"/>
        <v>0</v>
      </c>
      <c r="BJ355" s="18" t="s">
        <v>86</v>
      </c>
      <c r="BK355" s="151">
        <f t="shared" si="9"/>
        <v>0</v>
      </c>
      <c r="BL355" s="18" t="s">
        <v>488</v>
      </c>
      <c r="BM355" s="150" t="s">
        <v>573</v>
      </c>
    </row>
    <row r="356" spans="1:65" s="2" customFormat="1" ht="24.2" customHeight="1">
      <c r="A356" s="30"/>
      <c r="B356" s="139"/>
      <c r="C356" s="140" t="s">
        <v>574</v>
      </c>
      <c r="D356" s="140" t="s">
        <v>208</v>
      </c>
      <c r="E356" s="141" t="s">
        <v>575</v>
      </c>
      <c r="F356" s="142" t="s">
        <v>576</v>
      </c>
      <c r="G356" s="143" t="s">
        <v>124</v>
      </c>
      <c r="H356" s="144">
        <v>66</v>
      </c>
      <c r="I356" s="145"/>
      <c r="J356" s="145">
        <f t="shared" si="0"/>
        <v>0</v>
      </c>
      <c r="K356" s="142" t="s">
        <v>211</v>
      </c>
      <c r="L356" s="31"/>
      <c r="M356" s="146" t="s">
        <v>1</v>
      </c>
      <c r="N356" s="147" t="s">
        <v>43</v>
      </c>
      <c r="O356" s="148">
        <v>0.32500000000000001</v>
      </c>
      <c r="P356" s="148">
        <f t="shared" si="1"/>
        <v>21.45</v>
      </c>
      <c r="Q356" s="148">
        <v>0</v>
      </c>
      <c r="R356" s="148">
        <f t="shared" si="2"/>
        <v>0</v>
      </c>
      <c r="S356" s="148">
        <v>0</v>
      </c>
      <c r="T356" s="149">
        <f t="shared" si="3"/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0" t="s">
        <v>488</v>
      </c>
      <c r="AT356" s="150" t="s">
        <v>208</v>
      </c>
      <c r="AU356" s="150" t="s">
        <v>88</v>
      </c>
      <c r="AY356" s="18" t="s">
        <v>206</v>
      </c>
      <c r="BE356" s="151">
        <f t="shared" si="4"/>
        <v>0</v>
      </c>
      <c r="BF356" s="151">
        <f t="shared" si="5"/>
        <v>0</v>
      </c>
      <c r="BG356" s="151">
        <f t="shared" si="6"/>
        <v>0</v>
      </c>
      <c r="BH356" s="151">
        <f t="shared" si="7"/>
        <v>0</v>
      </c>
      <c r="BI356" s="151">
        <f t="shared" si="8"/>
        <v>0</v>
      </c>
      <c r="BJ356" s="18" t="s">
        <v>86</v>
      </c>
      <c r="BK356" s="151">
        <f t="shared" si="9"/>
        <v>0</v>
      </c>
      <c r="BL356" s="18" t="s">
        <v>488</v>
      </c>
      <c r="BM356" s="150" t="s">
        <v>577</v>
      </c>
    </row>
    <row r="357" spans="1:65" s="2" customFormat="1" ht="14.45" customHeight="1">
      <c r="A357" s="30"/>
      <c r="B357" s="139"/>
      <c r="C357" s="183" t="s">
        <v>578</v>
      </c>
      <c r="D357" s="183" t="s">
        <v>393</v>
      </c>
      <c r="E357" s="184" t="s">
        <v>579</v>
      </c>
      <c r="F357" s="185" t="s">
        <v>580</v>
      </c>
      <c r="G357" s="186" t="s">
        <v>124</v>
      </c>
      <c r="H357" s="187">
        <v>66</v>
      </c>
      <c r="I357" s="188"/>
      <c r="J357" s="188">
        <f t="shared" si="0"/>
        <v>0</v>
      </c>
      <c r="K357" s="185" t="s">
        <v>1</v>
      </c>
      <c r="L357" s="189"/>
      <c r="M357" s="190" t="s">
        <v>1</v>
      </c>
      <c r="N357" s="191" t="s">
        <v>43</v>
      </c>
      <c r="O357" s="148">
        <v>0</v>
      </c>
      <c r="P357" s="148">
        <f t="shared" si="1"/>
        <v>0</v>
      </c>
      <c r="Q357" s="148">
        <v>0</v>
      </c>
      <c r="R357" s="148">
        <f t="shared" si="2"/>
        <v>0</v>
      </c>
      <c r="S357" s="148">
        <v>0</v>
      </c>
      <c r="T357" s="149">
        <f t="shared" si="3"/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50" t="s">
        <v>568</v>
      </c>
      <c r="AT357" s="150" t="s">
        <v>393</v>
      </c>
      <c r="AU357" s="150" t="s">
        <v>88</v>
      </c>
      <c r="AY357" s="18" t="s">
        <v>206</v>
      </c>
      <c r="BE357" s="151">
        <f t="shared" si="4"/>
        <v>0</v>
      </c>
      <c r="BF357" s="151">
        <f t="shared" si="5"/>
        <v>0</v>
      </c>
      <c r="BG357" s="151">
        <f t="shared" si="6"/>
        <v>0</v>
      </c>
      <c r="BH357" s="151">
        <f t="shared" si="7"/>
        <v>0</v>
      </c>
      <c r="BI357" s="151">
        <f t="shared" si="8"/>
        <v>0</v>
      </c>
      <c r="BJ357" s="18" t="s">
        <v>86</v>
      </c>
      <c r="BK357" s="151">
        <f t="shared" si="9"/>
        <v>0</v>
      </c>
      <c r="BL357" s="18" t="s">
        <v>488</v>
      </c>
      <c r="BM357" s="150" t="s">
        <v>581</v>
      </c>
    </row>
    <row r="358" spans="1:65" s="2" customFormat="1" ht="24.2" customHeight="1">
      <c r="A358" s="30"/>
      <c r="B358" s="139"/>
      <c r="C358" s="140" t="s">
        <v>582</v>
      </c>
      <c r="D358" s="140" t="s">
        <v>208</v>
      </c>
      <c r="E358" s="141" t="s">
        <v>583</v>
      </c>
      <c r="F358" s="142" t="s">
        <v>584</v>
      </c>
      <c r="G358" s="143" t="s">
        <v>124</v>
      </c>
      <c r="H358" s="144">
        <v>4.5</v>
      </c>
      <c r="I358" s="145"/>
      <c r="J358" s="145">
        <f t="shared" si="0"/>
        <v>0</v>
      </c>
      <c r="K358" s="142" t="s">
        <v>211</v>
      </c>
      <c r="L358" s="31"/>
      <c r="M358" s="146" t="s">
        <v>1</v>
      </c>
      <c r="N358" s="147" t="s">
        <v>43</v>
      </c>
      <c r="O358" s="148">
        <v>0.22900000000000001</v>
      </c>
      <c r="P358" s="148">
        <f t="shared" si="1"/>
        <v>1.0305</v>
      </c>
      <c r="Q358" s="148">
        <v>0</v>
      </c>
      <c r="R358" s="148">
        <f t="shared" si="2"/>
        <v>0</v>
      </c>
      <c r="S358" s="148">
        <v>0</v>
      </c>
      <c r="T358" s="149">
        <f t="shared" si="3"/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0" t="s">
        <v>488</v>
      </c>
      <c r="AT358" s="150" t="s">
        <v>208</v>
      </c>
      <c r="AU358" s="150" t="s">
        <v>88</v>
      </c>
      <c r="AY358" s="18" t="s">
        <v>206</v>
      </c>
      <c r="BE358" s="151">
        <f t="shared" si="4"/>
        <v>0</v>
      </c>
      <c r="BF358" s="151">
        <f t="shared" si="5"/>
        <v>0</v>
      </c>
      <c r="BG358" s="151">
        <f t="shared" si="6"/>
        <v>0</v>
      </c>
      <c r="BH358" s="151">
        <f t="shared" si="7"/>
        <v>0</v>
      </c>
      <c r="BI358" s="151">
        <f t="shared" si="8"/>
        <v>0</v>
      </c>
      <c r="BJ358" s="18" t="s">
        <v>86</v>
      </c>
      <c r="BK358" s="151">
        <f t="shared" si="9"/>
        <v>0</v>
      </c>
      <c r="BL358" s="18" t="s">
        <v>488</v>
      </c>
      <c r="BM358" s="150" t="s">
        <v>585</v>
      </c>
    </row>
    <row r="359" spans="1:65" s="2" customFormat="1" ht="14.45" customHeight="1">
      <c r="A359" s="30"/>
      <c r="B359" s="139"/>
      <c r="C359" s="183" t="s">
        <v>586</v>
      </c>
      <c r="D359" s="183" t="s">
        <v>393</v>
      </c>
      <c r="E359" s="184" t="s">
        <v>587</v>
      </c>
      <c r="F359" s="185" t="s">
        <v>588</v>
      </c>
      <c r="G359" s="186" t="s">
        <v>124</v>
      </c>
      <c r="H359" s="187">
        <v>4.5</v>
      </c>
      <c r="I359" s="188"/>
      <c r="J359" s="188">
        <f t="shared" si="0"/>
        <v>0</v>
      </c>
      <c r="K359" s="185" t="s">
        <v>1</v>
      </c>
      <c r="L359" s="189"/>
      <c r="M359" s="190" t="s">
        <v>1</v>
      </c>
      <c r="N359" s="191" t="s">
        <v>43</v>
      </c>
      <c r="O359" s="148">
        <v>0</v>
      </c>
      <c r="P359" s="148">
        <f t="shared" si="1"/>
        <v>0</v>
      </c>
      <c r="Q359" s="148">
        <v>0</v>
      </c>
      <c r="R359" s="148">
        <f t="shared" si="2"/>
        <v>0</v>
      </c>
      <c r="S359" s="148">
        <v>0</v>
      </c>
      <c r="T359" s="149">
        <f t="shared" si="3"/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0" t="s">
        <v>568</v>
      </c>
      <c r="AT359" s="150" t="s">
        <v>393</v>
      </c>
      <c r="AU359" s="150" t="s">
        <v>88</v>
      </c>
      <c r="AY359" s="18" t="s">
        <v>206</v>
      </c>
      <c r="BE359" s="151">
        <f t="shared" si="4"/>
        <v>0</v>
      </c>
      <c r="BF359" s="151">
        <f t="shared" si="5"/>
        <v>0</v>
      </c>
      <c r="BG359" s="151">
        <f t="shared" si="6"/>
        <v>0</v>
      </c>
      <c r="BH359" s="151">
        <f t="shared" si="7"/>
        <v>0</v>
      </c>
      <c r="BI359" s="151">
        <f t="shared" si="8"/>
        <v>0</v>
      </c>
      <c r="BJ359" s="18" t="s">
        <v>86</v>
      </c>
      <c r="BK359" s="151">
        <f t="shared" si="9"/>
        <v>0</v>
      </c>
      <c r="BL359" s="18" t="s">
        <v>488</v>
      </c>
      <c r="BM359" s="150" t="s">
        <v>589</v>
      </c>
    </row>
    <row r="360" spans="1:65" s="2" customFormat="1" ht="14.45" customHeight="1">
      <c r="A360" s="30"/>
      <c r="B360" s="139"/>
      <c r="C360" s="140" t="s">
        <v>590</v>
      </c>
      <c r="D360" s="140" t="s">
        <v>208</v>
      </c>
      <c r="E360" s="141" t="s">
        <v>591</v>
      </c>
      <c r="F360" s="142" t="s">
        <v>592</v>
      </c>
      <c r="G360" s="143" t="s">
        <v>124</v>
      </c>
      <c r="H360" s="144">
        <v>1.5</v>
      </c>
      <c r="I360" s="145"/>
      <c r="J360" s="145">
        <f t="shared" si="0"/>
        <v>0</v>
      </c>
      <c r="K360" s="142" t="s">
        <v>211</v>
      </c>
      <c r="L360" s="31"/>
      <c r="M360" s="146" t="s">
        <v>1</v>
      </c>
      <c r="N360" s="147" t="s">
        <v>43</v>
      </c>
      <c r="O360" s="148">
        <v>0.66</v>
      </c>
      <c r="P360" s="148">
        <f t="shared" si="1"/>
        <v>0.99</v>
      </c>
      <c r="Q360" s="148">
        <v>1E-4</v>
      </c>
      <c r="R360" s="148">
        <f t="shared" si="2"/>
        <v>1.5000000000000001E-4</v>
      </c>
      <c r="S360" s="148">
        <v>0</v>
      </c>
      <c r="T360" s="149">
        <f t="shared" si="3"/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0" t="s">
        <v>488</v>
      </c>
      <c r="AT360" s="150" t="s">
        <v>208</v>
      </c>
      <c r="AU360" s="150" t="s">
        <v>88</v>
      </c>
      <c r="AY360" s="18" t="s">
        <v>206</v>
      </c>
      <c r="BE360" s="151">
        <f t="shared" si="4"/>
        <v>0</v>
      </c>
      <c r="BF360" s="151">
        <f t="shared" si="5"/>
        <v>0</v>
      </c>
      <c r="BG360" s="151">
        <f t="shared" si="6"/>
        <v>0</v>
      </c>
      <c r="BH360" s="151">
        <f t="shared" si="7"/>
        <v>0</v>
      </c>
      <c r="BI360" s="151">
        <f t="shared" si="8"/>
        <v>0</v>
      </c>
      <c r="BJ360" s="18" t="s">
        <v>86</v>
      </c>
      <c r="BK360" s="151">
        <f t="shared" si="9"/>
        <v>0</v>
      </c>
      <c r="BL360" s="18" t="s">
        <v>488</v>
      </c>
      <c r="BM360" s="150" t="s">
        <v>593</v>
      </c>
    </row>
    <row r="361" spans="1:65" s="2" customFormat="1" ht="24.2" customHeight="1">
      <c r="A361" s="30"/>
      <c r="B361" s="139"/>
      <c r="C361" s="183" t="s">
        <v>594</v>
      </c>
      <c r="D361" s="183" t="s">
        <v>393</v>
      </c>
      <c r="E361" s="184" t="s">
        <v>8</v>
      </c>
      <c r="F361" s="185" t="s">
        <v>595</v>
      </c>
      <c r="G361" s="186" t="s">
        <v>124</v>
      </c>
      <c r="H361" s="187">
        <v>1.5</v>
      </c>
      <c r="I361" s="188"/>
      <c r="J361" s="188">
        <f t="shared" si="0"/>
        <v>0</v>
      </c>
      <c r="K361" s="185" t="s">
        <v>1</v>
      </c>
      <c r="L361" s="189"/>
      <c r="M361" s="190" t="s">
        <v>1</v>
      </c>
      <c r="N361" s="191" t="s">
        <v>43</v>
      </c>
      <c r="O361" s="148">
        <v>0</v>
      </c>
      <c r="P361" s="148">
        <f t="shared" si="1"/>
        <v>0</v>
      </c>
      <c r="Q361" s="148">
        <v>0</v>
      </c>
      <c r="R361" s="148">
        <f t="shared" si="2"/>
        <v>0</v>
      </c>
      <c r="S361" s="148">
        <v>0</v>
      </c>
      <c r="T361" s="149">
        <f t="shared" si="3"/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0" t="s">
        <v>568</v>
      </c>
      <c r="AT361" s="150" t="s">
        <v>393</v>
      </c>
      <c r="AU361" s="150" t="s">
        <v>88</v>
      </c>
      <c r="AY361" s="18" t="s">
        <v>206</v>
      </c>
      <c r="BE361" s="151">
        <f t="shared" si="4"/>
        <v>0</v>
      </c>
      <c r="BF361" s="151">
        <f t="shared" si="5"/>
        <v>0</v>
      </c>
      <c r="BG361" s="151">
        <f t="shared" si="6"/>
        <v>0</v>
      </c>
      <c r="BH361" s="151">
        <f t="shared" si="7"/>
        <v>0</v>
      </c>
      <c r="BI361" s="151">
        <f t="shared" si="8"/>
        <v>0</v>
      </c>
      <c r="BJ361" s="18" t="s">
        <v>86</v>
      </c>
      <c r="BK361" s="151">
        <f t="shared" si="9"/>
        <v>0</v>
      </c>
      <c r="BL361" s="18" t="s">
        <v>488</v>
      </c>
      <c r="BM361" s="150" t="s">
        <v>596</v>
      </c>
    </row>
    <row r="362" spans="1:65" s="2" customFormat="1" ht="14.45" customHeight="1">
      <c r="A362" s="30"/>
      <c r="B362" s="139"/>
      <c r="C362" s="140" t="s">
        <v>597</v>
      </c>
      <c r="D362" s="140" t="s">
        <v>208</v>
      </c>
      <c r="E362" s="141" t="s">
        <v>598</v>
      </c>
      <c r="F362" s="142" t="s">
        <v>599</v>
      </c>
      <c r="G362" s="143" t="s">
        <v>124</v>
      </c>
      <c r="H362" s="144">
        <v>1.5</v>
      </c>
      <c r="I362" s="145"/>
      <c r="J362" s="145">
        <f t="shared" si="0"/>
        <v>0</v>
      </c>
      <c r="K362" s="142" t="s">
        <v>211</v>
      </c>
      <c r="L362" s="31"/>
      <c r="M362" s="146" t="s">
        <v>1</v>
      </c>
      <c r="N362" s="147" t="s">
        <v>43</v>
      </c>
      <c r="O362" s="148">
        <v>0.51600000000000001</v>
      </c>
      <c r="P362" s="148">
        <f t="shared" si="1"/>
        <v>0.77400000000000002</v>
      </c>
      <c r="Q362" s="148">
        <v>6.9999999999999994E-5</v>
      </c>
      <c r="R362" s="148">
        <f t="shared" si="2"/>
        <v>1.0499999999999999E-4</v>
      </c>
      <c r="S362" s="148">
        <v>0</v>
      </c>
      <c r="T362" s="149">
        <f t="shared" si="3"/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0" t="s">
        <v>488</v>
      </c>
      <c r="AT362" s="150" t="s">
        <v>208</v>
      </c>
      <c r="AU362" s="150" t="s">
        <v>88</v>
      </c>
      <c r="AY362" s="18" t="s">
        <v>206</v>
      </c>
      <c r="BE362" s="151">
        <f t="shared" si="4"/>
        <v>0</v>
      </c>
      <c r="BF362" s="151">
        <f t="shared" si="5"/>
        <v>0</v>
      </c>
      <c r="BG362" s="151">
        <f t="shared" si="6"/>
        <v>0</v>
      </c>
      <c r="BH362" s="151">
        <f t="shared" si="7"/>
        <v>0</v>
      </c>
      <c r="BI362" s="151">
        <f t="shared" si="8"/>
        <v>0</v>
      </c>
      <c r="BJ362" s="18" t="s">
        <v>86</v>
      </c>
      <c r="BK362" s="151">
        <f t="shared" si="9"/>
        <v>0</v>
      </c>
      <c r="BL362" s="18" t="s">
        <v>488</v>
      </c>
      <c r="BM362" s="150" t="s">
        <v>600</v>
      </c>
    </row>
    <row r="363" spans="1:65" s="2" customFormat="1" ht="14.45" customHeight="1">
      <c r="A363" s="30"/>
      <c r="B363" s="139"/>
      <c r="C363" s="183" t="s">
        <v>601</v>
      </c>
      <c r="D363" s="183" t="s">
        <v>393</v>
      </c>
      <c r="E363" s="184" t="s">
        <v>293</v>
      </c>
      <c r="F363" s="185" t="s">
        <v>602</v>
      </c>
      <c r="G363" s="186" t="s">
        <v>124</v>
      </c>
      <c r="H363" s="187">
        <v>1.5</v>
      </c>
      <c r="I363" s="188"/>
      <c r="J363" s="188">
        <f t="shared" si="0"/>
        <v>0</v>
      </c>
      <c r="K363" s="185" t="s">
        <v>1</v>
      </c>
      <c r="L363" s="189"/>
      <c r="M363" s="190" t="s">
        <v>1</v>
      </c>
      <c r="N363" s="191" t="s">
        <v>43</v>
      </c>
      <c r="O363" s="148">
        <v>0</v>
      </c>
      <c r="P363" s="148">
        <f t="shared" si="1"/>
        <v>0</v>
      </c>
      <c r="Q363" s="148">
        <v>0</v>
      </c>
      <c r="R363" s="148">
        <f t="shared" si="2"/>
        <v>0</v>
      </c>
      <c r="S363" s="148">
        <v>0</v>
      </c>
      <c r="T363" s="149">
        <f t="shared" si="3"/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0" t="s">
        <v>568</v>
      </c>
      <c r="AT363" s="150" t="s">
        <v>393</v>
      </c>
      <c r="AU363" s="150" t="s">
        <v>88</v>
      </c>
      <c r="AY363" s="18" t="s">
        <v>206</v>
      </c>
      <c r="BE363" s="151">
        <f t="shared" si="4"/>
        <v>0</v>
      </c>
      <c r="BF363" s="151">
        <f t="shared" si="5"/>
        <v>0</v>
      </c>
      <c r="BG363" s="151">
        <f t="shared" si="6"/>
        <v>0</v>
      </c>
      <c r="BH363" s="151">
        <f t="shared" si="7"/>
        <v>0</v>
      </c>
      <c r="BI363" s="151">
        <f t="shared" si="8"/>
        <v>0</v>
      </c>
      <c r="BJ363" s="18" t="s">
        <v>86</v>
      </c>
      <c r="BK363" s="151">
        <f t="shared" si="9"/>
        <v>0</v>
      </c>
      <c r="BL363" s="18" t="s">
        <v>488</v>
      </c>
      <c r="BM363" s="150" t="s">
        <v>603</v>
      </c>
    </row>
    <row r="364" spans="1:65" s="2" customFormat="1" ht="14.45" customHeight="1">
      <c r="A364" s="30"/>
      <c r="B364" s="139"/>
      <c r="C364" s="183" t="s">
        <v>604</v>
      </c>
      <c r="D364" s="183" t="s">
        <v>393</v>
      </c>
      <c r="E364" s="184" t="s">
        <v>162</v>
      </c>
      <c r="F364" s="185" t="s">
        <v>605</v>
      </c>
      <c r="G364" s="186" t="s">
        <v>559</v>
      </c>
      <c r="H364" s="187">
        <v>1</v>
      </c>
      <c r="I364" s="188"/>
      <c r="J364" s="188">
        <f t="shared" si="0"/>
        <v>0</v>
      </c>
      <c r="K364" s="185" t="s">
        <v>1</v>
      </c>
      <c r="L364" s="189"/>
      <c r="M364" s="190" t="s">
        <v>1</v>
      </c>
      <c r="N364" s="191" t="s">
        <v>43</v>
      </c>
      <c r="O364" s="148">
        <v>0</v>
      </c>
      <c r="P364" s="148">
        <f t="shared" si="1"/>
        <v>0</v>
      </c>
      <c r="Q364" s="148">
        <v>0</v>
      </c>
      <c r="R364" s="148">
        <f t="shared" si="2"/>
        <v>0</v>
      </c>
      <c r="S364" s="148">
        <v>0</v>
      </c>
      <c r="T364" s="149">
        <f t="shared" si="3"/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0" t="s">
        <v>568</v>
      </c>
      <c r="AT364" s="150" t="s">
        <v>393</v>
      </c>
      <c r="AU364" s="150" t="s">
        <v>88</v>
      </c>
      <c r="AY364" s="18" t="s">
        <v>206</v>
      </c>
      <c r="BE364" s="151">
        <f t="shared" si="4"/>
        <v>0</v>
      </c>
      <c r="BF364" s="151">
        <f t="shared" si="5"/>
        <v>0</v>
      </c>
      <c r="BG364" s="151">
        <f t="shared" si="6"/>
        <v>0</v>
      </c>
      <c r="BH364" s="151">
        <f t="shared" si="7"/>
        <v>0</v>
      </c>
      <c r="BI364" s="151">
        <f t="shared" si="8"/>
        <v>0</v>
      </c>
      <c r="BJ364" s="18" t="s">
        <v>86</v>
      </c>
      <c r="BK364" s="151">
        <f t="shared" si="9"/>
        <v>0</v>
      </c>
      <c r="BL364" s="18" t="s">
        <v>488</v>
      </c>
      <c r="BM364" s="150" t="s">
        <v>606</v>
      </c>
    </row>
    <row r="365" spans="1:65" s="2" customFormat="1" ht="24.2" customHeight="1">
      <c r="A365" s="30"/>
      <c r="B365" s="139"/>
      <c r="C365" s="183" t="s">
        <v>607</v>
      </c>
      <c r="D365" s="183" t="s">
        <v>393</v>
      </c>
      <c r="E365" s="184" t="s">
        <v>330</v>
      </c>
      <c r="F365" s="185" t="s">
        <v>608</v>
      </c>
      <c r="G365" s="186" t="s">
        <v>559</v>
      </c>
      <c r="H365" s="187">
        <v>1</v>
      </c>
      <c r="I365" s="188"/>
      <c r="J365" s="188">
        <f t="shared" si="0"/>
        <v>0</v>
      </c>
      <c r="K365" s="185" t="s">
        <v>1</v>
      </c>
      <c r="L365" s="189"/>
      <c r="M365" s="190" t="s">
        <v>1</v>
      </c>
      <c r="N365" s="191" t="s">
        <v>43</v>
      </c>
      <c r="O365" s="148">
        <v>0</v>
      </c>
      <c r="P365" s="148">
        <f t="shared" si="1"/>
        <v>0</v>
      </c>
      <c r="Q365" s="148">
        <v>0</v>
      </c>
      <c r="R365" s="148">
        <f t="shared" si="2"/>
        <v>0</v>
      </c>
      <c r="S365" s="148">
        <v>0</v>
      </c>
      <c r="T365" s="149">
        <f t="shared" si="3"/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0" t="s">
        <v>568</v>
      </c>
      <c r="AT365" s="150" t="s">
        <v>393</v>
      </c>
      <c r="AU365" s="150" t="s">
        <v>88</v>
      </c>
      <c r="AY365" s="18" t="s">
        <v>206</v>
      </c>
      <c r="BE365" s="151">
        <f t="shared" si="4"/>
        <v>0</v>
      </c>
      <c r="BF365" s="151">
        <f t="shared" si="5"/>
        <v>0</v>
      </c>
      <c r="BG365" s="151">
        <f t="shared" si="6"/>
        <v>0</v>
      </c>
      <c r="BH365" s="151">
        <f t="shared" si="7"/>
        <v>0</v>
      </c>
      <c r="BI365" s="151">
        <f t="shared" si="8"/>
        <v>0</v>
      </c>
      <c r="BJ365" s="18" t="s">
        <v>86</v>
      </c>
      <c r="BK365" s="151">
        <f t="shared" si="9"/>
        <v>0</v>
      </c>
      <c r="BL365" s="18" t="s">
        <v>488</v>
      </c>
      <c r="BM365" s="150" t="s">
        <v>609</v>
      </c>
    </row>
    <row r="366" spans="1:65" s="2" customFormat="1" ht="24.2" customHeight="1">
      <c r="A366" s="30"/>
      <c r="B366" s="139"/>
      <c r="C366" s="140" t="s">
        <v>610</v>
      </c>
      <c r="D366" s="140" t="s">
        <v>208</v>
      </c>
      <c r="E366" s="141" t="s">
        <v>611</v>
      </c>
      <c r="F366" s="142" t="s">
        <v>612</v>
      </c>
      <c r="G366" s="143" t="s">
        <v>559</v>
      </c>
      <c r="H366" s="144">
        <v>2</v>
      </c>
      <c r="I366" s="145"/>
      <c r="J366" s="145">
        <f t="shared" si="0"/>
        <v>0</v>
      </c>
      <c r="K366" s="142" t="s">
        <v>211</v>
      </c>
      <c r="L366" s="31"/>
      <c r="M366" s="146" t="s">
        <v>1</v>
      </c>
      <c r="N366" s="147" t="s">
        <v>43</v>
      </c>
      <c r="O366" s="148">
        <v>0.91700000000000004</v>
      </c>
      <c r="P366" s="148">
        <f t="shared" si="1"/>
        <v>1.8340000000000001</v>
      </c>
      <c r="Q366" s="148">
        <v>0</v>
      </c>
      <c r="R366" s="148">
        <f t="shared" si="2"/>
        <v>0</v>
      </c>
      <c r="S366" s="148">
        <v>0</v>
      </c>
      <c r="T366" s="149">
        <f t="shared" si="3"/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50" t="s">
        <v>488</v>
      </c>
      <c r="AT366" s="150" t="s">
        <v>208</v>
      </c>
      <c r="AU366" s="150" t="s">
        <v>88</v>
      </c>
      <c r="AY366" s="18" t="s">
        <v>206</v>
      </c>
      <c r="BE366" s="151">
        <f t="shared" si="4"/>
        <v>0</v>
      </c>
      <c r="BF366" s="151">
        <f t="shared" si="5"/>
        <v>0</v>
      </c>
      <c r="BG366" s="151">
        <f t="shared" si="6"/>
        <v>0</v>
      </c>
      <c r="BH366" s="151">
        <f t="shared" si="7"/>
        <v>0</v>
      </c>
      <c r="BI366" s="151">
        <f t="shared" si="8"/>
        <v>0</v>
      </c>
      <c r="BJ366" s="18" t="s">
        <v>86</v>
      </c>
      <c r="BK366" s="151">
        <f t="shared" si="9"/>
        <v>0</v>
      </c>
      <c r="BL366" s="18" t="s">
        <v>488</v>
      </c>
      <c r="BM366" s="150" t="s">
        <v>613</v>
      </c>
    </row>
    <row r="367" spans="1:65" s="2" customFormat="1" ht="14.45" customHeight="1">
      <c r="A367" s="30"/>
      <c r="B367" s="139"/>
      <c r="C367" s="183" t="s">
        <v>614</v>
      </c>
      <c r="D367" s="183" t="s">
        <v>393</v>
      </c>
      <c r="E367" s="184" t="s">
        <v>615</v>
      </c>
      <c r="F367" s="185" t="s">
        <v>616</v>
      </c>
      <c r="G367" s="186" t="s">
        <v>559</v>
      </c>
      <c r="H367" s="187">
        <v>2</v>
      </c>
      <c r="I367" s="188"/>
      <c r="J367" s="188">
        <f t="shared" si="0"/>
        <v>0</v>
      </c>
      <c r="K367" s="185" t="s">
        <v>1</v>
      </c>
      <c r="L367" s="189"/>
      <c r="M367" s="190" t="s">
        <v>1</v>
      </c>
      <c r="N367" s="191" t="s">
        <v>43</v>
      </c>
      <c r="O367" s="148">
        <v>0</v>
      </c>
      <c r="P367" s="148">
        <f t="shared" si="1"/>
        <v>0</v>
      </c>
      <c r="Q367" s="148">
        <v>0</v>
      </c>
      <c r="R367" s="148">
        <f t="shared" si="2"/>
        <v>0</v>
      </c>
      <c r="S367" s="148">
        <v>0</v>
      </c>
      <c r="T367" s="149">
        <f t="shared" si="3"/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0" t="s">
        <v>568</v>
      </c>
      <c r="AT367" s="150" t="s">
        <v>393</v>
      </c>
      <c r="AU367" s="150" t="s">
        <v>88</v>
      </c>
      <c r="AY367" s="18" t="s">
        <v>206</v>
      </c>
      <c r="BE367" s="151">
        <f t="shared" si="4"/>
        <v>0</v>
      </c>
      <c r="BF367" s="151">
        <f t="shared" si="5"/>
        <v>0</v>
      </c>
      <c r="BG367" s="151">
        <f t="shared" si="6"/>
        <v>0</v>
      </c>
      <c r="BH367" s="151">
        <f t="shared" si="7"/>
        <v>0</v>
      </c>
      <c r="BI367" s="151">
        <f t="shared" si="8"/>
        <v>0</v>
      </c>
      <c r="BJ367" s="18" t="s">
        <v>86</v>
      </c>
      <c r="BK367" s="151">
        <f t="shared" si="9"/>
        <v>0</v>
      </c>
      <c r="BL367" s="18" t="s">
        <v>488</v>
      </c>
      <c r="BM367" s="150" t="s">
        <v>617</v>
      </c>
    </row>
    <row r="368" spans="1:65" s="2" customFormat="1" ht="24.2" customHeight="1">
      <c r="A368" s="30"/>
      <c r="B368" s="139"/>
      <c r="C368" s="140" t="s">
        <v>618</v>
      </c>
      <c r="D368" s="140" t="s">
        <v>208</v>
      </c>
      <c r="E368" s="141" t="s">
        <v>619</v>
      </c>
      <c r="F368" s="142" t="s">
        <v>620</v>
      </c>
      <c r="G368" s="143" t="s">
        <v>559</v>
      </c>
      <c r="H368" s="144">
        <v>1</v>
      </c>
      <c r="I368" s="145"/>
      <c r="J368" s="145">
        <f t="shared" si="0"/>
        <v>0</v>
      </c>
      <c r="K368" s="142" t="s">
        <v>211</v>
      </c>
      <c r="L368" s="31"/>
      <c r="M368" s="146" t="s">
        <v>1</v>
      </c>
      <c r="N368" s="147" t="s">
        <v>43</v>
      </c>
      <c r="O368" s="148">
        <v>2.1480000000000001</v>
      </c>
      <c r="P368" s="148">
        <f t="shared" si="1"/>
        <v>2.1480000000000001</v>
      </c>
      <c r="Q368" s="148">
        <v>0</v>
      </c>
      <c r="R368" s="148">
        <f t="shared" si="2"/>
        <v>0</v>
      </c>
      <c r="S368" s="148">
        <v>0</v>
      </c>
      <c r="T368" s="149">
        <f t="shared" si="3"/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0" t="s">
        <v>488</v>
      </c>
      <c r="AT368" s="150" t="s">
        <v>208</v>
      </c>
      <c r="AU368" s="150" t="s">
        <v>88</v>
      </c>
      <c r="AY368" s="18" t="s">
        <v>206</v>
      </c>
      <c r="BE368" s="151">
        <f t="shared" si="4"/>
        <v>0</v>
      </c>
      <c r="BF368" s="151">
        <f t="shared" si="5"/>
        <v>0</v>
      </c>
      <c r="BG368" s="151">
        <f t="shared" si="6"/>
        <v>0</v>
      </c>
      <c r="BH368" s="151">
        <f t="shared" si="7"/>
        <v>0</v>
      </c>
      <c r="BI368" s="151">
        <f t="shared" si="8"/>
        <v>0</v>
      </c>
      <c r="BJ368" s="18" t="s">
        <v>86</v>
      </c>
      <c r="BK368" s="151">
        <f t="shared" si="9"/>
        <v>0</v>
      </c>
      <c r="BL368" s="18" t="s">
        <v>488</v>
      </c>
      <c r="BM368" s="150" t="s">
        <v>621</v>
      </c>
    </row>
    <row r="369" spans="1:65" s="2" customFormat="1" ht="14.45" customHeight="1">
      <c r="A369" s="30"/>
      <c r="B369" s="139"/>
      <c r="C369" s="183" t="s">
        <v>622</v>
      </c>
      <c r="D369" s="183" t="s">
        <v>393</v>
      </c>
      <c r="E369" s="184" t="s">
        <v>281</v>
      </c>
      <c r="F369" s="185" t="s">
        <v>623</v>
      </c>
      <c r="G369" s="186" t="s">
        <v>559</v>
      </c>
      <c r="H369" s="187">
        <v>1</v>
      </c>
      <c r="I369" s="188"/>
      <c r="J369" s="188">
        <f t="shared" si="0"/>
        <v>0</v>
      </c>
      <c r="K369" s="185" t="s">
        <v>1</v>
      </c>
      <c r="L369" s="189"/>
      <c r="M369" s="190" t="s">
        <v>1</v>
      </c>
      <c r="N369" s="191" t="s">
        <v>43</v>
      </c>
      <c r="O369" s="148">
        <v>0</v>
      </c>
      <c r="P369" s="148">
        <f t="shared" si="1"/>
        <v>0</v>
      </c>
      <c r="Q369" s="148">
        <v>0</v>
      </c>
      <c r="R369" s="148">
        <f t="shared" si="2"/>
        <v>0</v>
      </c>
      <c r="S369" s="148">
        <v>0</v>
      </c>
      <c r="T369" s="149">
        <f t="shared" si="3"/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0" t="s">
        <v>568</v>
      </c>
      <c r="AT369" s="150" t="s">
        <v>393</v>
      </c>
      <c r="AU369" s="150" t="s">
        <v>88</v>
      </c>
      <c r="AY369" s="18" t="s">
        <v>206</v>
      </c>
      <c r="BE369" s="151">
        <f t="shared" si="4"/>
        <v>0</v>
      </c>
      <c r="BF369" s="151">
        <f t="shared" si="5"/>
        <v>0</v>
      </c>
      <c r="BG369" s="151">
        <f t="shared" si="6"/>
        <v>0</v>
      </c>
      <c r="BH369" s="151">
        <f t="shared" si="7"/>
        <v>0</v>
      </c>
      <c r="BI369" s="151">
        <f t="shared" si="8"/>
        <v>0</v>
      </c>
      <c r="BJ369" s="18" t="s">
        <v>86</v>
      </c>
      <c r="BK369" s="151">
        <f t="shared" si="9"/>
        <v>0</v>
      </c>
      <c r="BL369" s="18" t="s">
        <v>488</v>
      </c>
      <c r="BM369" s="150" t="s">
        <v>624</v>
      </c>
    </row>
    <row r="370" spans="1:65" s="2" customFormat="1" ht="24.2" customHeight="1">
      <c r="A370" s="30"/>
      <c r="B370" s="139"/>
      <c r="C370" s="140" t="s">
        <v>625</v>
      </c>
      <c r="D370" s="140" t="s">
        <v>208</v>
      </c>
      <c r="E370" s="141" t="s">
        <v>626</v>
      </c>
      <c r="F370" s="142" t="s">
        <v>627</v>
      </c>
      <c r="G370" s="143" t="s">
        <v>559</v>
      </c>
      <c r="H370" s="144">
        <v>3</v>
      </c>
      <c r="I370" s="145"/>
      <c r="J370" s="145">
        <f t="shared" si="0"/>
        <v>0</v>
      </c>
      <c r="K370" s="142" t="s">
        <v>211</v>
      </c>
      <c r="L370" s="31"/>
      <c r="M370" s="146" t="s">
        <v>1</v>
      </c>
      <c r="N370" s="147" t="s">
        <v>43</v>
      </c>
      <c r="O370" s="148">
        <v>0.63400000000000001</v>
      </c>
      <c r="P370" s="148">
        <f t="shared" si="1"/>
        <v>1.9020000000000001</v>
      </c>
      <c r="Q370" s="148">
        <v>0</v>
      </c>
      <c r="R370" s="148">
        <f t="shared" si="2"/>
        <v>0</v>
      </c>
      <c r="S370" s="148">
        <v>0</v>
      </c>
      <c r="T370" s="149">
        <f t="shared" si="3"/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50" t="s">
        <v>488</v>
      </c>
      <c r="AT370" s="150" t="s">
        <v>208</v>
      </c>
      <c r="AU370" s="150" t="s">
        <v>88</v>
      </c>
      <c r="AY370" s="18" t="s">
        <v>206</v>
      </c>
      <c r="BE370" s="151">
        <f t="shared" si="4"/>
        <v>0</v>
      </c>
      <c r="BF370" s="151">
        <f t="shared" si="5"/>
        <v>0</v>
      </c>
      <c r="BG370" s="151">
        <f t="shared" si="6"/>
        <v>0</v>
      </c>
      <c r="BH370" s="151">
        <f t="shared" si="7"/>
        <v>0</v>
      </c>
      <c r="BI370" s="151">
        <f t="shared" si="8"/>
        <v>0</v>
      </c>
      <c r="BJ370" s="18" t="s">
        <v>86</v>
      </c>
      <c r="BK370" s="151">
        <f t="shared" si="9"/>
        <v>0</v>
      </c>
      <c r="BL370" s="18" t="s">
        <v>488</v>
      </c>
      <c r="BM370" s="150" t="s">
        <v>628</v>
      </c>
    </row>
    <row r="371" spans="1:65" s="2" customFormat="1" ht="14.45" customHeight="1">
      <c r="A371" s="30"/>
      <c r="B371" s="139"/>
      <c r="C371" s="183" t="s">
        <v>629</v>
      </c>
      <c r="D371" s="183" t="s">
        <v>393</v>
      </c>
      <c r="E371" s="184" t="s">
        <v>630</v>
      </c>
      <c r="F371" s="185" t="s">
        <v>631</v>
      </c>
      <c r="G371" s="186" t="s">
        <v>559</v>
      </c>
      <c r="H371" s="187">
        <v>1</v>
      </c>
      <c r="I371" s="188"/>
      <c r="J371" s="188">
        <f t="shared" si="0"/>
        <v>0</v>
      </c>
      <c r="K371" s="185" t="s">
        <v>1</v>
      </c>
      <c r="L371" s="189"/>
      <c r="M371" s="190" t="s">
        <v>1</v>
      </c>
      <c r="N371" s="191" t="s">
        <v>43</v>
      </c>
      <c r="O371" s="148">
        <v>0</v>
      </c>
      <c r="P371" s="148">
        <f t="shared" si="1"/>
        <v>0</v>
      </c>
      <c r="Q371" s="148">
        <v>0</v>
      </c>
      <c r="R371" s="148">
        <f t="shared" si="2"/>
        <v>0</v>
      </c>
      <c r="S371" s="148">
        <v>0</v>
      </c>
      <c r="T371" s="149">
        <f t="shared" si="3"/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0" t="s">
        <v>568</v>
      </c>
      <c r="AT371" s="150" t="s">
        <v>393</v>
      </c>
      <c r="AU371" s="150" t="s">
        <v>88</v>
      </c>
      <c r="AY371" s="18" t="s">
        <v>206</v>
      </c>
      <c r="BE371" s="151">
        <f t="shared" si="4"/>
        <v>0</v>
      </c>
      <c r="BF371" s="151">
        <f t="shared" si="5"/>
        <v>0</v>
      </c>
      <c r="BG371" s="151">
        <f t="shared" si="6"/>
        <v>0</v>
      </c>
      <c r="BH371" s="151">
        <f t="shared" si="7"/>
        <v>0</v>
      </c>
      <c r="BI371" s="151">
        <f t="shared" si="8"/>
        <v>0</v>
      </c>
      <c r="BJ371" s="18" t="s">
        <v>86</v>
      </c>
      <c r="BK371" s="151">
        <f t="shared" si="9"/>
        <v>0</v>
      </c>
      <c r="BL371" s="18" t="s">
        <v>488</v>
      </c>
      <c r="BM371" s="150" t="s">
        <v>632</v>
      </c>
    </row>
    <row r="372" spans="1:65" s="2" customFormat="1" ht="14.45" customHeight="1">
      <c r="A372" s="30"/>
      <c r="B372" s="139"/>
      <c r="C372" s="183" t="s">
        <v>633</v>
      </c>
      <c r="D372" s="183" t="s">
        <v>393</v>
      </c>
      <c r="E372" s="184" t="s">
        <v>634</v>
      </c>
      <c r="F372" s="185" t="s">
        <v>635</v>
      </c>
      <c r="G372" s="186" t="s">
        <v>559</v>
      </c>
      <c r="H372" s="187">
        <v>3</v>
      </c>
      <c r="I372" s="188"/>
      <c r="J372" s="188">
        <f t="shared" si="0"/>
        <v>0</v>
      </c>
      <c r="K372" s="185" t="s">
        <v>1</v>
      </c>
      <c r="L372" s="189"/>
      <c r="M372" s="190" t="s">
        <v>1</v>
      </c>
      <c r="N372" s="191" t="s">
        <v>43</v>
      </c>
      <c r="O372" s="148">
        <v>0</v>
      </c>
      <c r="P372" s="148">
        <f t="shared" si="1"/>
        <v>0</v>
      </c>
      <c r="Q372" s="148">
        <v>0</v>
      </c>
      <c r="R372" s="148">
        <f t="shared" si="2"/>
        <v>0</v>
      </c>
      <c r="S372" s="148">
        <v>0</v>
      </c>
      <c r="T372" s="149">
        <f t="shared" si="3"/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50" t="s">
        <v>568</v>
      </c>
      <c r="AT372" s="150" t="s">
        <v>393</v>
      </c>
      <c r="AU372" s="150" t="s">
        <v>88</v>
      </c>
      <c r="AY372" s="18" t="s">
        <v>206</v>
      </c>
      <c r="BE372" s="151">
        <f t="shared" si="4"/>
        <v>0</v>
      </c>
      <c r="BF372" s="151">
        <f t="shared" si="5"/>
        <v>0</v>
      </c>
      <c r="BG372" s="151">
        <f t="shared" si="6"/>
        <v>0</v>
      </c>
      <c r="BH372" s="151">
        <f t="shared" si="7"/>
        <v>0</v>
      </c>
      <c r="BI372" s="151">
        <f t="shared" si="8"/>
        <v>0</v>
      </c>
      <c r="BJ372" s="18" t="s">
        <v>86</v>
      </c>
      <c r="BK372" s="151">
        <f t="shared" si="9"/>
        <v>0</v>
      </c>
      <c r="BL372" s="18" t="s">
        <v>488</v>
      </c>
      <c r="BM372" s="150" t="s">
        <v>636</v>
      </c>
    </row>
    <row r="373" spans="1:65" s="2" customFormat="1" ht="14.45" customHeight="1">
      <c r="A373" s="30"/>
      <c r="B373" s="139"/>
      <c r="C373" s="183" t="s">
        <v>637</v>
      </c>
      <c r="D373" s="183" t="s">
        <v>393</v>
      </c>
      <c r="E373" s="184" t="s">
        <v>272</v>
      </c>
      <c r="F373" s="185" t="s">
        <v>638</v>
      </c>
      <c r="G373" s="186" t="s">
        <v>559</v>
      </c>
      <c r="H373" s="187">
        <v>1</v>
      </c>
      <c r="I373" s="188"/>
      <c r="J373" s="188">
        <f t="shared" si="0"/>
        <v>0</v>
      </c>
      <c r="K373" s="185" t="s">
        <v>1</v>
      </c>
      <c r="L373" s="189"/>
      <c r="M373" s="190" t="s">
        <v>1</v>
      </c>
      <c r="N373" s="191" t="s">
        <v>43</v>
      </c>
      <c r="O373" s="148">
        <v>0</v>
      </c>
      <c r="P373" s="148">
        <f t="shared" si="1"/>
        <v>0</v>
      </c>
      <c r="Q373" s="148">
        <v>0</v>
      </c>
      <c r="R373" s="148">
        <f t="shared" si="2"/>
        <v>0</v>
      </c>
      <c r="S373" s="148">
        <v>0</v>
      </c>
      <c r="T373" s="149">
        <f t="shared" si="3"/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50" t="s">
        <v>568</v>
      </c>
      <c r="AT373" s="150" t="s">
        <v>393</v>
      </c>
      <c r="AU373" s="150" t="s">
        <v>88</v>
      </c>
      <c r="AY373" s="18" t="s">
        <v>206</v>
      </c>
      <c r="BE373" s="151">
        <f t="shared" si="4"/>
        <v>0</v>
      </c>
      <c r="BF373" s="151">
        <f t="shared" si="5"/>
        <v>0</v>
      </c>
      <c r="BG373" s="151">
        <f t="shared" si="6"/>
        <v>0</v>
      </c>
      <c r="BH373" s="151">
        <f t="shared" si="7"/>
        <v>0</v>
      </c>
      <c r="BI373" s="151">
        <f t="shared" si="8"/>
        <v>0</v>
      </c>
      <c r="BJ373" s="18" t="s">
        <v>86</v>
      </c>
      <c r="BK373" s="151">
        <f t="shared" si="9"/>
        <v>0</v>
      </c>
      <c r="BL373" s="18" t="s">
        <v>488</v>
      </c>
      <c r="BM373" s="150" t="s">
        <v>639</v>
      </c>
    </row>
    <row r="374" spans="1:65" s="2" customFormat="1" ht="14.45" customHeight="1">
      <c r="A374" s="30"/>
      <c r="B374" s="139"/>
      <c r="C374" s="140" t="s">
        <v>640</v>
      </c>
      <c r="D374" s="140" t="s">
        <v>208</v>
      </c>
      <c r="E374" s="141" t="s">
        <v>641</v>
      </c>
      <c r="F374" s="142" t="s">
        <v>642</v>
      </c>
      <c r="G374" s="143" t="s">
        <v>559</v>
      </c>
      <c r="H374" s="144">
        <v>1</v>
      </c>
      <c r="I374" s="145"/>
      <c r="J374" s="145">
        <f t="shared" si="0"/>
        <v>0</v>
      </c>
      <c r="K374" s="142" t="s">
        <v>211</v>
      </c>
      <c r="L374" s="31"/>
      <c r="M374" s="146" t="s">
        <v>1</v>
      </c>
      <c r="N374" s="147" t="s">
        <v>43</v>
      </c>
      <c r="O374" s="148">
        <v>0.97899999999999998</v>
      </c>
      <c r="P374" s="148">
        <f t="shared" si="1"/>
        <v>0.97899999999999998</v>
      </c>
      <c r="Q374" s="148">
        <v>0</v>
      </c>
      <c r="R374" s="148">
        <f t="shared" si="2"/>
        <v>0</v>
      </c>
      <c r="S374" s="148">
        <v>0</v>
      </c>
      <c r="T374" s="149">
        <f t="shared" si="3"/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50" t="s">
        <v>488</v>
      </c>
      <c r="AT374" s="150" t="s">
        <v>208</v>
      </c>
      <c r="AU374" s="150" t="s">
        <v>88</v>
      </c>
      <c r="AY374" s="18" t="s">
        <v>206</v>
      </c>
      <c r="BE374" s="151">
        <f t="shared" si="4"/>
        <v>0</v>
      </c>
      <c r="BF374" s="151">
        <f t="shared" si="5"/>
        <v>0</v>
      </c>
      <c r="BG374" s="151">
        <f t="shared" si="6"/>
        <v>0</v>
      </c>
      <c r="BH374" s="151">
        <f t="shared" si="7"/>
        <v>0</v>
      </c>
      <c r="BI374" s="151">
        <f t="shared" si="8"/>
        <v>0</v>
      </c>
      <c r="BJ374" s="18" t="s">
        <v>86</v>
      </c>
      <c r="BK374" s="151">
        <f t="shared" si="9"/>
        <v>0</v>
      </c>
      <c r="BL374" s="18" t="s">
        <v>488</v>
      </c>
      <c r="BM374" s="150" t="s">
        <v>643</v>
      </c>
    </row>
    <row r="375" spans="1:65" s="2" customFormat="1" ht="14.45" customHeight="1">
      <c r="A375" s="30"/>
      <c r="B375" s="139"/>
      <c r="C375" s="183" t="s">
        <v>644</v>
      </c>
      <c r="D375" s="183" t="s">
        <v>393</v>
      </c>
      <c r="E375" s="184" t="s">
        <v>645</v>
      </c>
      <c r="F375" s="185" t="s">
        <v>646</v>
      </c>
      <c r="G375" s="186" t="s">
        <v>559</v>
      </c>
      <c r="H375" s="187">
        <v>1</v>
      </c>
      <c r="I375" s="188"/>
      <c r="J375" s="188">
        <f t="shared" si="0"/>
        <v>0</v>
      </c>
      <c r="K375" s="185" t="s">
        <v>1</v>
      </c>
      <c r="L375" s="189"/>
      <c r="M375" s="190" t="s">
        <v>1</v>
      </c>
      <c r="N375" s="191" t="s">
        <v>43</v>
      </c>
      <c r="O375" s="148">
        <v>0</v>
      </c>
      <c r="P375" s="148">
        <f t="shared" si="1"/>
        <v>0</v>
      </c>
      <c r="Q375" s="148">
        <v>0</v>
      </c>
      <c r="R375" s="148">
        <f t="shared" si="2"/>
        <v>0</v>
      </c>
      <c r="S375" s="148">
        <v>0</v>
      </c>
      <c r="T375" s="149">
        <f t="shared" si="3"/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50" t="s">
        <v>568</v>
      </c>
      <c r="AT375" s="150" t="s">
        <v>393</v>
      </c>
      <c r="AU375" s="150" t="s">
        <v>88</v>
      </c>
      <c r="AY375" s="18" t="s">
        <v>206</v>
      </c>
      <c r="BE375" s="151">
        <f t="shared" si="4"/>
        <v>0</v>
      </c>
      <c r="BF375" s="151">
        <f t="shared" si="5"/>
        <v>0</v>
      </c>
      <c r="BG375" s="151">
        <f t="shared" si="6"/>
        <v>0</v>
      </c>
      <c r="BH375" s="151">
        <f t="shared" si="7"/>
        <v>0</v>
      </c>
      <c r="BI375" s="151">
        <f t="shared" si="8"/>
        <v>0</v>
      </c>
      <c r="BJ375" s="18" t="s">
        <v>86</v>
      </c>
      <c r="BK375" s="151">
        <f t="shared" si="9"/>
        <v>0</v>
      </c>
      <c r="BL375" s="18" t="s">
        <v>488</v>
      </c>
      <c r="BM375" s="150" t="s">
        <v>647</v>
      </c>
    </row>
    <row r="376" spans="1:65" s="2" customFormat="1" ht="14.45" customHeight="1">
      <c r="A376" s="30"/>
      <c r="B376" s="139"/>
      <c r="C376" s="140" t="s">
        <v>648</v>
      </c>
      <c r="D376" s="140" t="s">
        <v>208</v>
      </c>
      <c r="E376" s="141" t="s">
        <v>649</v>
      </c>
      <c r="F376" s="142" t="s">
        <v>650</v>
      </c>
      <c r="G376" s="143" t="s">
        <v>559</v>
      </c>
      <c r="H376" s="144">
        <v>1</v>
      </c>
      <c r="I376" s="145"/>
      <c r="J376" s="145">
        <f t="shared" si="0"/>
        <v>0</v>
      </c>
      <c r="K376" s="142" t="s">
        <v>211</v>
      </c>
      <c r="L376" s="31"/>
      <c r="M376" s="146" t="s">
        <v>1</v>
      </c>
      <c r="N376" s="147" t="s">
        <v>43</v>
      </c>
      <c r="O376" s="148">
        <v>0.28599999999999998</v>
      </c>
      <c r="P376" s="148">
        <f t="shared" si="1"/>
        <v>0.28599999999999998</v>
      </c>
      <c r="Q376" s="148">
        <v>0</v>
      </c>
      <c r="R376" s="148">
        <f t="shared" si="2"/>
        <v>0</v>
      </c>
      <c r="S376" s="148">
        <v>0</v>
      </c>
      <c r="T376" s="149">
        <f t="shared" si="3"/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0" t="s">
        <v>488</v>
      </c>
      <c r="AT376" s="150" t="s">
        <v>208</v>
      </c>
      <c r="AU376" s="150" t="s">
        <v>88</v>
      </c>
      <c r="AY376" s="18" t="s">
        <v>206</v>
      </c>
      <c r="BE376" s="151">
        <f t="shared" si="4"/>
        <v>0</v>
      </c>
      <c r="BF376" s="151">
        <f t="shared" si="5"/>
        <v>0</v>
      </c>
      <c r="BG376" s="151">
        <f t="shared" si="6"/>
        <v>0</v>
      </c>
      <c r="BH376" s="151">
        <f t="shared" si="7"/>
        <v>0</v>
      </c>
      <c r="BI376" s="151">
        <f t="shared" si="8"/>
        <v>0</v>
      </c>
      <c r="BJ376" s="18" t="s">
        <v>86</v>
      </c>
      <c r="BK376" s="151">
        <f t="shared" si="9"/>
        <v>0</v>
      </c>
      <c r="BL376" s="18" t="s">
        <v>488</v>
      </c>
      <c r="BM376" s="150" t="s">
        <v>651</v>
      </c>
    </row>
    <row r="377" spans="1:65" s="2" customFormat="1" ht="14.45" customHeight="1">
      <c r="A377" s="30"/>
      <c r="B377" s="139"/>
      <c r="C377" s="183" t="s">
        <v>652</v>
      </c>
      <c r="D377" s="183" t="s">
        <v>393</v>
      </c>
      <c r="E377" s="184" t="s">
        <v>361</v>
      </c>
      <c r="F377" s="185" t="s">
        <v>653</v>
      </c>
      <c r="G377" s="186" t="s">
        <v>559</v>
      </c>
      <c r="H377" s="187">
        <v>1</v>
      </c>
      <c r="I377" s="188"/>
      <c r="J377" s="188">
        <f t="shared" si="0"/>
        <v>0</v>
      </c>
      <c r="K377" s="185" t="s">
        <v>1</v>
      </c>
      <c r="L377" s="189"/>
      <c r="M377" s="190" t="s">
        <v>1</v>
      </c>
      <c r="N377" s="191" t="s">
        <v>43</v>
      </c>
      <c r="O377" s="148">
        <v>0</v>
      </c>
      <c r="P377" s="148">
        <f t="shared" si="1"/>
        <v>0</v>
      </c>
      <c r="Q377" s="148">
        <v>0</v>
      </c>
      <c r="R377" s="148">
        <f t="shared" si="2"/>
        <v>0</v>
      </c>
      <c r="S377" s="148">
        <v>0</v>
      </c>
      <c r="T377" s="149">
        <f t="shared" si="3"/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50" t="s">
        <v>568</v>
      </c>
      <c r="AT377" s="150" t="s">
        <v>393</v>
      </c>
      <c r="AU377" s="150" t="s">
        <v>88</v>
      </c>
      <c r="AY377" s="18" t="s">
        <v>206</v>
      </c>
      <c r="BE377" s="151">
        <f t="shared" si="4"/>
        <v>0</v>
      </c>
      <c r="BF377" s="151">
        <f t="shared" si="5"/>
        <v>0</v>
      </c>
      <c r="BG377" s="151">
        <f t="shared" si="6"/>
        <v>0</v>
      </c>
      <c r="BH377" s="151">
        <f t="shared" si="7"/>
        <v>0</v>
      </c>
      <c r="BI377" s="151">
        <f t="shared" si="8"/>
        <v>0</v>
      </c>
      <c r="BJ377" s="18" t="s">
        <v>86</v>
      </c>
      <c r="BK377" s="151">
        <f t="shared" si="9"/>
        <v>0</v>
      </c>
      <c r="BL377" s="18" t="s">
        <v>488</v>
      </c>
      <c r="BM377" s="150" t="s">
        <v>654</v>
      </c>
    </row>
    <row r="378" spans="1:65" s="2" customFormat="1" ht="14.45" customHeight="1">
      <c r="A378" s="30"/>
      <c r="B378" s="139"/>
      <c r="C378" s="140" t="s">
        <v>655</v>
      </c>
      <c r="D378" s="140" t="s">
        <v>208</v>
      </c>
      <c r="E378" s="141" t="s">
        <v>656</v>
      </c>
      <c r="F378" s="142" t="s">
        <v>657</v>
      </c>
      <c r="G378" s="143" t="s">
        <v>559</v>
      </c>
      <c r="H378" s="144">
        <v>2</v>
      </c>
      <c r="I378" s="145"/>
      <c r="J378" s="145">
        <f t="shared" si="0"/>
        <v>0</v>
      </c>
      <c r="K378" s="142" t="s">
        <v>211</v>
      </c>
      <c r="L378" s="31"/>
      <c r="M378" s="146" t="s">
        <v>1</v>
      </c>
      <c r="N378" s="147" t="s">
        <v>43</v>
      </c>
      <c r="O378" s="148">
        <v>0.50800000000000001</v>
      </c>
      <c r="P378" s="148">
        <f t="shared" si="1"/>
        <v>1.016</v>
      </c>
      <c r="Q378" s="148">
        <v>3.0000000000000001E-5</v>
      </c>
      <c r="R378" s="148">
        <f t="shared" si="2"/>
        <v>6.0000000000000002E-5</v>
      </c>
      <c r="S378" s="148">
        <v>0</v>
      </c>
      <c r="T378" s="149">
        <f t="shared" si="3"/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0" t="s">
        <v>488</v>
      </c>
      <c r="AT378" s="150" t="s">
        <v>208</v>
      </c>
      <c r="AU378" s="150" t="s">
        <v>88</v>
      </c>
      <c r="AY378" s="18" t="s">
        <v>206</v>
      </c>
      <c r="BE378" s="151">
        <f t="shared" si="4"/>
        <v>0</v>
      </c>
      <c r="BF378" s="151">
        <f t="shared" si="5"/>
        <v>0</v>
      </c>
      <c r="BG378" s="151">
        <f t="shared" si="6"/>
        <v>0</v>
      </c>
      <c r="BH378" s="151">
        <f t="shared" si="7"/>
        <v>0</v>
      </c>
      <c r="BI378" s="151">
        <f t="shared" si="8"/>
        <v>0</v>
      </c>
      <c r="BJ378" s="18" t="s">
        <v>86</v>
      </c>
      <c r="BK378" s="151">
        <f t="shared" si="9"/>
        <v>0</v>
      </c>
      <c r="BL378" s="18" t="s">
        <v>488</v>
      </c>
      <c r="BM378" s="150" t="s">
        <v>658</v>
      </c>
    </row>
    <row r="379" spans="1:65" s="2" customFormat="1" ht="14.45" customHeight="1">
      <c r="A379" s="30"/>
      <c r="B379" s="139"/>
      <c r="C379" s="183" t="s">
        <v>659</v>
      </c>
      <c r="D379" s="183" t="s">
        <v>393</v>
      </c>
      <c r="E379" s="184" t="s">
        <v>302</v>
      </c>
      <c r="F379" s="185" t="s">
        <v>660</v>
      </c>
      <c r="G379" s="186" t="s">
        <v>559</v>
      </c>
      <c r="H379" s="187">
        <v>1</v>
      </c>
      <c r="I379" s="188"/>
      <c r="J379" s="188">
        <f t="shared" si="0"/>
        <v>0</v>
      </c>
      <c r="K379" s="185" t="s">
        <v>1</v>
      </c>
      <c r="L379" s="189"/>
      <c r="M379" s="190" t="s">
        <v>1</v>
      </c>
      <c r="N379" s="191" t="s">
        <v>43</v>
      </c>
      <c r="O379" s="148">
        <v>0</v>
      </c>
      <c r="P379" s="148">
        <f t="shared" si="1"/>
        <v>0</v>
      </c>
      <c r="Q379" s="148">
        <v>0</v>
      </c>
      <c r="R379" s="148">
        <f t="shared" si="2"/>
        <v>0</v>
      </c>
      <c r="S379" s="148">
        <v>0</v>
      </c>
      <c r="T379" s="149">
        <f t="shared" si="3"/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0" t="s">
        <v>568</v>
      </c>
      <c r="AT379" s="150" t="s">
        <v>393</v>
      </c>
      <c r="AU379" s="150" t="s">
        <v>88</v>
      </c>
      <c r="AY379" s="18" t="s">
        <v>206</v>
      </c>
      <c r="BE379" s="151">
        <f t="shared" si="4"/>
        <v>0</v>
      </c>
      <c r="BF379" s="151">
        <f t="shared" si="5"/>
        <v>0</v>
      </c>
      <c r="BG379" s="151">
        <f t="shared" si="6"/>
        <v>0</v>
      </c>
      <c r="BH379" s="151">
        <f t="shared" si="7"/>
        <v>0</v>
      </c>
      <c r="BI379" s="151">
        <f t="shared" si="8"/>
        <v>0</v>
      </c>
      <c r="BJ379" s="18" t="s">
        <v>86</v>
      </c>
      <c r="BK379" s="151">
        <f t="shared" si="9"/>
        <v>0</v>
      </c>
      <c r="BL379" s="18" t="s">
        <v>488</v>
      </c>
      <c r="BM379" s="150" t="s">
        <v>661</v>
      </c>
    </row>
    <row r="380" spans="1:65" s="2" customFormat="1" ht="14.45" customHeight="1">
      <c r="A380" s="30"/>
      <c r="B380" s="139"/>
      <c r="C380" s="183" t="s">
        <v>662</v>
      </c>
      <c r="D380" s="183" t="s">
        <v>393</v>
      </c>
      <c r="E380" s="184" t="s">
        <v>663</v>
      </c>
      <c r="F380" s="185" t="s">
        <v>664</v>
      </c>
      <c r="G380" s="186" t="s">
        <v>559</v>
      </c>
      <c r="H380" s="187">
        <v>1</v>
      </c>
      <c r="I380" s="188"/>
      <c r="J380" s="188">
        <f t="shared" si="0"/>
        <v>0</v>
      </c>
      <c r="K380" s="185" t="s">
        <v>1</v>
      </c>
      <c r="L380" s="189"/>
      <c r="M380" s="190" t="s">
        <v>1</v>
      </c>
      <c r="N380" s="191" t="s">
        <v>43</v>
      </c>
      <c r="O380" s="148">
        <v>0</v>
      </c>
      <c r="P380" s="148">
        <f t="shared" si="1"/>
        <v>0</v>
      </c>
      <c r="Q380" s="148">
        <v>0</v>
      </c>
      <c r="R380" s="148">
        <f t="shared" si="2"/>
        <v>0</v>
      </c>
      <c r="S380" s="148">
        <v>0</v>
      </c>
      <c r="T380" s="149">
        <f t="shared" si="3"/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0" t="s">
        <v>568</v>
      </c>
      <c r="AT380" s="150" t="s">
        <v>393</v>
      </c>
      <c r="AU380" s="150" t="s">
        <v>88</v>
      </c>
      <c r="AY380" s="18" t="s">
        <v>206</v>
      </c>
      <c r="BE380" s="151">
        <f t="shared" si="4"/>
        <v>0</v>
      </c>
      <c r="BF380" s="151">
        <f t="shared" si="5"/>
        <v>0</v>
      </c>
      <c r="BG380" s="151">
        <f t="shared" si="6"/>
        <v>0</v>
      </c>
      <c r="BH380" s="151">
        <f t="shared" si="7"/>
        <v>0</v>
      </c>
      <c r="BI380" s="151">
        <f t="shared" si="8"/>
        <v>0</v>
      </c>
      <c r="BJ380" s="18" t="s">
        <v>86</v>
      </c>
      <c r="BK380" s="151">
        <f t="shared" si="9"/>
        <v>0</v>
      </c>
      <c r="BL380" s="18" t="s">
        <v>488</v>
      </c>
      <c r="BM380" s="150" t="s">
        <v>665</v>
      </c>
    </row>
    <row r="381" spans="1:65" s="2" customFormat="1" ht="14.45" customHeight="1">
      <c r="A381" s="30"/>
      <c r="B381" s="139"/>
      <c r="C381" s="140" t="s">
        <v>666</v>
      </c>
      <c r="D381" s="140" t="s">
        <v>208</v>
      </c>
      <c r="E381" s="141" t="s">
        <v>667</v>
      </c>
      <c r="F381" s="142" t="s">
        <v>668</v>
      </c>
      <c r="G381" s="143" t="s">
        <v>559</v>
      </c>
      <c r="H381" s="144">
        <v>1</v>
      </c>
      <c r="I381" s="145"/>
      <c r="J381" s="145">
        <f t="shared" si="0"/>
        <v>0</v>
      </c>
      <c r="K381" s="142" t="s">
        <v>211</v>
      </c>
      <c r="L381" s="31"/>
      <c r="M381" s="146" t="s">
        <v>1</v>
      </c>
      <c r="N381" s="147" t="s">
        <v>43</v>
      </c>
      <c r="O381" s="148">
        <v>3.7080000000000002</v>
      </c>
      <c r="P381" s="148">
        <f t="shared" si="1"/>
        <v>3.7080000000000002</v>
      </c>
      <c r="Q381" s="148">
        <v>3.7200000000000002E-3</v>
      </c>
      <c r="R381" s="148">
        <f t="shared" si="2"/>
        <v>3.7200000000000002E-3</v>
      </c>
      <c r="S381" s="148">
        <v>0</v>
      </c>
      <c r="T381" s="149">
        <f t="shared" si="3"/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0" t="s">
        <v>488</v>
      </c>
      <c r="AT381" s="150" t="s">
        <v>208</v>
      </c>
      <c r="AU381" s="150" t="s">
        <v>88</v>
      </c>
      <c r="AY381" s="18" t="s">
        <v>206</v>
      </c>
      <c r="BE381" s="151">
        <f t="shared" si="4"/>
        <v>0</v>
      </c>
      <c r="BF381" s="151">
        <f t="shared" si="5"/>
        <v>0</v>
      </c>
      <c r="BG381" s="151">
        <f t="shared" si="6"/>
        <v>0</v>
      </c>
      <c r="BH381" s="151">
        <f t="shared" si="7"/>
        <v>0</v>
      </c>
      <c r="BI381" s="151">
        <f t="shared" si="8"/>
        <v>0</v>
      </c>
      <c r="BJ381" s="18" t="s">
        <v>86</v>
      </c>
      <c r="BK381" s="151">
        <f t="shared" si="9"/>
        <v>0</v>
      </c>
      <c r="BL381" s="18" t="s">
        <v>488</v>
      </c>
      <c r="BM381" s="150" t="s">
        <v>669</v>
      </c>
    </row>
    <row r="382" spans="1:65" s="2" customFormat="1" ht="14.45" customHeight="1">
      <c r="A382" s="30"/>
      <c r="B382" s="139"/>
      <c r="C382" s="183" t="s">
        <v>670</v>
      </c>
      <c r="D382" s="183" t="s">
        <v>393</v>
      </c>
      <c r="E382" s="184" t="s">
        <v>381</v>
      </c>
      <c r="F382" s="185" t="s">
        <v>671</v>
      </c>
      <c r="G382" s="186" t="s">
        <v>559</v>
      </c>
      <c r="H382" s="187">
        <v>1</v>
      </c>
      <c r="I382" s="188"/>
      <c r="J382" s="188">
        <f t="shared" si="0"/>
        <v>0</v>
      </c>
      <c r="K382" s="185" t="s">
        <v>1</v>
      </c>
      <c r="L382" s="189"/>
      <c r="M382" s="190" t="s">
        <v>1</v>
      </c>
      <c r="N382" s="191" t="s">
        <v>43</v>
      </c>
      <c r="O382" s="148">
        <v>0</v>
      </c>
      <c r="P382" s="148">
        <f t="shared" si="1"/>
        <v>0</v>
      </c>
      <c r="Q382" s="148">
        <v>0</v>
      </c>
      <c r="R382" s="148">
        <f t="shared" si="2"/>
        <v>0</v>
      </c>
      <c r="S382" s="148">
        <v>0</v>
      </c>
      <c r="T382" s="149">
        <f t="shared" si="3"/>
        <v>0</v>
      </c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R382" s="150" t="s">
        <v>568</v>
      </c>
      <c r="AT382" s="150" t="s">
        <v>393</v>
      </c>
      <c r="AU382" s="150" t="s">
        <v>88</v>
      </c>
      <c r="AY382" s="18" t="s">
        <v>206</v>
      </c>
      <c r="BE382" s="151">
        <f t="shared" si="4"/>
        <v>0</v>
      </c>
      <c r="BF382" s="151">
        <f t="shared" si="5"/>
        <v>0</v>
      </c>
      <c r="BG382" s="151">
        <f t="shared" si="6"/>
        <v>0</v>
      </c>
      <c r="BH382" s="151">
        <f t="shared" si="7"/>
        <v>0</v>
      </c>
      <c r="BI382" s="151">
        <f t="shared" si="8"/>
        <v>0</v>
      </c>
      <c r="BJ382" s="18" t="s">
        <v>86</v>
      </c>
      <c r="BK382" s="151">
        <f t="shared" si="9"/>
        <v>0</v>
      </c>
      <c r="BL382" s="18" t="s">
        <v>488</v>
      </c>
      <c r="BM382" s="150" t="s">
        <v>672</v>
      </c>
    </row>
    <row r="383" spans="1:65" s="2" customFormat="1" ht="24.2" customHeight="1">
      <c r="A383" s="30"/>
      <c r="B383" s="139"/>
      <c r="C383" s="140" t="s">
        <v>673</v>
      </c>
      <c r="D383" s="140" t="s">
        <v>208</v>
      </c>
      <c r="E383" s="141" t="s">
        <v>674</v>
      </c>
      <c r="F383" s="142" t="s">
        <v>675</v>
      </c>
      <c r="G383" s="143" t="s">
        <v>124</v>
      </c>
      <c r="H383" s="144">
        <v>1.5</v>
      </c>
      <c r="I383" s="145"/>
      <c r="J383" s="145">
        <f t="shared" si="0"/>
        <v>0</v>
      </c>
      <c r="K383" s="142" t="s">
        <v>211</v>
      </c>
      <c r="L383" s="31"/>
      <c r="M383" s="146" t="s">
        <v>1</v>
      </c>
      <c r="N383" s="147" t="s">
        <v>43</v>
      </c>
      <c r="O383" s="148">
        <v>0.153</v>
      </c>
      <c r="P383" s="148">
        <f t="shared" si="1"/>
        <v>0.22949999999999998</v>
      </c>
      <c r="Q383" s="148">
        <v>0</v>
      </c>
      <c r="R383" s="148">
        <f t="shared" si="2"/>
        <v>0</v>
      </c>
      <c r="S383" s="148">
        <v>0</v>
      </c>
      <c r="T383" s="149">
        <f t="shared" si="3"/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0" t="s">
        <v>488</v>
      </c>
      <c r="AT383" s="150" t="s">
        <v>208</v>
      </c>
      <c r="AU383" s="150" t="s">
        <v>88</v>
      </c>
      <c r="AY383" s="18" t="s">
        <v>206</v>
      </c>
      <c r="BE383" s="151">
        <f t="shared" si="4"/>
        <v>0</v>
      </c>
      <c r="BF383" s="151">
        <f t="shared" si="5"/>
        <v>0</v>
      </c>
      <c r="BG383" s="151">
        <f t="shared" si="6"/>
        <v>0</v>
      </c>
      <c r="BH383" s="151">
        <f t="shared" si="7"/>
        <v>0</v>
      </c>
      <c r="BI383" s="151">
        <f t="shared" si="8"/>
        <v>0</v>
      </c>
      <c r="BJ383" s="18" t="s">
        <v>86</v>
      </c>
      <c r="BK383" s="151">
        <f t="shared" si="9"/>
        <v>0</v>
      </c>
      <c r="BL383" s="18" t="s">
        <v>488</v>
      </c>
      <c r="BM383" s="150" t="s">
        <v>676</v>
      </c>
    </row>
    <row r="384" spans="1:65" s="2" customFormat="1" ht="14.45" customHeight="1">
      <c r="A384" s="30"/>
      <c r="B384" s="139"/>
      <c r="C384" s="183" t="s">
        <v>677</v>
      </c>
      <c r="D384" s="183" t="s">
        <v>393</v>
      </c>
      <c r="E384" s="184" t="s">
        <v>371</v>
      </c>
      <c r="F384" s="185" t="s">
        <v>678</v>
      </c>
      <c r="G384" s="186" t="s">
        <v>124</v>
      </c>
      <c r="H384" s="187">
        <v>1.5</v>
      </c>
      <c r="I384" s="188"/>
      <c r="J384" s="188">
        <f t="shared" si="0"/>
        <v>0</v>
      </c>
      <c r="K384" s="185" t="s">
        <v>1</v>
      </c>
      <c r="L384" s="189"/>
      <c r="M384" s="190" t="s">
        <v>1</v>
      </c>
      <c r="N384" s="191" t="s">
        <v>43</v>
      </c>
      <c r="O384" s="148">
        <v>0</v>
      </c>
      <c r="P384" s="148">
        <f t="shared" si="1"/>
        <v>0</v>
      </c>
      <c r="Q384" s="148">
        <v>0</v>
      </c>
      <c r="R384" s="148">
        <f t="shared" si="2"/>
        <v>0</v>
      </c>
      <c r="S384" s="148">
        <v>0</v>
      </c>
      <c r="T384" s="149">
        <f t="shared" si="3"/>
        <v>0</v>
      </c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R384" s="150" t="s">
        <v>568</v>
      </c>
      <c r="AT384" s="150" t="s">
        <v>393</v>
      </c>
      <c r="AU384" s="150" t="s">
        <v>88</v>
      </c>
      <c r="AY384" s="18" t="s">
        <v>206</v>
      </c>
      <c r="BE384" s="151">
        <f t="shared" si="4"/>
        <v>0</v>
      </c>
      <c r="BF384" s="151">
        <f t="shared" si="5"/>
        <v>0</v>
      </c>
      <c r="BG384" s="151">
        <f t="shared" si="6"/>
        <v>0</v>
      </c>
      <c r="BH384" s="151">
        <f t="shared" si="7"/>
        <v>0</v>
      </c>
      <c r="BI384" s="151">
        <f t="shared" si="8"/>
        <v>0</v>
      </c>
      <c r="BJ384" s="18" t="s">
        <v>86</v>
      </c>
      <c r="BK384" s="151">
        <f t="shared" si="9"/>
        <v>0</v>
      </c>
      <c r="BL384" s="18" t="s">
        <v>488</v>
      </c>
      <c r="BM384" s="150" t="s">
        <v>679</v>
      </c>
    </row>
    <row r="385" spans="1:65" s="2" customFormat="1" ht="24.2" customHeight="1">
      <c r="A385" s="30"/>
      <c r="B385" s="139"/>
      <c r="C385" s="140" t="s">
        <v>680</v>
      </c>
      <c r="D385" s="140" t="s">
        <v>208</v>
      </c>
      <c r="E385" s="141" t="s">
        <v>398</v>
      </c>
      <c r="F385" s="142" t="s">
        <v>681</v>
      </c>
      <c r="G385" s="143" t="s">
        <v>682</v>
      </c>
      <c r="H385" s="144">
        <v>1</v>
      </c>
      <c r="I385" s="145"/>
      <c r="J385" s="145">
        <f t="shared" si="0"/>
        <v>0</v>
      </c>
      <c r="K385" s="142" t="s">
        <v>1</v>
      </c>
      <c r="L385" s="31"/>
      <c r="M385" s="146" t="s">
        <v>1</v>
      </c>
      <c r="N385" s="147" t="s">
        <v>43</v>
      </c>
      <c r="O385" s="148">
        <v>0</v>
      </c>
      <c r="P385" s="148">
        <f t="shared" si="1"/>
        <v>0</v>
      </c>
      <c r="Q385" s="148">
        <v>0</v>
      </c>
      <c r="R385" s="148">
        <f t="shared" si="2"/>
        <v>0</v>
      </c>
      <c r="S385" s="148">
        <v>0</v>
      </c>
      <c r="T385" s="149">
        <f t="shared" si="3"/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150" t="s">
        <v>488</v>
      </c>
      <c r="AT385" s="150" t="s">
        <v>208</v>
      </c>
      <c r="AU385" s="150" t="s">
        <v>88</v>
      </c>
      <c r="AY385" s="18" t="s">
        <v>206</v>
      </c>
      <c r="BE385" s="151">
        <f t="shared" si="4"/>
        <v>0</v>
      </c>
      <c r="BF385" s="151">
        <f t="shared" si="5"/>
        <v>0</v>
      </c>
      <c r="BG385" s="151">
        <f t="shared" si="6"/>
        <v>0</v>
      </c>
      <c r="BH385" s="151">
        <f t="shared" si="7"/>
        <v>0</v>
      </c>
      <c r="BI385" s="151">
        <f t="shared" si="8"/>
        <v>0</v>
      </c>
      <c r="BJ385" s="18" t="s">
        <v>86</v>
      </c>
      <c r="BK385" s="151">
        <f t="shared" si="9"/>
        <v>0</v>
      </c>
      <c r="BL385" s="18" t="s">
        <v>488</v>
      </c>
      <c r="BM385" s="150" t="s">
        <v>683</v>
      </c>
    </row>
    <row r="386" spans="1:65" s="2" customFormat="1" ht="14.45" customHeight="1">
      <c r="A386" s="30"/>
      <c r="B386" s="139"/>
      <c r="C386" s="140" t="s">
        <v>684</v>
      </c>
      <c r="D386" s="140" t="s">
        <v>208</v>
      </c>
      <c r="E386" s="141" t="s">
        <v>685</v>
      </c>
      <c r="F386" s="142" t="s">
        <v>686</v>
      </c>
      <c r="G386" s="143" t="s">
        <v>91</v>
      </c>
      <c r="H386" s="144">
        <v>2</v>
      </c>
      <c r="I386" s="145"/>
      <c r="J386" s="145">
        <f t="shared" si="0"/>
        <v>0</v>
      </c>
      <c r="K386" s="142" t="s">
        <v>211</v>
      </c>
      <c r="L386" s="31"/>
      <c r="M386" s="146" t="s">
        <v>1</v>
      </c>
      <c r="N386" s="147" t="s">
        <v>43</v>
      </c>
      <c r="O386" s="148">
        <v>1.4490000000000001</v>
      </c>
      <c r="P386" s="148">
        <f t="shared" si="1"/>
        <v>2.8980000000000001</v>
      </c>
      <c r="Q386" s="148">
        <v>7.9000000000000001E-4</v>
      </c>
      <c r="R386" s="148">
        <f t="shared" si="2"/>
        <v>1.58E-3</v>
      </c>
      <c r="S386" s="148">
        <v>0</v>
      </c>
      <c r="T386" s="149">
        <f t="shared" si="3"/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50" t="s">
        <v>488</v>
      </c>
      <c r="AT386" s="150" t="s">
        <v>208</v>
      </c>
      <c r="AU386" s="150" t="s">
        <v>88</v>
      </c>
      <c r="AY386" s="18" t="s">
        <v>206</v>
      </c>
      <c r="BE386" s="151">
        <f t="shared" si="4"/>
        <v>0</v>
      </c>
      <c r="BF386" s="151">
        <f t="shared" si="5"/>
        <v>0</v>
      </c>
      <c r="BG386" s="151">
        <f t="shared" si="6"/>
        <v>0</v>
      </c>
      <c r="BH386" s="151">
        <f t="shared" si="7"/>
        <v>0</v>
      </c>
      <c r="BI386" s="151">
        <f t="shared" si="8"/>
        <v>0</v>
      </c>
      <c r="BJ386" s="18" t="s">
        <v>86</v>
      </c>
      <c r="BK386" s="151">
        <f t="shared" si="9"/>
        <v>0</v>
      </c>
      <c r="BL386" s="18" t="s">
        <v>488</v>
      </c>
      <c r="BM386" s="150" t="s">
        <v>687</v>
      </c>
    </row>
    <row r="387" spans="1:65" s="2" customFormat="1" ht="14.45" customHeight="1">
      <c r="A387" s="30"/>
      <c r="B387" s="139"/>
      <c r="C387" s="183" t="s">
        <v>688</v>
      </c>
      <c r="D387" s="183" t="s">
        <v>393</v>
      </c>
      <c r="E387" s="184" t="s">
        <v>408</v>
      </c>
      <c r="F387" s="185" t="s">
        <v>689</v>
      </c>
      <c r="G387" s="186" t="s">
        <v>91</v>
      </c>
      <c r="H387" s="187">
        <v>2</v>
      </c>
      <c r="I387" s="188"/>
      <c r="J387" s="188">
        <f t="shared" si="0"/>
        <v>0</v>
      </c>
      <c r="K387" s="185" t="s">
        <v>1</v>
      </c>
      <c r="L387" s="189"/>
      <c r="M387" s="190" t="s">
        <v>1</v>
      </c>
      <c r="N387" s="191" t="s">
        <v>43</v>
      </c>
      <c r="O387" s="148">
        <v>0</v>
      </c>
      <c r="P387" s="148">
        <f t="shared" si="1"/>
        <v>0</v>
      </c>
      <c r="Q387" s="148">
        <v>0</v>
      </c>
      <c r="R387" s="148">
        <f t="shared" si="2"/>
        <v>0</v>
      </c>
      <c r="S387" s="148">
        <v>0</v>
      </c>
      <c r="T387" s="149">
        <f t="shared" si="3"/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50" t="s">
        <v>568</v>
      </c>
      <c r="AT387" s="150" t="s">
        <v>393</v>
      </c>
      <c r="AU387" s="150" t="s">
        <v>88</v>
      </c>
      <c r="AY387" s="18" t="s">
        <v>206</v>
      </c>
      <c r="BE387" s="151">
        <f t="shared" si="4"/>
        <v>0</v>
      </c>
      <c r="BF387" s="151">
        <f t="shared" si="5"/>
        <v>0</v>
      </c>
      <c r="BG387" s="151">
        <f t="shared" si="6"/>
        <v>0</v>
      </c>
      <c r="BH387" s="151">
        <f t="shared" si="7"/>
        <v>0</v>
      </c>
      <c r="BI387" s="151">
        <f t="shared" si="8"/>
        <v>0</v>
      </c>
      <c r="BJ387" s="18" t="s">
        <v>86</v>
      </c>
      <c r="BK387" s="151">
        <f t="shared" si="9"/>
        <v>0</v>
      </c>
      <c r="BL387" s="18" t="s">
        <v>488</v>
      </c>
      <c r="BM387" s="150" t="s">
        <v>690</v>
      </c>
    </row>
    <row r="388" spans="1:65" s="2" customFormat="1" ht="14.45" customHeight="1">
      <c r="A388" s="30"/>
      <c r="B388" s="139"/>
      <c r="C388" s="140" t="s">
        <v>691</v>
      </c>
      <c r="D388" s="140" t="s">
        <v>208</v>
      </c>
      <c r="E388" s="141" t="s">
        <v>692</v>
      </c>
      <c r="F388" s="142" t="s">
        <v>693</v>
      </c>
      <c r="G388" s="143" t="s">
        <v>124</v>
      </c>
      <c r="H388" s="144">
        <v>2</v>
      </c>
      <c r="I388" s="145"/>
      <c r="J388" s="145">
        <f t="shared" si="0"/>
        <v>0</v>
      </c>
      <c r="K388" s="142" t="s">
        <v>1</v>
      </c>
      <c r="L388" s="31"/>
      <c r="M388" s="146" t="s">
        <v>1</v>
      </c>
      <c r="N388" s="147" t="s">
        <v>43</v>
      </c>
      <c r="O388" s="148">
        <v>0</v>
      </c>
      <c r="P388" s="148">
        <f t="shared" si="1"/>
        <v>0</v>
      </c>
      <c r="Q388" s="148">
        <v>0</v>
      </c>
      <c r="R388" s="148">
        <f t="shared" si="2"/>
        <v>0</v>
      </c>
      <c r="S388" s="148">
        <v>0</v>
      </c>
      <c r="T388" s="149">
        <f t="shared" si="3"/>
        <v>0</v>
      </c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R388" s="150" t="s">
        <v>488</v>
      </c>
      <c r="AT388" s="150" t="s">
        <v>208</v>
      </c>
      <c r="AU388" s="150" t="s">
        <v>88</v>
      </c>
      <c r="AY388" s="18" t="s">
        <v>206</v>
      </c>
      <c r="BE388" s="151">
        <f t="shared" si="4"/>
        <v>0</v>
      </c>
      <c r="BF388" s="151">
        <f t="shared" si="5"/>
        <v>0</v>
      </c>
      <c r="BG388" s="151">
        <f t="shared" si="6"/>
        <v>0</v>
      </c>
      <c r="BH388" s="151">
        <f t="shared" si="7"/>
        <v>0</v>
      </c>
      <c r="BI388" s="151">
        <f t="shared" si="8"/>
        <v>0</v>
      </c>
      <c r="BJ388" s="18" t="s">
        <v>86</v>
      </c>
      <c r="BK388" s="151">
        <f t="shared" si="9"/>
        <v>0</v>
      </c>
      <c r="BL388" s="18" t="s">
        <v>488</v>
      </c>
      <c r="BM388" s="150" t="s">
        <v>694</v>
      </c>
    </row>
    <row r="389" spans="1:65" s="2" customFormat="1" ht="14.45" customHeight="1">
      <c r="A389" s="30"/>
      <c r="B389" s="139"/>
      <c r="C389" s="140" t="s">
        <v>695</v>
      </c>
      <c r="D389" s="140" t="s">
        <v>208</v>
      </c>
      <c r="E389" s="141" t="s">
        <v>696</v>
      </c>
      <c r="F389" s="142" t="s">
        <v>697</v>
      </c>
      <c r="G389" s="143" t="s">
        <v>682</v>
      </c>
      <c r="H389" s="144">
        <v>1</v>
      </c>
      <c r="I389" s="145"/>
      <c r="J389" s="145">
        <f t="shared" si="0"/>
        <v>0</v>
      </c>
      <c r="K389" s="142" t="s">
        <v>1</v>
      </c>
      <c r="L389" s="31"/>
      <c r="M389" s="146" t="s">
        <v>1</v>
      </c>
      <c r="N389" s="147" t="s">
        <v>43</v>
      </c>
      <c r="O389" s="148">
        <v>0</v>
      </c>
      <c r="P389" s="148">
        <f t="shared" si="1"/>
        <v>0</v>
      </c>
      <c r="Q389" s="148">
        <v>0</v>
      </c>
      <c r="R389" s="148">
        <f t="shared" si="2"/>
        <v>0</v>
      </c>
      <c r="S389" s="148">
        <v>0</v>
      </c>
      <c r="T389" s="149">
        <f t="shared" si="3"/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50" t="s">
        <v>488</v>
      </c>
      <c r="AT389" s="150" t="s">
        <v>208</v>
      </c>
      <c r="AU389" s="150" t="s">
        <v>88</v>
      </c>
      <c r="AY389" s="18" t="s">
        <v>206</v>
      </c>
      <c r="BE389" s="151">
        <f t="shared" si="4"/>
        <v>0</v>
      </c>
      <c r="BF389" s="151">
        <f t="shared" si="5"/>
        <v>0</v>
      </c>
      <c r="BG389" s="151">
        <f t="shared" si="6"/>
        <v>0</v>
      </c>
      <c r="BH389" s="151">
        <f t="shared" si="7"/>
        <v>0</v>
      </c>
      <c r="BI389" s="151">
        <f t="shared" si="8"/>
        <v>0</v>
      </c>
      <c r="BJ389" s="18" t="s">
        <v>86</v>
      </c>
      <c r="BK389" s="151">
        <f t="shared" si="9"/>
        <v>0</v>
      </c>
      <c r="BL389" s="18" t="s">
        <v>488</v>
      </c>
      <c r="BM389" s="150" t="s">
        <v>698</v>
      </c>
    </row>
    <row r="390" spans="1:65" s="2" customFormat="1" ht="14.45" customHeight="1">
      <c r="A390" s="30"/>
      <c r="B390" s="139"/>
      <c r="C390" s="140" t="s">
        <v>699</v>
      </c>
      <c r="D390" s="140" t="s">
        <v>208</v>
      </c>
      <c r="E390" s="141" t="s">
        <v>421</v>
      </c>
      <c r="F390" s="142" t="s">
        <v>700</v>
      </c>
      <c r="G390" s="143" t="s">
        <v>682</v>
      </c>
      <c r="H390" s="144">
        <v>1</v>
      </c>
      <c r="I390" s="145"/>
      <c r="J390" s="145">
        <f t="shared" si="0"/>
        <v>0</v>
      </c>
      <c r="K390" s="142" t="s">
        <v>1</v>
      </c>
      <c r="L390" s="31"/>
      <c r="M390" s="146" t="s">
        <v>1</v>
      </c>
      <c r="N390" s="147" t="s">
        <v>43</v>
      </c>
      <c r="O390" s="148">
        <v>0</v>
      </c>
      <c r="P390" s="148">
        <f t="shared" si="1"/>
        <v>0</v>
      </c>
      <c r="Q390" s="148">
        <v>0</v>
      </c>
      <c r="R390" s="148">
        <f t="shared" si="2"/>
        <v>0</v>
      </c>
      <c r="S390" s="148">
        <v>0</v>
      </c>
      <c r="T390" s="149">
        <f t="shared" si="3"/>
        <v>0</v>
      </c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R390" s="150" t="s">
        <v>488</v>
      </c>
      <c r="AT390" s="150" t="s">
        <v>208</v>
      </c>
      <c r="AU390" s="150" t="s">
        <v>88</v>
      </c>
      <c r="AY390" s="18" t="s">
        <v>206</v>
      </c>
      <c r="BE390" s="151">
        <f t="shared" si="4"/>
        <v>0</v>
      </c>
      <c r="BF390" s="151">
        <f t="shared" si="5"/>
        <v>0</v>
      </c>
      <c r="BG390" s="151">
        <f t="shared" si="6"/>
        <v>0</v>
      </c>
      <c r="BH390" s="151">
        <f t="shared" si="7"/>
        <v>0</v>
      </c>
      <c r="BI390" s="151">
        <f t="shared" si="8"/>
        <v>0</v>
      </c>
      <c r="BJ390" s="18" t="s">
        <v>86</v>
      </c>
      <c r="BK390" s="151">
        <f t="shared" si="9"/>
        <v>0</v>
      </c>
      <c r="BL390" s="18" t="s">
        <v>488</v>
      </c>
      <c r="BM390" s="150" t="s">
        <v>701</v>
      </c>
    </row>
    <row r="391" spans="1:65" s="2" customFormat="1" ht="14.45" customHeight="1">
      <c r="A391" s="30"/>
      <c r="B391" s="139"/>
      <c r="C391" s="140" t="s">
        <v>702</v>
      </c>
      <c r="D391" s="140" t="s">
        <v>208</v>
      </c>
      <c r="E391" s="141" t="s">
        <v>703</v>
      </c>
      <c r="F391" s="142" t="s">
        <v>547</v>
      </c>
      <c r="G391" s="143" t="s">
        <v>704</v>
      </c>
      <c r="H391" s="144">
        <v>0.03</v>
      </c>
      <c r="I391" s="145"/>
      <c r="J391" s="145">
        <f t="shared" si="0"/>
        <v>0</v>
      </c>
      <c r="K391" s="142" t="s">
        <v>1</v>
      </c>
      <c r="L391" s="31"/>
      <c r="M391" s="146" t="s">
        <v>1</v>
      </c>
      <c r="N391" s="147" t="s">
        <v>43</v>
      </c>
      <c r="O391" s="148">
        <v>0</v>
      </c>
      <c r="P391" s="148">
        <f t="shared" si="1"/>
        <v>0</v>
      </c>
      <c r="Q391" s="148">
        <v>0</v>
      </c>
      <c r="R391" s="148">
        <f t="shared" si="2"/>
        <v>0</v>
      </c>
      <c r="S391" s="148">
        <v>0</v>
      </c>
      <c r="T391" s="149">
        <f t="shared" si="3"/>
        <v>0</v>
      </c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R391" s="150" t="s">
        <v>488</v>
      </c>
      <c r="AT391" s="150" t="s">
        <v>208</v>
      </c>
      <c r="AU391" s="150" t="s">
        <v>88</v>
      </c>
      <c r="AY391" s="18" t="s">
        <v>206</v>
      </c>
      <c r="BE391" s="151">
        <f t="shared" si="4"/>
        <v>0</v>
      </c>
      <c r="BF391" s="151">
        <f t="shared" si="5"/>
        <v>0</v>
      </c>
      <c r="BG391" s="151">
        <f t="shared" si="6"/>
        <v>0</v>
      </c>
      <c r="BH391" s="151">
        <f t="shared" si="7"/>
        <v>0</v>
      </c>
      <c r="BI391" s="151">
        <f t="shared" si="8"/>
        <v>0</v>
      </c>
      <c r="BJ391" s="18" t="s">
        <v>86</v>
      </c>
      <c r="BK391" s="151">
        <f t="shared" si="9"/>
        <v>0</v>
      </c>
      <c r="BL391" s="18" t="s">
        <v>488</v>
      </c>
      <c r="BM391" s="150" t="s">
        <v>705</v>
      </c>
    </row>
    <row r="392" spans="1:65" s="13" customFormat="1" ht="11.25">
      <c r="B392" s="152"/>
      <c r="D392" s="153" t="s">
        <v>214</v>
      </c>
      <c r="E392" s="154" t="s">
        <v>1</v>
      </c>
      <c r="F392" s="155" t="s">
        <v>706</v>
      </c>
      <c r="H392" s="156">
        <v>0.03</v>
      </c>
      <c r="L392" s="152"/>
      <c r="M392" s="157"/>
      <c r="N392" s="158"/>
      <c r="O392" s="158"/>
      <c r="P392" s="158"/>
      <c r="Q392" s="158"/>
      <c r="R392" s="158"/>
      <c r="S392" s="158"/>
      <c r="T392" s="159"/>
      <c r="AT392" s="154" t="s">
        <v>214</v>
      </c>
      <c r="AU392" s="154" t="s">
        <v>88</v>
      </c>
      <c r="AV392" s="13" t="s">
        <v>88</v>
      </c>
      <c r="AW392" s="13" t="s">
        <v>34</v>
      </c>
      <c r="AX392" s="13" t="s">
        <v>86</v>
      </c>
      <c r="AY392" s="154" t="s">
        <v>206</v>
      </c>
    </row>
    <row r="393" spans="1:65" s="12" customFormat="1" ht="22.9" customHeight="1">
      <c r="B393" s="127"/>
      <c r="D393" s="128" t="s">
        <v>77</v>
      </c>
      <c r="E393" s="137" t="s">
        <v>707</v>
      </c>
      <c r="F393" s="137" t="s">
        <v>708</v>
      </c>
      <c r="J393" s="138">
        <f>BK393</f>
        <v>0</v>
      </c>
      <c r="L393" s="127"/>
      <c r="M393" s="131"/>
      <c r="N393" s="132"/>
      <c r="O393" s="132"/>
      <c r="P393" s="133">
        <f>P394</f>
        <v>3.2600000000000002</v>
      </c>
      <c r="Q393" s="132"/>
      <c r="R393" s="133">
        <f>R394</f>
        <v>1.29</v>
      </c>
      <c r="S393" s="132"/>
      <c r="T393" s="134">
        <f>T394</f>
        <v>0</v>
      </c>
      <c r="AR393" s="128" t="s">
        <v>224</v>
      </c>
      <c r="AT393" s="135" t="s">
        <v>77</v>
      </c>
      <c r="AU393" s="135" t="s">
        <v>86</v>
      </c>
      <c r="AY393" s="128" t="s">
        <v>206</v>
      </c>
      <c r="BK393" s="136">
        <f>BK394</f>
        <v>0</v>
      </c>
    </row>
    <row r="394" spans="1:65" s="2" customFormat="1" ht="24.2" customHeight="1">
      <c r="A394" s="30"/>
      <c r="B394" s="139"/>
      <c r="C394" s="140" t="s">
        <v>709</v>
      </c>
      <c r="D394" s="140" t="s">
        <v>208</v>
      </c>
      <c r="E394" s="141" t="s">
        <v>710</v>
      </c>
      <c r="F394" s="142" t="s">
        <v>711</v>
      </c>
      <c r="G394" s="143" t="s">
        <v>124</v>
      </c>
      <c r="H394" s="144">
        <v>10</v>
      </c>
      <c r="I394" s="145"/>
      <c r="J394" s="145">
        <f>ROUND(I394*H394,2)</f>
        <v>0</v>
      </c>
      <c r="K394" s="142" t="s">
        <v>211</v>
      </c>
      <c r="L394" s="31"/>
      <c r="M394" s="146" t="s">
        <v>1</v>
      </c>
      <c r="N394" s="147" t="s">
        <v>43</v>
      </c>
      <c r="O394" s="148">
        <v>0.32600000000000001</v>
      </c>
      <c r="P394" s="148">
        <f>O394*H394</f>
        <v>3.2600000000000002</v>
      </c>
      <c r="Q394" s="148">
        <v>0.129</v>
      </c>
      <c r="R394" s="148">
        <f>Q394*H394</f>
        <v>1.29</v>
      </c>
      <c r="S394" s="148">
        <v>0</v>
      </c>
      <c r="T394" s="149">
        <f>S394*H394</f>
        <v>0</v>
      </c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R394" s="150" t="s">
        <v>488</v>
      </c>
      <c r="AT394" s="150" t="s">
        <v>208</v>
      </c>
      <c r="AU394" s="150" t="s">
        <v>88</v>
      </c>
      <c r="AY394" s="18" t="s">
        <v>206</v>
      </c>
      <c r="BE394" s="151">
        <f>IF(N394="základní",J394,0)</f>
        <v>0</v>
      </c>
      <c r="BF394" s="151">
        <f>IF(N394="snížená",J394,0)</f>
        <v>0</v>
      </c>
      <c r="BG394" s="151">
        <f>IF(N394="zákl. přenesená",J394,0)</f>
        <v>0</v>
      </c>
      <c r="BH394" s="151">
        <f>IF(N394="sníž. přenesená",J394,0)</f>
        <v>0</v>
      </c>
      <c r="BI394" s="151">
        <f>IF(N394="nulová",J394,0)</f>
        <v>0</v>
      </c>
      <c r="BJ394" s="18" t="s">
        <v>86</v>
      </c>
      <c r="BK394" s="151">
        <f>ROUND(I394*H394,2)</f>
        <v>0</v>
      </c>
      <c r="BL394" s="18" t="s">
        <v>488</v>
      </c>
      <c r="BM394" s="150" t="s">
        <v>712</v>
      </c>
    </row>
    <row r="395" spans="1:65" s="12" customFormat="1" ht="25.9" customHeight="1">
      <c r="B395" s="127"/>
      <c r="D395" s="128" t="s">
        <v>77</v>
      </c>
      <c r="E395" s="129" t="s">
        <v>713</v>
      </c>
      <c r="F395" s="129" t="s">
        <v>714</v>
      </c>
      <c r="J395" s="130">
        <f>BK395</f>
        <v>0</v>
      </c>
      <c r="L395" s="127"/>
      <c r="M395" s="131"/>
      <c r="N395" s="132"/>
      <c r="O395" s="132"/>
      <c r="P395" s="133">
        <f>P396</f>
        <v>0</v>
      </c>
      <c r="Q395" s="132"/>
      <c r="R395" s="133">
        <f>R396</f>
        <v>0</v>
      </c>
      <c r="S395" s="132"/>
      <c r="T395" s="134">
        <f>T396</f>
        <v>0</v>
      </c>
      <c r="AR395" s="128" t="s">
        <v>212</v>
      </c>
      <c r="AT395" s="135" t="s">
        <v>77</v>
      </c>
      <c r="AU395" s="135" t="s">
        <v>78</v>
      </c>
      <c r="AY395" s="128" t="s">
        <v>206</v>
      </c>
      <c r="BK395" s="136">
        <f>BK396</f>
        <v>0</v>
      </c>
    </row>
    <row r="396" spans="1:65" s="12" customFormat="1" ht="22.9" customHeight="1">
      <c r="B396" s="127"/>
      <c r="D396" s="128" t="s">
        <v>77</v>
      </c>
      <c r="E396" s="137" t="s">
        <v>715</v>
      </c>
      <c r="F396" s="137" t="s">
        <v>716</v>
      </c>
      <c r="J396" s="138">
        <f>BK396</f>
        <v>0</v>
      </c>
      <c r="L396" s="127"/>
      <c r="M396" s="131"/>
      <c r="N396" s="132"/>
      <c r="O396" s="132"/>
      <c r="P396" s="133">
        <f>P397</f>
        <v>0</v>
      </c>
      <c r="Q396" s="132"/>
      <c r="R396" s="133">
        <f>R397</f>
        <v>0</v>
      </c>
      <c r="S396" s="132"/>
      <c r="T396" s="134">
        <f>T397</f>
        <v>0</v>
      </c>
      <c r="AR396" s="128" t="s">
        <v>212</v>
      </c>
      <c r="AT396" s="135" t="s">
        <v>77</v>
      </c>
      <c r="AU396" s="135" t="s">
        <v>86</v>
      </c>
      <c r="AY396" s="128" t="s">
        <v>206</v>
      </c>
      <c r="BK396" s="136">
        <f>BK397</f>
        <v>0</v>
      </c>
    </row>
    <row r="397" spans="1:65" s="2" customFormat="1" ht="37.9" customHeight="1">
      <c r="A397" s="30"/>
      <c r="B397" s="139"/>
      <c r="C397" s="140" t="s">
        <v>717</v>
      </c>
      <c r="D397" s="140" t="s">
        <v>208</v>
      </c>
      <c r="E397" s="141" t="s">
        <v>718</v>
      </c>
      <c r="F397" s="142" t="s">
        <v>719</v>
      </c>
      <c r="G397" s="143" t="s">
        <v>279</v>
      </c>
      <c r="H397" s="144">
        <v>16</v>
      </c>
      <c r="I397" s="145"/>
      <c r="J397" s="145">
        <f>ROUND(I397*H397,2)</f>
        <v>0</v>
      </c>
      <c r="K397" s="142" t="s">
        <v>1</v>
      </c>
      <c r="L397" s="31"/>
      <c r="M397" s="146" t="s">
        <v>1</v>
      </c>
      <c r="N397" s="147" t="s">
        <v>43</v>
      </c>
      <c r="O397" s="148">
        <v>0</v>
      </c>
      <c r="P397" s="148">
        <f>O397*H397</f>
        <v>0</v>
      </c>
      <c r="Q397" s="148">
        <v>0</v>
      </c>
      <c r="R397" s="148">
        <f>Q397*H397</f>
        <v>0</v>
      </c>
      <c r="S397" s="148">
        <v>0</v>
      </c>
      <c r="T397" s="149">
        <f>S397*H397</f>
        <v>0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150" t="s">
        <v>720</v>
      </c>
      <c r="AT397" s="150" t="s">
        <v>208</v>
      </c>
      <c r="AU397" s="150" t="s">
        <v>88</v>
      </c>
      <c r="AY397" s="18" t="s">
        <v>206</v>
      </c>
      <c r="BE397" s="151">
        <f>IF(N397="základní",J397,0)</f>
        <v>0</v>
      </c>
      <c r="BF397" s="151">
        <f>IF(N397="snížená",J397,0)</f>
        <v>0</v>
      </c>
      <c r="BG397" s="151">
        <f>IF(N397="zákl. přenesená",J397,0)</f>
        <v>0</v>
      </c>
      <c r="BH397" s="151">
        <f>IF(N397="sníž. přenesená",J397,0)</f>
        <v>0</v>
      </c>
      <c r="BI397" s="151">
        <f>IF(N397="nulová",J397,0)</f>
        <v>0</v>
      </c>
      <c r="BJ397" s="18" t="s">
        <v>86</v>
      </c>
      <c r="BK397" s="151">
        <f>ROUND(I397*H397,2)</f>
        <v>0</v>
      </c>
      <c r="BL397" s="18" t="s">
        <v>720</v>
      </c>
      <c r="BM397" s="150" t="s">
        <v>721</v>
      </c>
    </row>
    <row r="398" spans="1:65" s="12" customFormat="1" ht="25.9" customHeight="1">
      <c r="B398" s="127"/>
      <c r="D398" s="128" t="s">
        <v>77</v>
      </c>
      <c r="E398" s="129" t="s">
        <v>722</v>
      </c>
      <c r="F398" s="129" t="s">
        <v>723</v>
      </c>
      <c r="J398" s="130">
        <f>BK398</f>
        <v>0</v>
      </c>
      <c r="L398" s="127"/>
      <c r="M398" s="131"/>
      <c r="N398" s="132"/>
      <c r="O398" s="132"/>
      <c r="P398" s="133">
        <f>P399+P401+P406+P414</f>
        <v>4.6959999999999997</v>
      </c>
      <c r="Q398" s="132"/>
      <c r="R398" s="133">
        <f>R399+R401+R406+R414</f>
        <v>9.9000000000000008E-3</v>
      </c>
      <c r="S398" s="132"/>
      <c r="T398" s="134">
        <f>T399+T401+T406+T414</f>
        <v>0</v>
      </c>
      <c r="AR398" s="128" t="s">
        <v>125</v>
      </c>
      <c r="AT398" s="135" t="s">
        <v>77</v>
      </c>
      <c r="AU398" s="135" t="s">
        <v>78</v>
      </c>
      <c r="AY398" s="128" t="s">
        <v>206</v>
      </c>
      <c r="BK398" s="136">
        <f>BK399+BK401+BK406+BK414</f>
        <v>0</v>
      </c>
    </row>
    <row r="399" spans="1:65" s="12" customFormat="1" ht="22.9" customHeight="1">
      <c r="B399" s="127"/>
      <c r="D399" s="128" t="s">
        <v>77</v>
      </c>
      <c r="E399" s="137" t="s">
        <v>724</v>
      </c>
      <c r="F399" s="137" t="s">
        <v>725</v>
      </c>
      <c r="J399" s="138">
        <f>BK399</f>
        <v>0</v>
      </c>
      <c r="L399" s="127"/>
      <c r="M399" s="131"/>
      <c r="N399" s="132"/>
      <c r="O399" s="132"/>
      <c r="P399" s="133">
        <f>P400</f>
        <v>0</v>
      </c>
      <c r="Q399" s="132"/>
      <c r="R399" s="133">
        <f>R400</f>
        <v>0</v>
      </c>
      <c r="S399" s="132"/>
      <c r="T399" s="134">
        <f>T400</f>
        <v>0</v>
      </c>
      <c r="AR399" s="128" t="s">
        <v>125</v>
      </c>
      <c r="AT399" s="135" t="s">
        <v>77</v>
      </c>
      <c r="AU399" s="135" t="s">
        <v>86</v>
      </c>
      <c r="AY399" s="128" t="s">
        <v>206</v>
      </c>
      <c r="BK399" s="136">
        <f>BK400</f>
        <v>0</v>
      </c>
    </row>
    <row r="400" spans="1:65" s="2" customFormat="1" ht="14.45" customHeight="1">
      <c r="A400" s="30"/>
      <c r="B400" s="139"/>
      <c r="C400" s="140" t="s">
        <v>726</v>
      </c>
      <c r="D400" s="140" t="s">
        <v>208</v>
      </c>
      <c r="E400" s="141" t="s">
        <v>727</v>
      </c>
      <c r="F400" s="142" t="s">
        <v>728</v>
      </c>
      <c r="G400" s="143" t="s">
        <v>682</v>
      </c>
      <c r="H400" s="144">
        <v>1</v>
      </c>
      <c r="I400" s="145"/>
      <c r="J400" s="145">
        <f>ROUND(I400*H400,2)</f>
        <v>0</v>
      </c>
      <c r="K400" s="142" t="s">
        <v>211</v>
      </c>
      <c r="L400" s="31"/>
      <c r="M400" s="146" t="s">
        <v>1</v>
      </c>
      <c r="N400" s="147" t="s">
        <v>43</v>
      </c>
      <c r="O400" s="148">
        <v>0</v>
      </c>
      <c r="P400" s="148">
        <f>O400*H400</f>
        <v>0</v>
      </c>
      <c r="Q400" s="148">
        <v>0</v>
      </c>
      <c r="R400" s="148">
        <f>Q400*H400</f>
        <v>0</v>
      </c>
      <c r="S400" s="148">
        <v>0</v>
      </c>
      <c r="T400" s="149">
        <f>S400*H400</f>
        <v>0</v>
      </c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R400" s="150" t="s">
        <v>729</v>
      </c>
      <c r="AT400" s="150" t="s">
        <v>208</v>
      </c>
      <c r="AU400" s="150" t="s">
        <v>88</v>
      </c>
      <c r="AY400" s="18" t="s">
        <v>206</v>
      </c>
      <c r="BE400" s="151">
        <f>IF(N400="základní",J400,0)</f>
        <v>0</v>
      </c>
      <c r="BF400" s="151">
        <f>IF(N400="snížená",J400,0)</f>
        <v>0</v>
      </c>
      <c r="BG400" s="151">
        <f>IF(N400="zákl. přenesená",J400,0)</f>
        <v>0</v>
      </c>
      <c r="BH400" s="151">
        <f>IF(N400="sníž. přenesená",J400,0)</f>
        <v>0</v>
      </c>
      <c r="BI400" s="151">
        <f>IF(N400="nulová",J400,0)</f>
        <v>0</v>
      </c>
      <c r="BJ400" s="18" t="s">
        <v>86</v>
      </c>
      <c r="BK400" s="151">
        <f>ROUND(I400*H400,2)</f>
        <v>0</v>
      </c>
      <c r="BL400" s="18" t="s">
        <v>729</v>
      </c>
      <c r="BM400" s="150" t="s">
        <v>730</v>
      </c>
    </row>
    <row r="401" spans="1:65" s="12" customFormat="1" ht="22.9" customHeight="1">
      <c r="B401" s="127"/>
      <c r="D401" s="128" t="s">
        <v>77</v>
      </c>
      <c r="E401" s="137" t="s">
        <v>731</v>
      </c>
      <c r="F401" s="137" t="s">
        <v>732</v>
      </c>
      <c r="J401" s="138">
        <f>BK401</f>
        <v>0</v>
      </c>
      <c r="L401" s="127"/>
      <c r="M401" s="131"/>
      <c r="N401" s="132"/>
      <c r="O401" s="132"/>
      <c r="P401" s="133">
        <f>SUM(P402:P405)</f>
        <v>4.6959999999999997</v>
      </c>
      <c r="Q401" s="132"/>
      <c r="R401" s="133">
        <f>SUM(R402:R405)</f>
        <v>9.9000000000000008E-3</v>
      </c>
      <c r="S401" s="132"/>
      <c r="T401" s="134">
        <f>SUM(T402:T405)</f>
        <v>0</v>
      </c>
      <c r="AR401" s="128" t="s">
        <v>125</v>
      </c>
      <c r="AT401" s="135" t="s">
        <v>77</v>
      </c>
      <c r="AU401" s="135" t="s">
        <v>86</v>
      </c>
      <c r="AY401" s="128" t="s">
        <v>206</v>
      </c>
      <c r="BK401" s="136">
        <f>SUM(BK402:BK405)</f>
        <v>0</v>
      </c>
    </row>
    <row r="402" spans="1:65" s="2" customFormat="1" ht="14.45" customHeight="1">
      <c r="A402" s="30"/>
      <c r="B402" s="139"/>
      <c r="C402" s="140" t="s">
        <v>733</v>
      </c>
      <c r="D402" s="140" t="s">
        <v>208</v>
      </c>
      <c r="E402" s="141" t="s">
        <v>734</v>
      </c>
      <c r="F402" s="142" t="s">
        <v>735</v>
      </c>
      <c r="G402" s="143" t="s">
        <v>704</v>
      </c>
      <c r="H402" s="144">
        <v>0.02</v>
      </c>
      <c r="I402" s="145"/>
      <c r="J402" s="145">
        <f>ROUND(I402*H402,2)</f>
        <v>0</v>
      </c>
      <c r="K402" s="142" t="s">
        <v>211</v>
      </c>
      <c r="L402" s="31"/>
      <c r="M402" s="146" t="s">
        <v>1</v>
      </c>
      <c r="N402" s="147" t="s">
        <v>43</v>
      </c>
      <c r="O402" s="148">
        <v>0</v>
      </c>
      <c r="P402" s="148">
        <f>O402*H402</f>
        <v>0</v>
      </c>
      <c r="Q402" s="148">
        <v>0</v>
      </c>
      <c r="R402" s="148">
        <f>Q402*H402</f>
        <v>0</v>
      </c>
      <c r="S402" s="148">
        <v>0</v>
      </c>
      <c r="T402" s="149">
        <f>S402*H402</f>
        <v>0</v>
      </c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R402" s="150" t="s">
        <v>729</v>
      </c>
      <c r="AT402" s="150" t="s">
        <v>208</v>
      </c>
      <c r="AU402" s="150" t="s">
        <v>88</v>
      </c>
      <c r="AY402" s="18" t="s">
        <v>206</v>
      </c>
      <c r="BE402" s="151">
        <f>IF(N402="základní",J402,0)</f>
        <v>0</v>
      </c>
      <c r="BF402" s="151">
        <f>IF(N402="snížená",J402,0)</f>
        <v>0</v>
      </c>
      <c r="BG402" s="151">
        <f>IF(N402="zákl. přenesená",J402,0)</f>
        <v>0</v>
      </c>
      <c r="BH402" s="151">
        <f>IF(N402="sníž. přenesená",J402,0)</f>
        <v>0</v>
      </c>
      <c r="BI402" s="151">
        <f>IF(N402="nulová",J402,0)</f>
        <v>0</v>
      </c>
      <c r="BJ402" s="18" t="s">
        <v>86</v>
      </c>
      <c r="BK402" s="151">
        <f>ROUND(I402*H402,2)</f>
        <v>0</v>
      </c>
      <c r="BL402" s="18" t="s">
        <v>729</v>
      </c>
      <c r="BM402" s="150" t="s">
        <v>736</v>
      </c>
    </row>
    <row r="403" spans="1:65" s="13" customFormat="1" ht="11.25">
      <c r="B403" s="152"/>
      <c r="D403" s="153" t="s">
        <v>214</v>
      </c>
      <c r="E403" s="154" t="s">
        <v>1</v>
      </c>
      <c r="F403" s="155" t="s">
        <v>737</v>
      </c>
      <c r="H403" s="156">
        <v>0.02</v>
      </c>
      <c r="L403" s="152"/>
      <c r="M403" s="157"/>
      <c r="N403" s="158"/>
      <c r="O403" s="158"/>
      <c r="P403" s="158"/>
      <c r="Q403" s="158"/>
      <c r="R403" s="158"/>
      <c r="S403" s="158"/>
      <c r="T403" s="159"/>
      <c r="AT403" s="154" t="s">
        <v>214</v>
      </c>
      <c r="AU403" s="154" t="s">
        <v>88</v>
      </c>
      <c r="AV403" s="13" t="s">
        <v>88</v>
      </c>
      <c r="AW403" s="13" t="s">
        <v>34</v>
      </c>
      <c r="AX403" s="13" t="s">
        <v>86</v>
      </c>
      <c r="AY403" s="154" t="s">
        <v>206</v>
      </c>
    </row>
    <row r="404" spans="1:65" s="2" customFormat="1" ht="14.45" customHeight="1">
      <c r="A404" s="30"/>
      <c r="B404" s="139"/>
      <c r="C404" s="140" t="s">
        <v>738</v>
      </c>
      <c r="D404" s="140" t="s">
        <v>208</v>
      </c>
      <c r="E404" s="141" t="s">
        <v>739</v>
      </c>
      <c r="F404" s="142" t="s">
        <v>740</v>
      </c>
      <c r="G404" s="143" t="s">
        <v>682</v>
      </c>
      <c r="H404" s="144">
        <v>1</v>
      </c>
      <c r="I404" s="145"/>
      <c r="J404" s="145">
        <f>ROUND(I404*H404,2)</f>
        <v>0</v>
      </c>
      <c r="K404" s="142" t="s">
        <v>211</v>
      </c>
      <c r="L404" s="31"/>
      <c r="M404" s="146" t="s">
        <v>1</v>
      </c>
      <c r="N404" s="147" t="s">
        <v>43</v>
      </c>
      <c r="O404" s="148">
        <v>0</v>
      </c>
      <c r="P404" s="148">
        <f>O404*H404</f>
        <v>0</v>
      </c>
      <c r="Q404" s="148">
        <v>0</v>
      </c>
      <c r="R404" s="148">
        <f>Q404*H404</f>
        <v>0</v>
      </c>
      <c r="S404" s="148">
        <v>0</v>
      </c>
      <c r="T404" s="149">
        <f>S404*H404</f>
        <v>0</v>
      </c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R404" s="150" t="s">
        <v>729</v>
      </c>
      <c r="AT404" s="150" t="s">
        <v>208</v>
      </c>
      <c r="AU404" s="150" t="s">
        <v>88</v>
      </c>
      <c r="AY404" s="18" t="s">
        <v>206</v>
      </c>
      <c r="BE404" s="151">
        <f>IF(N404="základní",J404,0)</f>
        <v>0</v>
      </c>
      <c r="BF404" s="151">
        <f>IF(N404="snížená",J404,0)</f>
        <v>0</v>
      </c>
      <c r="BG404" s="151">
        <f>IF(N404="zákl. přenesená",J404,0)</f>
        <v>0</v>
      </c>
      <c r="BH404" s="151">
        <f>IF(N404="sníž. přenesená",J404,0)</f>
        <v>0</v>
      </c>
      <c r="BI404" s="151">
        <f>IF(N404="nulová",J404,0)</f>
        <v>0</v>
      </c>
      <c r="BJ404" s="18" t="s">
        <v>86</v>
      </c>
      <c r="BK404" s="151">
        <f>ROUND(I404*H404,2)</f>
        <v>0</v>
      </c>
      <c r="BL404" s="18" t="s">
        <v>729</v>
      </c>
      <c r="BM404" s="150" t="s">
        <v>741</v>
      </c>
    </row>
    <row r="405" spans="1:65" s="2" customFormat="1" ht="14.45" customHeight="1">
      <c r="A405" s="30"/>
      <c r="B405" s="139"/>
      <c r="C405" s="140" t="s">
        <v>742</v>
      </c>
      <c r="D405" s="140" t="s">
        <v>208</v>
      </c>
      <c r="E405" s="141" t="s">
        <v>743</v>
      </c>
      <c r="F405" s="142" t="s">
        <v>744</v>
      </c>
      <c r="G405" s="143" t="s">
        <v>682</v>
      </c>
      <c r="H405" s="144">
        <v>1</v>
      </c>
      <c r="I405" s="145"/>
      <c r="J405" s="145">
        <f>ROUND(I405*H405,2)</f>
        <v>0</v>
      </c>
      <c r="K405" s="142" t="s">
        <v>211</v>
      </c>
      <c r="L405" s="31"/>
      <c r="M405" s="146" t="s">
        <v>1</v>
      </c>
      <c r="N405" s="147" t="s">
        <v>43</v>
      </c>
      <c r="O405" s="148">
        <v>4.6959999999999997</v>
      </c>
      <c r="P405" s="148">
        <f>O405*H405</f>
        <v>4.6959999999999997</v>
      </c>
      <c r="Q405" s="148">
        <v>9.9000000000000008E-3</v>
      </c>
      <c r="R405" s="148">
        <f>Q405*H405</f>
        <v>9.9000000000000008E-3</v>
      </c>
      <c r="S405" s="148">
        <v>0</v>
      </c>
      <c r="T405" s="149">
        <f>S405*H405</f>
        <v>0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50" t="s">
        <v>729</v>
      </c>
      <c r="AT405" s="150" t="s">
        <v>208</v>
      </c>
      <c r="AU405" s="150" t="s">
        <v>88</v>
      </c>
      <c r="AY405" s="18" t="s">
        <v>206</v>
      </c>
      <c r="BE405" s="151">
        <f>IF(N405="základní",J405,0)</f>
        <v>0</v>
      </c>
      <c r="BF405" s="151">
        <f>IF(N405="snížená",J405,0)</f>
        <v>0</v>
      </c>
      <c r="BG405" s="151">
        <f>IF(N405="zákl. přenesená",J405,0)</f>
        <v>0</v>
      </c>
      <c r="BH405" s="151">
        <f>IF(N405="sníž. přenesená",J405,0)</f>
        <v>0</v>
      </c>
      <c r="BI405" s="151">
        <f>IF(N405="nulová",J405,0)</f>
        <v>0</v>
      </c>
      <c r="BJ405" s="18" t="s">
        <v>86</v>
      </c>
      <c r="BK405" s="151">
        <f>ROUND(I405*H405,2)</f>
        <v>0</v>
      </c>
      <c r="BL405" s="18" t="s">
        <v>729</v>
      </c>
      <c r="BM405" s="150" t="s">
        <v>745</v>
      </c>
    </row>
    <row r="406" spans="1:65" s="12" customFormat="1" ht="22.9" customHeight="1">
      <c r="B406" s="127"/>
      <c r="D406" s="128" t="s">
        <v>77</v>
      </c>
      <c r="E406" s="137" t="s">
        <v>746</v>
      </c>
      <c r="F406" s="137" t="s">
        <v>747</v>
      </c>
      <c r="J406" s="138">
        <f>BK406</f>
        <v>0</v>
      </c>
      <c r="L406" s="127"/>
      <c r="M406" s="131"/>
      <c r="N406" s="132"/>
      <c r="O406" s="132"/>
      <c r="P406" s="133">
        <f>SUM(P407:P413)</f>
        <v>0</v>
      </c>
      <c r="Q406" s="132"/>
      <c r="R406" s="133">
        <f>SUM(R407:R413)</f>
        <v>0</v>
      </c>
      <c r="S406" s="132"/>
      <c r="T406" s="134">
        <f>SUM(T407:T413)</f>
        <v>0</v>
      </c>
      <c r="AR406" s="128" t="s">
        <v>125</v>
      </c>
      <c r="AT406" s="135" t="s">
        <v>77</v>
      </c>
      <c r="AU406" s="135" t="s">
        <v>86</v>
      </c>
      <c r="AY406" s="128" t="s">
        <v>206</v>
      </c>
      <c r="BK406" s="136">
        <f>SUM(BK407:BK413)</f>
        <v>0</v>
      </c>
    </row>
    <row r="407" spans="1:65" s="2" customFormat="1" ht="14.45" customHeight="1">
      <c r="A407" s="30"/>
      <c r="B407" s="139"/>
      <c r="C407" s="140" t="s">
        <v>748</v>
      </c>
      <c r="D407" s="140" t="s">
        <v>208</v>
      </c>
      <c r="E407" s="141" t="s">
        <v>749</v>
      </c>
      <c r="F407" s="142" t="s">
        <v>750</v>
      </c>
      <c r="G407" s="143" t="s">
        <v>682</v>
      </c>
      <c r="H407" s="144">
        <v>1</v>
      </c>
      <c r="I407" s="145"/>
      <c r="J407" s="145">
        <f>ROUND(I407*H407,2)</f>
        <v>0</v>
      </c>
      <c r="K407" s="142" t="s">
        <v>211</v>
      </c>
      <c r="L407" s="31"/>
      <c r="M407" s="146" t="s">
        <v>1</v>
      </c>
      <c r="N407" s="147" t="s">
        <v>43</v>
      </c>
      <c r="O407" s="148">
        <v>0</v>
      </c>
      <c r="P407" s="148">
        <f>O407*H407</f>
        <v>0</v>
      </c>
      <c r="Q407" s="148">
        <v>0</v>
      </c>
      <c r="R407" s="148">
        <f>Q407*H407</f>
        <v>0</v>
      </c>
      <c r="S407" s="148">
        <v>0</v>
      </c>
      <c r="T407" s="149">
        <f>S407*H407</f>
        <v>0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150" t="s">
        <v>729</v>
      </c>
      <c r="AT407" s="150" t="s">
        <v>208</v>
      </c>
      <c r="AU407" s="150" t="s">
        <v>88</v>
      </c>
      <c r="AY407" s="18" t="s">
        <v>206</v>
      </c>
      <c r="BE407" s="151">
        <f>IF(N407="základní",J407,0)</f>
        <v>0</v>
      </c>
      <c r="BF407" s="151">
        <f>IF(N407="snížená",J407,0)</f>
        <v>0</v>
      </c>
      <c r="BG407" s="151">
        <f>IF(N407="zákl. přenesená",J407,0)</f>
        <v>0</v>
      </c>
      <c r="BH407" s="151">
        <f>IF(N407="sníž. přenesená",J407,0)</f>
        <v>0</v>
      </c>
      <c r="BI407" s="151">
        <f>IF(N407="nulová",J407,0)</f>
        <v>0</v>
      </c>
      <c r="BJ407" s="18" t="s">
        <v>86</v>
      </c>
      <c r="BK407" s="151">
        <f>ROUND(I407*H407,2)</f>
        <v>0</v>
      </c>
      <c r="BL407" s="18" t="s">
        <v>729</v>
      </c>
      <c r="BM407" s="150" t="s">
        <v>751</v>
      </c>
    </row>
    <row r="408" spans="1:65" s="2" customFormat="1" ht="14.45" customHeight="1">
      <c r="A408" s="30"/>
      <c r="B408" s="139"/>
      <c r="C408" s="140" t="s">
        <v>752</v>
      </c>
      <c r="D408" s="140" t="s">
        <v>208</v>
      </c>
      <c r="E408" s="141" t="s">
        <v>753</v>
      </c>
      <c r="F408" s="142" t="s">
        <v>754</v>
      </c>
      <c r="G408" s="143" t="s">
        <v>682</v>
      </c>
      <c r="H408" s="144">
        <v>1</v>
      </c>
      <c r="I408" s="145"/>
      <c r="J408" s="145">
        <f>ROUND(I408*H408,2)</f>
        <v>0</v>
      </c>
      <c r="K408" s="142" t="s">
        <v>211</v>
      </c>
      <c r="L408" s="31"/>
      <c r="M408" s="146" t="s">
        <v>1</v>
      </c>
      <c r="N408" s="147" t="s">
        <v>43</v>
      </c>
      <c r="O408" s="148">
        <v>0</v>
      </c>
      <c r="P408" s="148">
        <f>O408*H408</f>
        <v>0</v>
      </c>
      <c r="Q408" s="148">
        <v>0</v>
      </c>
      <c r="R408" s="148">
        <f>Q408*H408</f>
        <v>0</v>
      </c>
      <c r="S408" s="148">
        <v>0</v>
      </c>
      <c r="T408" s="149">
        <f>S408*H408</f>
        <v>0</v>
      </c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R408" s="150" t="s">
        <v>729</v>
      </c>
      <c r="AT408" s="150" t="s">
        <v>208</v>
      </c>
      <c r="AU408" s="150" t="s">
        <v>88</v>
      </c>
      <c r="AY408" s="18" t="s">
        <v>206</v>
      </c>
      <c r="BE408" s="151">
        <f>IF(N408="základní",J408,0)</f>
        <v>0</v>
      </c>
      <c r="BF408" s="151">
        <f>IF(N408="snížená",J408,0)</f>
        <v>0</v>
      </c>
      <c r="BG408" s="151">
        <f>IF(N408="zákl. přenesená",J408,0)</f>
        <v>0</v>
      </c>
      <c r="BH408" s="151">
        <f>IF(N408="sníž. přenesená",J408,0)</f>
        <v>0</v>
      </c>
      <c r="BI408" s="151">
        <f>IF(N408="nulová",J408,0)</f>
        <v>0</v>
      </c>
      <c r="BJ408" s="18" t="s">
        <v>86</v>
      </c>
      <c r="BK408" s="151">
        <f>ROUND(I408*H408,2)</f>
        <v>0</v>
      </c>
      <c r="BL408" s="18" t="s">
        <v>729</v>
      </c>
      <c r="BM408" s="150" t="s">
        <v>755</v>
      </c>
    </row>
    <row r="409" spans="1:65" s="2" customFormat="1" ht="29.25">
      <c r="A409" s="30"/>
      <c r="B409" s="31"/>
      <c r="C409" s="30"/>
      <c r="D409" s="153" t="s">
        <v>375</v>
      </c>
      <c r="E409" s="30"/>
      <c r="F409" s="180" t="s">
        <v>756</v>
      </c>
      <c r="G409" s="30"/>
      <c r="H409" s="30"/>
      <c r="I409" s="30"/>
      <c r="J409" s="30"/>
      <c r="K409" s="30"/>
      <c r="L409" s="31"/>
      <c r="M409" s="181"/>
      <c r="N409" s="182"/>
      <c r="O409" s="56"/>
      <c r="P409" s="56"/>
      <c r="Q409" s="56"/>
      <c r="R409" s="56"/>
      <c r="S409" s="56"/>
      <c r="T409" s="57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T409" s="18" t="s">
        <v>375</v>
      </c>
      <c r="AU409" s="18" t="s">
        <v>88</v>
      </c>
    </row>
    <row r="410" spans="1:65" s="2" customFormat="1" ht="14.45" customHeight="1">
      <c r="A410" s="30"/>
      <c r="B410" s="139"/>
      <c r="C410" s="140" t="s">
        <v>757</v>
      </c>
      <c r="D410" s="140" t="s">
        <v>208</v>
      </c>
      <c r="E410" s="141" t="s">
        <v>758</v>
      </c>
      <c r="F410" s="142" t="s">
        <v>759</v>
      </c>
      <c r="G410" s="143" t="s">
        <v>704</v>
      </c>
      <c r="H410" s="144">
        <v>0.02</v>
      </c>
      <c r="I410" s="145"/>
      <c r="J410" s="145">
        <f>ROUND(I410*H410,2)</f>
        <v>0</v>
      </c>
      <c r="K410" s="142" t="s">
        <v>211</v>
      </c>
      <c r="L410" s="31"/>
      <c r="M410" s="146" t="s">
        <v>1</v>
      </c>
      <c r="N410" s="147" t="s">
        <v>43</v>
      </c>
      <c r="O410" s="148">
        <v>0</v>
      </c>
      <c r="P410" s="148">
        <f>O410*H410</f>
        <v>0</v>
      </c>
      <c r="Q410" s="148">
        <v>0</v>
      </c>
      <c r="R410" s="148">
        <f>Q410*H410</f>
        <v>0</v>
      </c>
      <c r="S410" s="148">
        <v>0</v>
      </c>
      <c r="T410" s="149">
        <f>S410*H410</f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150" t="s">
        <v>729</v>
      </c>
      <c r="AT410" s="150" t="s">
        <v>208</v>
      </c>
      <c r="AU410" s="150" t="s">
        <v>88</v>
      </c>
      <c r="AY410" s="18" t="s">
        <v>206</v>
      </c>
      <c r="BE410" s="151">
        <f>IF(N410="základní",J410,0)</f>
        <v>0</v>
      </c>
      <c r="BF410" s="151">
        <f>IF(N410="snížená",J410,0)</f>
        <v>0</v>
      </c>
      <c r="BG410" s="151">
        <f>IF(N410="zákl. přenesená",J410,0)</f>
        <v>0</v>
      </c>
      <c r="BH410" s="151">
        <f>IF(N410="sníž. přenesená",J410,0)</f>
        <v>0</v>
      </c>
      <c r="BI410" s="151">
        <f>IF(N410="nulová",J410,0)</f>
        <v>0</v>
      </c>
      <c r="BJ410" s="18" t="s">
        <v>86</v>
      </c>
      <c r="BK410" s="151">
        <f>ROUND(I410*H410,2)</f>
        <v>0</v>
      </c>
      <c r="BL410" s="18" t="s">
        <v>729</v>
      </c>
      <c r="BM410" s="150" t="s">
        <v>760</v>
      </c>
    </row>
    <row r="411" spans="1:65" s="13" customFormat="1" ht="11.25">
      <c r="B411" s="152"/>
      <c r="D411" s="153" t="s">
        <v>214</v>
      </c>
      <c r="E411" s="154" t="s">
        <v>1</v>
      </c>
      <c r="F411" s="155" t="s">
        <v>737</v>
      </c>
      <c r="H411" s="156">
        <v>0.02</v>
      </c>
      <c r="L411" s="152"/>
      <c r="M411" s="157"/>
      <c r="N411" s="158"/>
      <c r="O411" s="158"/>
      <c r="P411" s="158"/>
      <c r="Q411" s="158"/>
      <c r="R411" s="158"/>
      <c r="S411" s="158"/>
      <c r="T411" s="159"/>
      <c r="AT411" s="154" t="s">
        <v>214</v>
      </c>
      <c r="AU411" s="154" t="s">
        <v>88</v>
      </c>
      <c r="AV411" s="13" t="s">
        <v>88</v>
      </c>
      <c r="AW411" s="13" t="s">
        <v>34</v>
      </c>
      <c r="AX411" s="13" t="s">
        <v>86</v>
      </c>
      <c r="AY411" s="154" t="s">
        <v>206</v>
      </c>
    </row>
    <row r="412" spans="1:65" s="2" customFormat="1" ht="14.45" customHeight="1">
      <c r="A412" s="30"/>
      <c r="B412" s="139"/>
      <c r="C412" s="140" t="s">
        <v>761</v>
      </c>
      <c r="D412" s="140" t="s">
        <v>208</v>
      </c>
      <c r="E412" s="141" t="s">
        <v>762</v>
      </c>
      <c r="F412" s="142" t="s">
        <v>763</v>
      </c>
      <c r="G412" s="143" t="s">
        <v>704</v>
      </c>
      <c r="H412" s="144">
        <v>0.02</v>
      </c>
      <c r="I412" s="145"/>
      <c r="J412" s="145">
        <f>ROUND(I412*H412,2)</f>
        <v>0</v>
      </c>
      <c r="K412" s="142" t="s">
        <v>211</v>
      </c>
      <c r="L412" s="31"/>
      <c r="M412" s="146" t="s">
        <v>1</v>
      </c>
      <c r="N412" s="147" t="s">
        <v>43</v>
      </c>
      <c r="O412" s="148">
        <v>0</v>
      </c>
      <c r="P412" s="148">
        <f>O412*H412</f>
        <v>0</v>
      </c>
      <c r="Q412" s="148">
        <v>0</v>
      </c>
      <c r="R412" s="148">
        <f>Q412*H412</f>
        <v>0</v>
      </c>
      <c r="S412" s="148">
        <v>0</v>
      </c>
      <c r="T412" s="149">
        <f>S412*H412</f>
        <v>0</v>
      </c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R412" s="150" t="s">
        <v>729</v>
      </c>
      <c r="AT412" s="150" t="s">
        <v>208</v>
      </c>
      <c r="AU412" s="150" t="s">
        <v>88</v>
      </c>
      <c r="AY412" s="18" t="s">
        <v>206</v>
      </c>
      <c r="BE412" s="151">
        <f>IF(N412="základní",J412,0)</f>
        <v>0</v>
      </c>
      <c r="BF412" s="151">
        <f>IF(N412="snížená",J412,0)</f>
        <v>0</v>
      </c>
      <c r="BG412" s="151">
        <f>IF(N412="zákl. přenesená",J412,0)</f>
        <v>0</v>
      </c>
      <c r="BH412" s="151">
        <f>IF(N412="sníž. přenesená",J412,0)</f>
        <v>0</v>
      </c>
      <c r="BI412" s="151">
        <f>IF(N412="nulová",J412,0)</f>
        <v>0</v>
      </c>
      <c r="BJ412" s="18" t="s">
        <v>86</v>
      </c>
      <c r="BK412" s="151">
        <f>ROUND(I412*H412,2)</f>
        <v>0</v>
      </c>
      <c r="BL412" s="18" t="s">
        <v>729</v>
      </c>
      <c r="BM412" s="150" t="s">
        <v>764</v>
      </c>
    </row>
    <row r="413" spans="1:65" s="13" customFormat="1" ht="11.25">
      <c r="B413" s="152"/>
      <c r="D413" s="153" t="s">
        <v>214</v>
      </c>
      <c r="E413" s="154" t="s">
        <v>1</v>
      </c>
      <c r="F413" s="155" t="s">
        <v>765</v>
      </c>
      <c r="H413" s="156">
        <v>0.02</v>
      </c>
      <c r="L413" s="152"/>
      <c r="M413" s="157"/>
      <c r="N413" s="158"/>
      <c r="O413" s="158"/>
      <c r="P413" s="158"/>
      <c r="Q413" s="158"/>
      <c r="R413" s="158"/>
      <c r="S413" s="158"/>
      <c r="T413" s="159"/>
      <c r="AT413" s="154" t="s">
        <v>214</v>
      </c>
      <c r="AU413" s="154" t="s">
        <v>88</v>
      </c>
      <c r="AV413" s="13" t="s">
        <v>88</v>
      </c>
      <c r="AW413" s="13" t="s">
        <v>34</v>
      </c>
      <c r="AX413" s="13" t="s">
        <v>86</v>
      </c>
      <c r="AY413" s="154" t="s">
        <v>206</v>
      </c>
    </row>
    <row r="414" spans="1:65" s="12" customFormat="1" ht="22.9" customHeight="1">
      <c r="B414" s="127"/>
      <c r="D414" s="128" t="s">
        <v>77</v>
      </c>
      <c r="E414" s="137" t="s">
        <v>766</v>
      </c>
      <c r="F414" s="137" t="s">
        <v>767</v>
      </c>
      <c r="J414" s="138">
        <f>BK414</f>
        <v>0</v>
      </c>
      <c r="L414" s="127"/>
      <c r="M414" s="131"/>
      <c r="N414" s="132"/>
      <c r="O414" s="132"/>
      <c r="P414" s="133">
        <f>P415</f>
        <v>0</v>
      </c>
      <c r="Q414" s="132"/>
      <c r="R414" s="133">
        <f>R415</f>
        <v>0</v>
      </c>
      <c r="S414" s="132"/>
      <c r="T414" s="134">
        <f>T415</f>
        <v>0</v>
      </c>
      <c r="AR414" s="128" t="s">
        <v>125</v>
      </c>
      <c r="AT414" s="135" t="s">
        <v>77</v>
      </c>
      <c r="AU414" s="135" t="s">
        <v>86</v>
      </c>
      <c r="AY414" s="128" t="s">
        <v>206</v>
      </c>
      <c r="BK414" s="136">
        <f>BK415</f>
        <v>0</v>
      </c>
    </row>
    <row r="415" spans="1:65" s="2" customFormat="1" ht="14.45" customHeight="1">
      <c r="A415" s="30"/>
      <c r="B415" s="139"/>
      <c r="C415" s="140" t="s">
        <v>768</v>
      </c>
      <c r="D415" s="140" t="s">
        <v>208</v>
      </c>
      <c r="E415" s="141" t="s">
        <v>769</v>
      </c>
      <c r="F415" s="142" t="s">
        <v>770</v>
      </c>
      <c r="G415" s="143" t="s">
        <v>682</v>
      </c>
      <c r="H415" s="144">
        <v>1</v>
      </c>
      <c r="I415" s="145"/>
      <c r="J415" s="145">
        <f>ROUND(I415*H415,2)</f>
        <v>0</v>
      </c>
      <c r="K415" s="142" t="s">
        <v>211</v>
      </c>
      <c r="L415" s="31"/>
      <c r="M415" s="192" t="s">
        <v>1</v>
      </c>
      <c r="N415" s="193" t="s">
        <v>43</v>
      </c>
      <c r="O415" s="194">
        <v>0</v>
      </c>
      <c r="P415" s="194">
        <f>O415*H415</f>
        <v>0</v>
      </c>
      <c r="Q415" s="194">
        <v>0</v>
      </c>
      <c r="R415" s="194">
        <f>Q415*H415</f>
        <v>0</v>
      </c>
      <c r="S415" s="194">
        <v>0</v>
      </c>
      <c r="T415" s="195">
        <f>S415*H415</f>
        <v>0</v>
      </c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R415" s="150" t="s">
        <v>729</v>
      </c>
      <c r="AT415" s="150" t="s">
        <v>208</v>
      </c>
      <c r="AU415" s="150" t="s">
        <v>88</v>
      </c>
      <c r="AY415" s="18" t="s">
        <v>206</v>
      </c>
      <c r="BE415" s="151">
        <f>IF(N415="základní",J415,0)</f>
        <v>0</v>
      </c>
      <c r="BF415" s="151">
        <f>IF(N415="snížená",J415,0)</f>
        <v>0</v>
      </c>
      <c r="BG415" s="151">
        <f>IF(N415="zákl. přenesená",J415,0)</f>
        <v>0</v>
      </c>
      <c r="BH415" s="151">
        <f>IF(N415="sníž. přenesená",J415,0)</f>
        <v>0</v>
      </c>
      <c r="BI415" s="151">
        <f>IF(N415="nulová",J415,0)</f>
        <v>0</v>
      </c>
      <c r="BJ415" s="18" t="s">
        <v>86</v>
      </c>
      <c r="BK415" s="151">
        <f>ROUND(I415*H415,2)</f>
        <v>0</v>
      </c>
      <c r="BL415" s="18" t="s">
        <v>729</v>
      </c>
      <c r="BM415" s="150" t="s">
        <v>771</v>
      </c>
    </row>
    <row r="416" spans="1:65" s="2" customFormat="1" ht="6.95" customHeight="1">
      <c r="A416" s="30"/>
      <c r="B416" s="45"/>
      <c r="C416" s="46"/>
      <c r="D416" s="46"/>
      <c r="E416" s="46"/>
      <c r="F416" s="46"/>
      <c r="G416" s="46"/>
      <c r="H416" s="46"/>
      <c r="I416" s="46"/>
      <c r="J416" s="46"/>
      <c r="K416" s="46"/>
      <c r="L416" s="31"/>
      <c r="M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</row>
  </sheetData>
  <autoFilter ref="C132:K415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772</v>
      </c>
      <c r="H4" s="21"/>
    </row>
    <row r="5" spans="1:8" s="1" customFormat="1" ht="12" customHeight="1">
      <c r="B5" s="21"/>
      <c r="C5" s="24" t="s">
        <v>12</v>
      </c>
      <c r="D5" s="207" t="s">
        <v>13</v>
      </c>
      <c r="E5" s="205"/>
      <c r="F5" s="205"/>
      <c r="H5" s="21"/>
    </row>
    <row r="6" spans="1:8" s="1" customFormat="1" ht="36.950000000000003" customHeight="1">
      <c r="B6" s="21"/>
      <c r="C6" s="26" t="s">
        <v>14</v>
      </c>
      <c r="D6" s="206" t="s">
        <v>15</v>
      </c>
      <c r="E6" s="205"/>
      <c r="F6" s="205"/>
      <c r="H6" s="21"/>
    </row>
    <row r="7" spans="1:8" s="1" customFormat="1" ht="16.5" customHeight="1">
      <c r="B7" s="21"/>
      <c r="C7" s="27" t="s">
        <v>20</v>
      </c>
      <c r="D7" s="53" t="str">
        <f>'Rekapitulace stavby'!AN8</f>
        <v>15. 5. 2020</v>
      </c>
      <c r="H7" s="21"/>
    </row>
    <row r="8" spans="1:8" s="2" customFormat="1" ht="10.9" customHeight="1">
      <c r="A8" s="30"/>
      <c r="B8" s="31"/>
      <c r="C8" s="30"/>
      <c r="D8" s="30"/>
      <c r="E8" s="30"/>
      <c r="F8" s="30"/>
      <c r="G8" s="30"/>
      <c r="H8" s="31"/>
    </row>
    <row r="9" spans="1:8" s="11" customFormat="1" ht="29.25" customHeight="1">
      <c r="A9" s="117"/>
      <c r="B9" s="118"/>
      <c r="C9" s="119" t="s">
        <v>59</v>
      </c>
      <c r="D9" s="120" t="s">
        <v>60</v>
      </c>
      <c r="E9" s="120" t="s">
        <v>193</v>
      </c>
      <c r="F9" s="121" t="s">
        <v>773</v>
      </c>
      <c r="G9" s="117"/>
      <c r="H9" s="118"/>
    </row>
    <row r="10" spans="1:8" s="2" customFormat="1" ht="26.45" customHeight="1">
      <c r="A10" s="30"/>
      <c r="B10" s="31"/>
      <c r="C10" s="196" t="s">
        <v>774</v>
      </c>
      <c r="D10" s="196" t="s">
        <v>84</v>
      </c>
      <c r="E10" s="30"/>
      <c r="F10" s="30"/>
      <c r="G10" s="30"/>
      <c r="H10" s="31"/>
    </row>
    <row r="11" spans="1:8" s="2" customFormat="1" ht="16.899999999999999" customHeight="1">
      <c r="A11" s="30"/>
      <c r="B11" s="31"/>
      <c r="C11" s="197" t="s">
        <v>89</v>
      </c>
      <c r="D11" s="198" t="s">
        <v>90</v>
      </c>
      <c r="E11" s="199" t="s">
        <v>91</v>
      </c>
      <c r="F11" s="200">
        <v>13.885</v>
      </c>
      <c r="G11" s="30"/>
      <c r="H11" s="31"/>
    </row>
    <row r="12" spans="1:8" s="2" customFormat="1" ht="16.899999999999999" customHeight="1">
      <c r="A12" s="30"/>
      <c r="B12" s="31"/>
      <c r="C12" s="201" t="s">
        <v>1</v>
      </c>
      <c r="D12" s="201" t="s">
        <v>235</v>
      </c>
      <c r="E12" s="18" t="s">
        <v>1</v>
      </c>
      <c r="F12" s="202">
        <v>0</v>
      </c>
      <c r="G12" s="30"/>
      <c r="H12" s="31"/>
    </row>
    <row r="13" spans="1:8" s="2" customFormat="1" ht="16.899999999999999" customHeight="1">
      <c r="A13" s="30"/>
      <c r="B13" s="31"/>
      <c r="C13" s="201" t="s">
        <v>89</v>
      </c>
      <c r="D13" s="201" t="s">
        <v>236</v>
      </c>
      <c r="E13" s="18" t="s">
        <v>1</v>
      </c>
      <c r="F13" s="202">
        <v>13.885</v>
      </c>
      <c r="G13" s="30"/>
      <c r="H13" s="31"/>
    </row>
    <row r="14" spans="1:8" s="2" customFormat="1" ht="16.899999999999999" customHeight="1">
      <c r="A14" s="30"/>
      <c r="B14" s="31"/>
      <c r="C14" s="203" t="s">
        <v>775</v>
      </c>
      <c r="D14" s="30"/>
      <c r="E14" s="30"/>
      <c r="F14" s="30"/>
      <c r="G14" s="30"/>
      <c r="H14" s="31"/>
    </row>
    <row r="15" spans="1:8" s="2" customFormat="1" ht="16.899999999999999" customHeight="1">
      <c r="A15" s="30"/>
      <c r="B15" s="31"/>
      <c r="C15" s="201" t="s">
        <v>230</v>
      </c>
      <c r="D15" s="201" t="s">
        <v>231</v>
      </c>
      <c r="E15" s="18" t="s">
        <v>91</v>
      </c>
      <c r="F15" s="202">
        <v>19.859000000000002</v>
      </c>
      <c r="G15" s="30"/>
      <c r="H15" s="31"/>
    </row>
    <row r="16" spans="1:8" s="2" customFormat="1" ht="16.899999999999999" customHeight="1">
      <c r="A16" s="30"/>
      <c r="B16" s="31"/>
      <c r="C16" s="201" t="s">
        <v>469</v>
      </c>
      <c r="D16" s="201" t="s">
        <v>470</v>
      </c>
      <c r="E16" s="18" t="s">
        <v>91</v>
      </c>
      <c r="F16" s="202">
        <v>13.885</v>
      </c>
      <c r="G16" s="30"/>
      <c r="H16" s="31"/>
    </row>
    <row r="17" spans="1:8" s="2" customFormat="1" ht="16.899999999999999" customHeight="1">
      <c r="A17" s="30"/>
      <c r="B17" s="31"/>
      <c r="C17" s="197" t="s">
        <v>93</v>
      </c>
      <c r="D17" s="198" t="s">
        <v>94</v>
      </c>
      <c r="E17" s="199" t="s">
        <v>91</v>
      </c>
      <c r="F17" s="200">
        <v>13.885</v>
      </c>
      <c r="G17" s="30"/>
      <c r="H17" s="31"/>
    </row>
    <row r="18" spans="1:8" s="2" customFormat="1" ht="16.899999999999999" customHeight="1">
      <c r="A18" s="30"/>
      <c r="B18" s="31"/>
      <c r="C18" s="201" t="s">
        <v>1</v>
      </c>
      <c r="D18" s="201" t="s">
        <v>235</v>
      </c>
      <c r="E18" s="18" t="s">
        <v>1</v>
      </c>
      <c r="F18" s="202">
        <v>0</v>
      </c>
      <c r="G18" s="30"/>
      <c r="H18" s="31"/>
    </row>
    <row r="19" spans="1:8" s="2" customFormat="1" ht="16.899999999999999" customHeight="1">
      <c r="A19" s="30"/>
      <c r="B19" s="31"/>
      <c r="C19" s="201" t="s">
        <v>93</v>
      </c>
      <c r="D19" s="201" t="s">
        <v>241</v>
      </c>
      <c r="E19" s="18" t="s">
        <v>1</v>
      </c>
      <c r="F19" s="202">
        <v>13.885</v>
      </c>
      <c r="G19" s="30"/>
      <c r="H19" s="31"/>
    </row>
    <row r="20" spans="1:8" s="2" customFormat="1" ht="16.899999999999999" customHeight="1">
      <c r="A20" s="30"/>
      <c r="B20" s="31"/>
      <c r="C20" s="203" t="s">
        <v>775</v>
      </c>
      <c r="D20" s="30"/>
      <c r="E20" s="30"/>
      <c r="F20" s="30"/>
      <c r="G20" s="30"/>
      <c r="H20" s="31"/>
    </row>
    <row r="21" spans="1:8" s="2" customFormat="1" ht="16.899999999999999" customHeight="1">
      <c r="A21" s="30"/>
      <c r="B21" s="31"/>
      <c r="C21" s="201" t="s">
        <v>237</v>
      </c>
      <c r="D21" s="201" t="s">
        <v>238</v>
      </c>
      <c r="E21" s="18" t="s">
        <v>91</v>
      </c>
      <c r="F21" s="202">
        <v>19.859000000000002</v>
      </c>
      <c r="G21" s="30"/>
      <c r="H21" s="31"/>
    </row>
    <row r="22" spans="1:8" s="2" customFormat="1" ht="22.5">
      <c r="A22" s="30"/>
      <c r="B22" s="31"/>
      <c r="C22" s="201" t="s">
        <v>473</v>
      </c>
      <c r="D22" s="201" t="s">
        <v>474</v>
      </c>
      <c r="E22" s="18" t="s">
        <v>91</v>
      </c>
      <c r="F22" s="202">
        <v>13.885</v>
      </c>
      <c r="G22" s="30"/>
      <c r="H22" s="31"/>
    </row>
    <row r="23" spans="1:8" s="2" customFormat="1" ht="16.899999999999999" customHeight="1">
      <c r="A23" s="30"/>
      <c r="B23" s="31"/>
      <c r="C23" s="197" t="s">
        <v>96</v>
      </c>
      <c r="D23" s="198" t="s">
        <v>97</v>
      </c>
      <c r="E23" s="199" t="s">
        <v>91</v>
      </c>
      <c r="F23" s="200">
        <v>5.9740000000000002</v>
      </c>
      <c r="G23" s="30"/>
      <c r="H23" s="31"/>
    </row>
    <row r="24" spans="1:8" s="2" customFormat="1" ht="16.899999999999999" customHeight="1">
      <c r="A24" s="30"/>
      <c r="B24" s="31"/>
      <c r="C24" s="201" t="s">
        <v>1</v>
      </c>
      <c r="D24" s="201" t="s">
        <v>233</v>
      </c>
      <c r="E24" s="18" t="s">
        <v>1</v>
      </c>
      <c r="F24" s="202">
        <v>0</v>
      </c>
      <c r="G24" s="30"/>
      <c r="H24" s="31"/>
    </row>
    <row r="25" spans="1:8" s="2" customFormat="1" ht="16.899999999999999" customHeight="1">
      <c r="A25" s="30"/>
      <c r="B25" s="31"/>
      <c r="C25" s="201" t="s">
        <v>96</v>
      </c>
      <c r="D25" s="201" t="s">
        <v>240</v>
      </c>
      <c r="E25" s="18" t="s">
        <v>1</v>
      </c>
      <c r="F25" s="202">
        <v>5.9740000000000002</v>
      </c>
      <c r="G25" s="30"/>
      <c r="H25" s="31"/>
    </row>
    <row r="26" spans="1:8" s="2" customFormat="1" ht="16.899999999999999" customHeight="1">
      <c r="A26" s="30"/>
      <c r="B26" s="31"/>
      <c r="C26" s="203" t="s">
        <v>775</v>
      </c>
      <c r="D26" s="30"/>
      <c r="E26" s="30"/>
      <c r="F26" s="30"/>
      <c r="G26" s="30"/>
      <c r="H26" s="31"/>
    </row>
    <row r="27" spans="1:8" s="2" customFormat="1" ht="16.899999999999999" customHeight="1">
      <c r="A27" s="30"/>
      <c r="B27" s="31"/>
      <c r="C27" s="201" t="s">
        <v>237</v>
      </c>
      <c r="D27" s="201" t="s">
        <v>238</v>
      </c>
      <c r="E27" s="18" t="s">
        <v>91</v>
      </c>
      <c r="F27" s="202">
        <v>19.859000000000002</v>
      </c>
      <c r="G27" s="30"/>
      <c r="H27" s="31"/>
    </row>
    <row r="28" spans="1:8" s="2" customFormat="1" ht="16.899999999999999" customHeight="1">
      <c r="A28" s="30"/>
      <c r="B28" s="31"/>
      <c r="C28" s="201" t="s">
        <v>446</v>
      </c>
      <c r="D28" s="201" t="s">
        <v>447</v>
      </c>
      <c r="E28" s="18" t="s">
        <v>91</v>
      </c>
      <c r="F28" s="202">
        <v>5.9740000000000002</v>
      </c>
      <c r="G28" s="30"/>
      <c r="H28" s="31"/>
    </row>
    <row r="29" spans="1:8" s="2" customFormat="1" ht="16.899999999999999" customHeight="1">
      <c r="A29" s="30"/>
      <c r="B29" s="31"/>
      <c r="C29" s="197" t="s">
        <v>99</v>
      </c>
      <c r="D29" s="198" t="s">
        <v>100</v>
      </c>
      <c r="E29" s="199" t="s">
        <v>91</v>
      </c>
      <c r="F29" s="200">
        <v>5.9740000000000002</v>
      </c>
      <c r="G29" s="30"/>
      <c r="H29" s="31"/>
    </row>
    <row r="30" spans="1:8" s="2" customFormat="1" ht="16.899999999999999" customHeight="1">
      <c r="A30" s="30"/>
      <c r="B30" s="31"/>
      <c r="C30" s="201" t="s">
        <v>1</v>
      </c>
      <c r="D30" s="201" t="s">
        <v>233</v>
      </c>
      <c r="E30" s="18" t="s">
        <v>1</v>
      </c>
      <c r="F30" s="202">
        <v>0</v>
      </c>
      <c r="G30" s="30"/>
      <c r="H30" s="31"/>
    </row>
    <row r="31" spans="1:8" s="2" customFormat="1" ht="16.899999999999999" customHeight="1">
      <c r="A31" s="30"/>
      <c r="B31" s="31"/>
      <c r="C31" s="201" t="s">
        <v>99</v>
      </c>
      <c r="D31" s="201" t="s">
        <v>234</v>
      </c>
      <c r="E31" s="18" t="s">
        <v>1</v>
      </c>
      <c r="F31" s="202">
        <v>5.9740000000000002</v>
      </c>
      <c r="G31" s="30"/>
      <c r="H31" s="31"/>
    </row>
    <row r="32" spans="1:8" s="2" customFormat="1" ht="16.899999999999999" customHeight="1">
      <c r="A32" s="30"/>
      <c r="B32" s="31"/>
      <c r="C32" s="203" t="s">
        <v>775</v>
      </c>
      <c r="D32" s="30"/>
      <c r="E32" s="30"/>
      <c r="F32" s="30"/>
      <c r="G32" s="30"/>
      <c r="H32" s="31"/>
    </row>
    <row r="33" spans="1:8" s="2" customFormat="1" ht="16.899999999999999" customHeight="1">
      <c r="A33" s="30"/>
      <c r="B33" s="31"/>
      <c r="C33" s="201" t="s">
        <v>230</v>
      </c>
      <c r="D33" s="201" t="s">
        <v>231</v>
      </c>
      <c r="E33" s="18" t="s">
        <v>91</v>
      </c>
      <c r="F33" s="202">
        <v>19.859000000000002</v>
      </c>
      <c r="G33" s="30"/>
      <c r="H33" s="31"/>
    </row>
    <row r="34" spans="1:8" s="2" customFormat="1" ht="16.899999999999999" customHeight="1">
      <c r="A34" s="30"/>
      <c r="B34" s="31"/>
      <c r="C34" s="201" t="s">
        <v>442</v>
      </c>
      <c r="D34" s="201" t="s">
        <v>443</v>
      </c>
      <c r="E34" s="18" t="s">
        <v>91</v>
      </c>
      <c r="F34" s="202">
        <v>5.9740000000000002</v>
      </c>
      <c r="G34" s="30"/>
      <c r="H34" s="31"/>
    </row>
    <row r="35" spans="1:8" s="2" customFormat="1" ht="16.899999999999999" customHeight="1">
      <c r="A35" s="30"/>
      <c r="B35" s="31"/>
      <c r="C35" s="197" t="s">
        <v>101</v>
      </c>
      <c r="D35" s="198" t="s">
        <v>102</v>
      </c>
      <c r="E35" s="199" t="s">
        <v>91</v>
      </c>
      <c r="F35" s="200">
        <v>3.7</v>
      </c>
      <c r="G35" s="30"/>
      <c r="H35" s="31"/>
    </row>
    <row r="36" spans="1:8" s="2" customFormat="1" ht="16.899999999999999" customHeight="1">
      <c r="A36" s="30"/>
      <c r="B36" s="31"/>
      <c r="C36" s="201" t="s">
        <v>1</v>
      </c>
      <c r="D36" s="201" t="s">
        <v>235</v>
      </c>
      <c r="E36" s="18" t="s">
        <v>1</v>
      </c>
      <c r="F36" s="202">
        <v>0</v>
      </c>
      <c r="G36" s="30"/>
      <c r="H36" s="31"/>
    </row>
    <row r="37" spans="1:8" s="2" customFormat="1" ht="16.899999999999999" customHeight="1">
      <c r="A37" s="30"/>
      <c r="B37" s="31"/>
      <c r="C37" s="201" t="s">
        <v>1</v>
      </c>
      <c r="D37" s="201" t="s">
        <v>261</v>
      </c>
      <c r="E37" s="18" t="s">
        <v>1</v>
      </c>
      <c r="F37" s="202">
        <v>3.7</v>
      </c>
      <c r="G37" s="30"/>
      <c r="H37" s="31"/>
    </row>
    <row r="38" spans="1:8" s="2" customFormat="1" ht="16.899999999999999" customHeight="1">
      <c r="A38" s="30"/>
      <c r="B38" s="31"/>
      <c r="C38" s="201" t="s">
        <v>101</v>
      </c>
      <c r="D38" s="201" t="s">
        <v>229</v>
      </c>
      <c r="E38" s="18" t="s">
        <v>1</v>
      </c>
      <c r="F38" s="202">
        <v>3.7</v>
      </c>
      <c r="G38" s="30"/>
      <c r="H38" s="31"/>
    </row>
    <row r="39" spans="1:8" s="2" customFormat="1" ht="16.899999999999999" customHeight="1">
      <c r="A39" s="30"/>
      <c r="B39" s="31"/>
      <c r="C39" s="203" t="s">
        <v>775</v>
      </c>
      <c r="D39" s="30"/>
      <c r="E39" s="30"/>
      <c r="F39" s="30"/>
      <c r="G39" s="30"/>
      <c r="H39" s="31"/>
    </row>
    <row r="40" spans="1:8" s="2" customFormat="1" ht="16.899999999999999" customHeight="1">
      <c r="A40" s="30"/>
      <c r="B40" s="31"/>
      <c r="C40" s="201" t="s">
        <v>258</v>
      </c>
      <c r="D40" s="201" t="s">
        <v>259</v>
      </c>
      <c r="E40" s="18" t="s">
        <v>91</v>
      </c>
      <c r="F40" s="202">
        <v>3.7</v>
      </c>
      <c r="G40" s="30"/>
      <c r="H40" s="31"/>
    </row>
    <row r="41" spans="1:8" s="2" customFormat="1" ht="16.899999999999999" customHeight="1">
      <c r="A41" s="30"/>
      <c r="B41" s="31"/>
      <c r="C41" s="201" t="s">
        <v>465</v>
      </c>
      <c r="D41" s="201" t="s">
        <v>466</v>
      </c>
      <c r="E41" s="18" t="s">
        <v>91</v>
      </c>
      <c r="F41" s="202">
        <v>3.7</v>
      </c>
      <c r="G41" s="30"/>
      <c r="H41" s="31"/>
    </row>
    <row r="42" spans="1:8" s="2" customFormat="1" ht="16.899999999999999" customHeight="1">
      <c r="A42" s="30"/>
      <c r="B42" s="31"/>
      <c r="C42" s="197" t="s">
        <v>104</v>
      </c>
      <c r="D42" s="198" t="s">
        <v>105</v>
      </c>
      <c r="E42" s="199" t="s">
        <v>91</v>
      </c>
      <c r="F42" s="200">
        <v>51.51</v>
      </c>
      <c r="G42" s="30"/>
      <c r="H42" s="31"/>
    </row>
    <row r="43" spans="1:8" s="2" customFormat="1" ht="16.899999999999999" customHeight="1">
      <c r="A43" s="30"/>
      <c r="B43" s="31"/>
      <c r="C43" s="201" t="s">
        <v>104</v>
      </c>
      <c r="D43" s="201" t="s">
        <v>215</v>
      </c>
      <c r="E43" s="18" t="s">
        <v>1</v>
      </c>
      <c r="F43" s="202">
        <v>51.51</v>
      </c>
      <c r="G43" s="30"/>
      <c r="H43" s="31"/>
    </row>
    <row r="44" spans="1:8" s="2" customFormat="1" ht="16.899999999999999" customHeight="1">
      <c r="A44" s="30"/>
      <c r="B44" s="31"/>
      <c r="C44" s="203" t="s">
        <v>775</v>
      </c>
      <c r="D44" s="30"/>
      <c r="E44" s="30"/>
      <c r="F44" s="30"/>
      <c r="G44" s="30"/>
      <c r="H44" s="31"/>
    </row>
    <row r="45" spans="1:8" s="2" customFormat="1" ht="16.899999999999999" customHeight="1">
      <c r="A45" s="30"/>
      <c r="B45" s="31"/>
      <c r="C45" s="201" t="s">
        <v>209</v>
      </c>
      <c r="D45" s="201" t="s">
        <v>210</v>
      </c>
      <c r="E45" s="18" t="s">
        <v>91</v>
      </c>
      <c r="F45" s="202">
        <v>51.51</v>
      </c>
      <c r="G45" s="30"/>
      <c r="H45" s="31"/>
    </row>
    <row r="46" spans="1:8" s="2" customFormat="1" ht="22.5">
      <c r="A46" s="30"/>
      <c r="B46" s="31"/>
      <c r="C46" s="201" t="s">
        <v>438</v>
      </c>
      <c r="D46" s="201" t="s">
        <v>439</v>
      </c>
      <c r="E46" s="18" t="s">
        <v>91</v>
      </c>
      <c r="F46" s="202">
        <v>51.51</v>
      </c>
      <c r="G46" s="30"/>
      <c r="H46" s="31"/>
    </row>
    <row r="47" spans="1:8" s="2" customFormat="1" ht="22.5">
      <c r="A47" s="30"/>
      <c r="B47" s="31"/>
      <c r="C47" s="201" t="s">
        <v>519</v>
      </c>
      <c r="D47" s="201" t="s">
        <v>520</v>
      </c>
      <c r="E47" s="18" t="s">
        <v>91</v>
      </c>
      <c r="F47" s="202">
        <v>51.51</v>
      </c>
      <c r="G47" s="30"/>
      <c r="H47" s="31"/>
    </row>
    <row r="48" spans="1:8" s="2" customFormat="1" ht="16.899999999999999" customHeight="1">
      <c r="A48" s="30"/>
      <c r="B48" s="31"/>
      <c r="C48" s="197" t="s">
        <v>108</v>
      </c>
      <c r="D48" s="198" t="s">
        <v>109</v>
      </c>
      <c r="E48" s="199" t="s">
        <v>91</v>
      </c>
      <c r="F48" s="200">
        <v>46.8</v>
      </c>
      <c r="G48" s="30"/>
      <c r="H48" s="31"/>
    </row>
    <row r="49" spans="1:8" s="2" customFormat="1" ht="16.899999999999999" customHeight="1">
      <c r="A49" s="30"/>
      <c r="B49" s="31"/>
      <c r="C49" s="201" t="s">
        <v>108</v>
      </c>
      <c r="D49" s="201" t="s">
        <v>245</v>
      </c>
      <c r="E49" s="18" t="s">
        <v>1</v>
      </c>
      <c r="F49" s="202">
        <v>46.8</v>
      </c>
      <c r="G49" s="30"/>
      <c r="H49" s="31"/>
    </row>
    <row r="50" spans="1:8" s="2" customFormat="1" ht="16.899999999999999" customHeight="1">
      <c r="A50" s="30"/>
      <c r="B50" s="31"/>
      <c r="C50" s="203" t="s">
        <v>775</v>
      </c>
      <c r="D50" s="30"/>
      <c r="E50" s="30"/>
      <c r="F50" s="30"/>
      <c r="G50" s="30"/>
      <c r="H50" s="31"/>
    </row>
    <row r="51" spans="1:8" s="2" customFormat="1" ht="16.899999999999999" customHeight="1">
      <c r="A51" s="30"/>
      <c r="B51" s="31"/>
      <c r="C51" s="201" t="s">
        <v>242</v>
      </c>
      <c r="D51" s="201" t="s">
        <v>243</v>
      </c>
      <c r="E51" s="18" t="s">
        <v>91</v>
      </c>
      <c r="F51" s="202">
        <v>46.8</v>
      </c>
      <c r="G51" s="30"/>
      <c r="H51" s="31"/>
    </row>
    <row r="52" spans="1:8" s="2" customFormat="1" ht="16.899999999999999" customHeight="1">
      <c r="A52" s="30"/>
      <c r="B52" s="31"/>
      <c r="C52" s="201" t="s">
        <v>247</v>
      </c>
      <c r="D52" s="201" t="s">
        <v>248</v>
      </c>
      <c r="E52" s="18" t="s">
        <v>91</v>
      </c>
      <c r="F52" s="202">
        <v>46.8</v>
      </c>
      <c r="G52" s="30"/>
      <c r="H52" s="31"/>
    </row>
    <row r="53" spans="1:8" s="2" customFormat="1" ht="16.899999999999999" customHeight="1">
      <c r="A53" s="30"/>
      <c r="B53" s="31"/>
      <c r="C53" s="201" t="s">
        <v>454</v>
      </c>
      <c r="D53" s="201" t="s">
        <v>455</v>
      </c>
      <c r="E53" s="18" t="s">
        <v>91</v>
      </c>
      <c r="F53" s="202">
        <v>46.8</v>
      </c>
      <c r="G53" s="30"/>
      <c r="H53" s="31"/>
    </row>
    <row r="54" spans="1:8" s="2" customFormat="1" ht="16.899999999999999" customHeight="1">
      <c r="A54" s="30"/>
      <c r="B54" s="31"/>
      <c r="C54" s="201" t="s">
        <v>458</v>
      </c>
      <c r="D54" s="201" t="s">
        <v>459</v>
      </c>
      <c r="E54" s="18" t="s">
        <v>91</v>
      </c>
      <c r="F54" s="202">
        <v>46.8</v>
      </c>
      <c r="G54" s="30"/>
      <c r="H54" s="31"/>
    </row>
    <row r="55" spans="1:8" s="2" customFormat="1" ht="16.899999999999999" customHeight="1">
      <c r="A55" s="30"/>
      <c r="B55" s="31"/>
      <c r="C55" s="197" t="s">
        <v>112</v>
      </c>
      <c r="D55" s="198" t="s">
        <v>113</v>
      </c>
      <c r="E55" s="199" t="s">
        <v>114</v>
      </c>
      <c r="F55" s="200">
        <v>58.78</v>
      </c>
      <c r="G55" s="30"/>
      <c r="H55" s="31"/>
    </row>
    <row r="56" spans="1:8" s="2" customFormat="1" ht="16.899999999999999" customHeight="1">
      <c r="A56" s="30"/>
      <c r="B56" s="31"/>
      <c r="C56" s="201" t="s">
        <v>112</v>
      </c>
      <c r="D56" s="201" t="s">
        <v>158</v>
      </c>
      <c r="E56" s="18" t="s">
        <v>1</v>
      </c>
      <c r="F56" s="202">
        <v>58.78</v>
      </c>
      <c r="G56" s="30"/>
      <c r="H56" s="31"/>
    </row>
    <row r="57" spans="1:8" s="2" customFormat="1" ht="16.899999999999999" customHeight="1">
      <c r="A57" s="30"/>
      <c r="B57" s="31"/>
      <c r="C57" s="203" t="s">
        <v>775</v>
      </c>
      <c r="D57" s="30"/>
      <c r="E57" s="30"/>
      <c r="F57" s="30"/>
      <c r="G57" s="30"/>
      <c r="H57" s="31"/>
    </row>
    <row r="58" spans="1:8" s="2" customFormat="1" ht="16.899999999999999" customHeight="1">
      <c r="A58" s="30"/>
      <c r="B58" s="31"/>
      <c r="C58" s="201" t="s">
        <v>405</v>
      </c>
      <c r="D58" s="201" t="s">
        <v>406</v>
      </c>
      <c r="E58" s="18" t="s">
        <v>114</v>
      </c>
      <c r="F58" s="202">
        <v>58.78</v>
      </c>
      <c r="G58" s="30"/>
      <c r="H58" s="31"/>
    </row>
    <row r="59" spans="1:8" s="2" customFormat="1" ht="22.5">
      <c r="A59" s="30"/>
      <c r="B59" s="31"/>
      <c r="C59" s="201" t="s">
        <v>352</v>
      </c>
      <c r="D59" s="201" t="s">
        <v>353</v>
      </c>
      <c r="E59" s="18" t="s">
        <v>114</v>
      </c>
      <c r="F59" s="202">
        <v>58.78</v>
      </c>
      <c r="G59" s="30"/>
      <c r="H59" s="31"/>
    </row>
    <row r="60" spans="1:8" s="2" customFormat="1" ht="22.5">
      <c r="A60" s="30"/>
      <c r="B60" s="31"/>
      <c r="C60" s="201" t="s">
        <v>357</v>
      </c>
      <c r="D60" s="201" t="s">
        <v>358</v>
      </c>
      <c r="E60" s="18" t="s">
        <v>114</v>
      </c>
      <c r="F60" s="202">
        <v>293.89999999999998</v>
      </c>
      <c r="G60" s="30"/>
      <c r="H60" s="31"/>
    </row>
    <row r="61" spans="1:8" s="2" customFormat="1" ht="16.899999999999999" customHeight="1">
      <c r="A61" s="30"/>
      <c r="B61" s="31"/>
      <c r="C61" s="197" t="s">
        <v>116</v>
      </c>
      <c r="D61" s="198" t="s">
        <v>117</v>
      </c>
      <c r="E61" s="199" t="s">
        <v>114</v>
      </c>
      <c r="F61" s="200">
        <v>17.75</v>
      </c>
      <c r="G61" s="30"/>
      <c r="H61" s="31"/>
    </row>
    <row r="62" spans="1:8" s="2" customFormat="1" ht="16.899999999999999" customHeight="1">
      <c r="A62" s="30"/>
      <c r="B62" s="31"/>
      <c r="C62" s="201" t="s">
        <v>1</v>
      </c>
      <c r="D62" s="201" t="s">
        <v>315</v>
      </c>
      <c r="E62" s="18" t="s">
        <v>1</v>
      </c>
      <c r="F62" s="202">
        <v>0</v>
      </c>
      <c r="G62" s="30"/>
      <c r="H62" s="31"/>
    </row>
    <row r="63" spans="1:8" s="2" customFormat="1" ht="16.899999999999999" customHeight="1">
      <c r="A63" s="30"/>
      <c r="B63" s="31"/>
      <c r="C63" s="201" t="s">
        <v>1</v>
      </c>
      <c r="D63" s="201" t="s">
        <v>316</v>
      </c>
      <c r="E63" s="18" t="s">
        <v>1</v>
      </c>
      <c r="F63" s="202">
        <v>3.3639999999999999</v>
      </c>
      <c r="G63" s="30"/>
      <c r="H63" s="31"/>
    </row>
    <row r="64" spans="1:8" s="2" customFormat="1" ht="16.899999999999999" customHeight="1">
      <c r="A64" s="30"/>
      <c r="B64" s="31"/>
      <c r="C64" s="201" t="s">
        <v>1</v>
      </c>
      <c r="D64" s="201" t="s">
        <v>317</v>
      </c>
      <c r="E64" s="18" t="s">
        <v>1</v>
      </c>
      <c r="F64" s="202">
        <v>0</v>
      </c>
      <c r="G64" s="30"/>
      <c r="H64" s="31"/>
    </row>
    <row r="65" spans="1:8" s="2" customFormat="1" ht="16.899999999999999" customHeight="1">
      <c r="A65" s="30"/>
      <c r="B65" s="31"/>
      <c r="C65" s="201" t="s">
        <v>1</v>
      </c>
      <c r="D65" s="201" t="s">
        <v>318</v>
      </c>
      <c r="E65" s="18" t="s">
        <v>1</v>
      </c>
      <c r="F65" s="202">
        <v>2.6160000000000001</v>
      </c>
      <c r="G65" s="30"/>
      <c r="H65" s="31"/>
    </row>
    <row r="66" spans="1:8" s="2" customFormat="1" ht="16.899999999999999" customHeight="1">
      <c r="A66" s="30"/>
      <c r="B66" s="31"/>
      <c r="C66" s="201" t="s">
        <v>1</v>
      </c>
      <c r="D66" s="201" t="s">
        <v>319</v>
      </c>
      <c r="E66" s="18" t="s">
        <v>1</v>
      </c>
      <c r="F66" s="202">
        <v>0</v>
      </c>
      <c r="G66" s="30"/>
      <c r="H66" s="31"/>
    </row>
    <row r="67" spans="1:8" s="2" customFormat="1" ht="16.899999999999999" customHeight="1">
      <c r="A67" s="30"/>
      <c r="B67" s="31"/>
      <c r="C67" s="201" t="s">
        <v>1</v>
      </c>
      <c r="D67" s="201" t="s">
        <v>320</v>
      </c>
      <c r="E67" s="18" t="s">
        <v>1</v>
      </c>
      <c r="F67" s="202">
        <v>4.742</v>
      </c>
      <c r="G67" s="30"/>
      <c r="H67" s="31"/>
    </row>
    <row r="68" spans="1:8" s="2" customFormat="1" ht="16.899999999999999" customHeight="1">
      <c r="A68" s="30"/>
      <c r="B68" s="31"/>
      <c r="C68" s="201" t="s">
        <v>1</v>
      </c>
      <c r="D68" s="201" t="s">
        <v>321</v>
      </c>
      <c r="E68" s="18" t="s">
        <v>1</v>
      </c>
      <c r="F68" s="202">
        <v>7.0279999999999996</v>
      </c>
      <c r="G68" s="30"/>
      <c r="H68" s="31"/>
    </row>
    <row r="69" spans="1:8" s="2" customFormat="1" ht="16.899999999999999" customHeight="1">
      <c r="A69" s="30"/>
      <c r="B69" s="31"/>
      <c r="C69" s="201" t="s">
        <v>116</v>
      </c>
      <c r="D69" s="201" t="s">
        <v>229</v>
      </c>
      <c r="E69" s="18" t="s">
        <v>1</v>
      </c>
      <c r="F69" s="202">
        <v>17.75</v>
      </c>
      <c r="G69" s="30"/>
      <c r="H69" s="31"/>
    </row>
    <row r="70" spans="1:8" s="2" customFormat="1" ht="16.899999999999999" customHeight="1">
      <c r="A70" s="30"/>
      <c r="B70" s="31"/>
      <c r="C70" s="203" t="s">
        <v>775</v>
      </c>
      <c r="D70" s="30"/>
      <c r="E70" s="30"/>
      <c r="F70" s="30"/>
      <c r="G70" s="30"/>
      <c r="H70" s="31"/>
    </row>
    <row r="71" spans="1:8" s="2" customFormat="1" ht="16.899999999999999" customHeight="1">
      <c r="A71" s="30"/>
      <c r="B71" s="31"/>
      <c r="C71" s="201" t="s">
        <v>312</v>
      </c>
      <c r="D71" s="201" t="s">
        <v>313</v>
      </c>
      <c r="E71" s="18" t="s">
        <v>114</v>
      </c>
      <c r="F71" s="202">
        <v>17.75</v>
      </c>
      <c r="G71" s="30"/>
      <c r="H71" s="31"/>
    </row>
    <row r="72" spans="1:8" s="2" customFormat="1" ht="22.5">
      <c r="A72" s="30"/>
      <c r="B72" s="31"/>
      <c r="C72" s="201" t="s">
        <v>352</v>
      </c>
      <c r="D72" s="201" t="s">
        <v>353</v>
      </c>
      <c r="E72" s="18" t="s">
        <v>114</v>
      </c>
      <c r="F72" s="202">
        <v>85.308000000000007</v>
      </c>
      <c r="G72" s="30"/>
      <c r="H72" s="31"/>
    </row>
    <row r="73" spans="1:8" s="2" customFormat="1" ht="16.899999999999999" customHeight="1">
      <c r="A73" s="30"/>
      <c r="B73" s="31"/>
      <c r="C73" s="201" t="s">
        <v>399</v>
      </c>
      <c r="D73" s="201" t="s">
        <v>400</v>
      </c>
      <c r="E73" s="18" t="s">
        <v>114</v>
      </c>
      <c r="F73" s="202">
        <v>58.78</v>
      </c>
      <c r="G73" s="30"/>
      <c r="H73" s="31"/>
    </row>
    <row r="74" spans="1:8" s="2" customFormat="1" ht="16.899999999999999" customHeight="1">
      <c r="A74" s="30"/>
      <c r="B74" s="31"/>
      <c r="C74" s="197" t="s">
        <v>119</v>
      </c>
      <c r="D74" s="198" t="s">
        <v>120</v>
      </c>
      <c r="E74" s="199" t="s">
        <v>114</v>
      </c>
      <c r="F74" s="200">
        <v>5.7670000000000003</v>
      </c>
      <c r="G74" s="30"/>
      <c r="H74" s="31"/>
    </row>
    <row r="75" spans="1:8" s="2" customFormat="1" ht="16.899999999999999" customHeight="1">
      <c r="A75" s="30"/>
      <c r="B75" s="31"/>
      <c r="C75" s="201" t="s">
        <v>1</v>
      </c>
      <c r="D75" s="201" t="s">
        <v>377</v>
      </c>
      <c r="E75" s="18" t="s">
        <v>1</v>
      </c>
      <c r="F75" s="202">
        <v>0.20200000000000001</v>
      </c>
      <c r="G75" s="30"/>
      <c r="H75" s="31"/>
    </row>
    <row r="76" spans="1:8" s="2" customFormat="1" ht="16.899999999999999" customHeight="1">
      <c r="A76" s="30"/>
      <c r="B76" s="31"/>
      <c r="C76" s="201" t="s">
        <v>1</v>
      </c>
      <c r="D76" s="201" t="s">
        <v>378</v>
      </c>
      <c r="E76" s="18" t="s">
        <v>1</v>
      </c>
      <c r="F76" s="202">
        <v>0.159</v>
      </c>
      <c r="G76" s="30"/>
      <c r="H76" s="31"/>
    </row>
    <row r="77" spans="1:8" s="2" customFormat="1" ht="16.899999999999999" customHeight="1">
      <c r="A77" s="30"/>
      <c r="B77" s="31"/>
      <c r="C77" s="201" t="s">
        <v>1</v>
      </c>
      <c r="D77" s="201" t="s">
        <v>379</v>
      </c>
      <c r="E77" s="18" t="s">
        <v>1</v>
      </c>
      <c r="F77" s="202">
        <v>0.71799999999999997</v>
      </c>
      <c r="G77" s="30"/>
      <c r="H77" s="31"/>
    </row>
    <row r="78" spans="1:8" s="2" customFormat="1" ht="16.899999999999999" customHeight="1">
      <c r="A78" s="30"/>
      <c r="B78" s="31"/>
      <c r="C78" s="201" t="s">
        <v>1</v>
      </c>
      <c r="D78" s="201" t="s">
        <v>380</v>
      </c>
      <c r="E78" s="18" t="s">
        <v>1</v>
      </c>
      <c r="F78" s="202">
        <v>4.6879999999999997</v>
      </c>
      <c r="G78" s="30"/>
      <c r="H78" s="31"/>
    </row>
    <row r="79" spans="1:8" s="2" customFormat="1" ht="16.899999999999999" customHeight="1">
      <c r="A79" s="30"/>
      <c r="B79" s="31"/>
      <c r="C79" s="201" t="s">
        <v>119</v>
      </c>
      <c r="D79" s="201" t="s">
        <v>229</v>
      </c>
      <c r="E79" s="18" t="s">
        <v>1</v>
      </c>
      <c r="F79" s="202">
        <v>5.7670000000000003</v>
      </c>
      <c r="G79" s="30"/>
      <c r="H79" s="31"/>
    </row>
    <row r="80" spans="1:8" s="2" customFormat="1" ht="16.899999999999999" customHeight="1">
      <c r="A80" s="30"/>
      <c r="B80" s="31"/>
      <c r="C80" s="203" t="s">
        <v>775</v>
      </c>
      <c r="D80" s="30"/>
      <c r="E80" s="30"/>
      <c r="F80" s="30"/>
      <c r="G80" s="30"/>
      <c r="H80" s="31"/>
    </row>
    <row r="81" spans="1:8" s="2" customFormat="1" ht="16.899999999999999" customHeight="1">
      <c r="A81" s="30"/>
      <c r="B81" s="31"/>
      <c r="C81" s="201" t="s">
        <v>372</v>
      </c>
      <c r="D81" s="201" t="s">
        <v>373</v>
      </c>
      <c r="E81" s="18" t="s">
        <v>114</v>
      </c>
      <c r="F81" s="202">
        <v>5.7670000000000003</v>
      </c>
      <c r="G81" s="30"/>
      <c r="H81" s="31"/>
    </row>
    <row r="82" spans="1:8" s="2" customFormat="1" ht="16.899999999999999" customHeight="1">
      <c r="A82" s="30"/>
      <c r="B82" s="31"/>
      <c r="C82" s="201" t="s">
        <v>399</v>
      </c>
      <c r="D82" s="201" t="s">
        <v>400</v>
      </c>
      <c r="E82" s="18" t="s">
        <v>114</v>
      </c>
      <c r="F82" s="202">
        <v>58.78</v>
      </c>
      <c r="G82" s="30"/>
      <c r="H82" s="31"/>
    </row>
    <row r="83" spans="1:8" s="2" customFormat="1" ht="16.899999999999999" customHeight="1">
      <c r="A83" s="30"/>
      <c r="B83" s="31"/>
      <c r="C83" s="197" t="s">
        <v>122</v>
      </c>
      <c r="D83" s="198" t="s">
        <v>123</v>
      </c>
      <c r="E83" s="199" t="s">
        <v>124</v>
      </c>
      <c r="F83" s="200">
        <v>5</v>
      </c>
      <c r="G83" s="30"/>
      <c r="H83" s="31"/>
    </row>
    <row r="84" spans="1:8" s="2" customFormat="1" ht="16.899999999999999" customHeight="1">
      <c r="A84" s="30"/>
      <c r="B84" s="31"/>
      <c r="C84" s="201" t="s">
        <v>122</v>
      </c>
      <c r="D84" s="201" t="s">
        <v>266</v>
      </c>
      <c r="E84" s="18" t="s">
        <v>1</v>
      </c>
      <c r="F84" s="202">
        <v>5</v>
      </c>
      <c r="G84" s="30"/>
      <c r="H84" s="31"/>
    </row>
    <row r="85" spans="1:8" s="2" customFormat="1" ht="16.899999999999999" customHeight="1">
      <c r="A85" s="30"/>
      <c r="B85" s="31"/>
      <c r="C85" s="203" t="s">
        <v>775</v>
      </c>
      <c r="D85" s="30"/>
      <c r="E85" s="30"/>
      <c r="F85" s="30"/>
      <c r="G85" s="30"/>
      <c r="H85" s="31"/>
    </row>
    <row r="86" spans="1:8" s="2" customFormat="1" ht="16.899999999999999" customHeight="1">
      <c r="A86" s="30"/>
      <c r="B86" s="31"/>
      <c r="C86" s="201" t="s">
        <v>263</v>
      </c>
      <c r="D86" s="201" t="s">
        <v>264</v>
      </c>
      <c r="E86" s="18" t="s">
        <v>124</v>
      </c>
      <c r="F86" s="202">
        <v>5</v>
      </c>
      <c r="G86" s="30"/>
      <c r="H86" s="31"/>
    </row>
    <row r="87" spans="1:8" s="2" customFormat="1" ht="16.899999999999999" customHeight="1">
      <c r="A87" s="30"/>
      <c r="B87" s="31"/>
      <c r="C87" s="201" t="s">
        <v>500</v>
      </c>
      <c r="D87" s="201" t="s">
        <v>501</v>
      </c>
      <c r="E87" s="18" t="s">
        <v>124</v>
      </c>
      <c r="F87" s="202">
        <v>5</v>
      </c>
      <c r="G87" s="30"/>
      <c r="H87" s="31"/>
    </row>
    <row r="88" spans="1:8" s="2" customFormat="1" ht="16.899999999999999" customHeight="1">
      <c r="A88" s="30"/>
      <c r="B88" s="31"/>
      <c r="C88" s="201" t="s">
        <v>496</v>
      </c>
      <c r="D88" s="201" t="s">
        <v>497</v>
      </c>
      <c r="E88" s="18" t="s">
        <v>124</v>
      </c>
      <c r="F88" s="202">
        <v>5</v>
      </c>
      <c r="G88" s="30"/>
      <c r="H88" s="31"/>
    </row>
    <row r="89" spans="1:8" s="2" customFormat="1" ht="16.899999999999999" customHeight="1">
      <c r="A89" s="30"/>
      <c r="B89" s="31"/>
      <c r="C89" s="197" t="s">
        <v>126</v>
      </c>
      <c r="D89" s="198" t="s">
        <v>127</v>
      </c>
      <c r="E89" s="199" t="s">
        <v>114</v>
      </c>
      <c r="F89" s="200">
        <v>19.023</v>
      </c>
      <c r="G89" s="30"/>
      <c r="H89" s="31"/>
    </row>
    <row r="90" spans="1:8" s="2" customFormat="1" ht="16.899999999999999" customHeight="1">
      <c r="A90" s="30"/>
      <c r="B90" s="31"/>
      <c r="C90" s="201" t="s">
        <v>1</v>
      </c>
      <c r="D90" s="201" t="s">
        <v>385</v>
      </c>
      <c r="E90" s="18" t="s">
        <v>1</v>
      </c>
      <c r="F90" s="202">
        <v>0.72599999999999998</v>
      </c>
      <c r="G90" s="30"/>
      <c r="H90" s="31"/>
    </row>
    <row r="91" spans="1:8" s="2" customFormat="1" ht="16.899999999999999" customHeight="1">
      <c r="A91" s="30"/>
      <c r="B91" s="31"/>
      <c r="C91" s="201" t="s">
        <v>1</v>
      </c>
      <c r="D91" s="201" t="s">
        <v>386</v>
      </c>
      <c r="E91" s="18" t="s">
        <v>1</v>
      </c>
      <c r="F91" s="202">
        <v>0.57199999999999995</v>
      </c>
      <c r="G91" s="30"/>
      <c r="H91" s="31"/>
    </row>
    <row r="92" spans="1:8" s="2" customFormat="1" ht="16.899999999999999" customHeight="1">
      <c r="A92" s="30"/>
      <c r="B92" s="31"/>
      <c r="C92" s="201" t="s">
        <v>1</v>
      </c>
      <c r="D92" s="201" t="s">
        <v>387</v>
      </c>
      <c r="E92" s="18" t="s">
        <v>1</v>
      </c>
      <c r="F92" s="202">
        <v>2.5859999999999999</v>
      </c>
      <c r="G92" s="30"/>
      <c r="H92" s="31"/>
    </row>
    <row r="93" spans="1:8" s="2" customFormat="1" ht="16.899999999999999" customHeight="1">
      <c r="A93" s="30"/>
      <c r="B93" s="31"/>
      <c r="C93" s="201" t="s">
        <v>1</v>
      </c>
      <c r="D93" s="201" t="s">
        <v>388</v>
      </c>
      <c r="E93" s="18" t="s">
        <v>1</v>
      </c>
      <c r="F93" s="202">
        <v>16.876999999999999</v>
      </c>
      <c r="G93" s="30"/>
      <c r="H93" s="31"/>
    </row>
    <row r="94" spans="1:8" s="2" customFormat="1" ht="16.899999999999999" customHeight="1">
      <c r="A94" s="30"/>
      <c r="B94" s="31"/>
      <c r="C94" s="201" t="s">
        <v>1</v>
      </c>
      <c r="D94" s="201" t="s">
        <v>389</v>
      </c>
      <c r="E94" s="18" t="s">
        <v>1</v>
      </c>
      <c r="F94" s="202">
        <v>-0.95399999999999996</v>
      </c>
      <c r="G94" s="30"/>
      <c r="H94" s="31"/>
    </row>
    <row r="95" spans="1:8" s="2" customFormat="1" ht="16.899999999999999" customHeight="1">
      <c r="A95" s="30"/>
      <c r="B95" s="31"/>
      <c r="C95" s="201" t="s">
        <v>1</v>
      </c>
      <c r="D95" s="201" t="s">
        <v>390</v>
      </c>
      <c r="E95" s="18" t="s">
        <v>1</v>
      </c>
      <c r="F95" s="202">
        <v>-3.7999999999999999E-2</v>
      </c>
      <c r="G95" s="30"/>
      <c r="H95" s="31"/>
    </row>
    <row r="96" spans="1:8" s="2" customFormat="1" ht="16.899999999999999" customHeight="1">
      <c r="A96" s="30"/>
      <c r="B96" s="31"/>
      <c r="C96" s="201" t="s">
        <v>1</v>
      </c>
      <c r="D96" s="201" t="s">
        <v>391</v>
      </c>
      <c r="E96" s="18" t="s">
        <v>1</v>
      </c>
      <c r="F96" s="202">
        <v>-0.746</v>
      </c>
      <c r="G96" s="30"/>
      <c r="H96" s="31"/>
    </row>
    <row r="97" spans="1:8" s="2" customFormat="1" ht="16.899999999999999" customHeight="1">
      <c r="A97" s="30"/>
      <c r="B97" s="31"/>
      <c r="C97" s="201" t="s">
        <v>126</v>
      </c>
      <c r="D97" s="201" t="s">
        <v>229</v>
      </c>
      <c r="E97" s="18" t="s">
        <v>1</v>
      </c>
      <c r="F97" s="202">
        <v>19.023</v>
      </c>
      <c r="G97" s="30"/>
      <c r="H97" s="31"/>
    </row>
    <row r="98" spans="1:8" s="2" customFormat="1" ht="16.899999999999999" customHeight="1">
      <c r="A98" s="30"/>
      <c r="B98" s="31"/>
      <c r="C98" s="203" t="s">
        <v>775</v>
      </c>
      <c r="D98" s="30"/>
      <c r="E98" s="30"/>
      <c r="F98" s="30"/>
      <c r="G98" s="30"/>
      <c r="H98" s="31"/>
    </row>
    <row r="99" spans="1:8" s="2" customFormat="1" ht="16.899999999999999" customHeight="1">
      <c r="A99" s="30"/>
      <c r="B99" s="31"/>
      <c r="C99" s="201" t="s">
        <v>382</v>
      </c>
      <c r="D99" s="201" t="s">
        <v>383</v>
      </c>
      <c r="E99" s="18" t="s">
        <v>114</v>
      </c>
      <c r="F99" s="202">
        <v>19.023</v>
      </c>
      <c r="G99" s="30"/>
      <c r="H99" s="31"/>
    </row>
    <row r="100" spans="1:8" s="2" customFormat="1" ht="16.899999999999999" customHeight="1">
      <c r="A100" s="30"/>
      <c r="B100" s="31"/>
      <c r="C100" s="201" t="s">
        <v>399</v>
      </c>
      <c r="D100" s="201" t="s">
        <v>400</v>
      </c>
      <c r="E100" s="18" t="s">
        <v>114</v>
      </c>
      <c r="F100" s="202">
        <v>58.78</v>
      </c>
      <c r="G100" s="30"/>
      <c r="H100" s="31"/>
    </row>
    <row r="101" spans="1:8" s="2" customFormat="1" ht="16.899999999999999" customHeight="1">
      <c r="A101" s="30"/>
      <c r="B101" s="31"/>
      <c r="C101" s="201" t="s">
        <v>394</v>
      </c>
      <c r="D101" s="201" t="s">
        <v>395</v>
      </c>
      <c r="E101" s="18" t="s">
        <v>368</v>
      </c>
      <c r="F101" s="202">
        <v>32.661999999999999</v>
      </c>
      <c r="G101" s="30"/>
      <c r="H101" s="31"/>
    </row>
    <row r="102" spans="1:8" s="2" customFormat="1" ht="16.899999999999999" customHeight="1">
      <c r="A102" s="30"/>
      <c r="B102" s="31"/>
      <c r="C102" s="197" t="s">
        <v>129</v>
      </c>
      <c r="D102" s="198" t="s">
        <v>130</v>
      </c>
      <c r="E102" s="199" t="s">
        <v>114</v>
      </c>
      <c r="F102" s="200">
        <v>85.308000000000007</v>
      </c>
      <c r="G102" s="30"/>
      <c r="H102" s="31"/>
    </row>
    <row r="103" spans="1:8" s="2" customFormat="1" ht="16.899999999999999" customHeight="1">
      <c r="A103" s="30"/>
      <c r="B103" s="31"/>
      <c r="C103" s="201" t="s">
        <v>129</v>
      </c>
      <c r="D103" s="201" t="s">
        <v>355</v>
      </c>
      <c r="E103" s="18" t="s">
        <v>1</v>
      </c>
      <c r="F103" s="202">
        <v>85.308000000000007</v>
      </c>
      <c r="G103" s="30"/>
      <c r="H103" s="31"/>
    </row>
    <row r="104" spans="1:8" s="2" customFormat="1" ht="16.899999999999999" customHeight="1">
      <c r="A104" s="30"/>
      <c r="B104" s="31"/>
      <c r="C104" s="203" t="s">
        <v>775</v>
      </c>
      <c r="D104" s="30"/>
      <c r="E104" s="30"/>
      <c r="F104" s="30"/>
      <c r="G104" s="30"/>
      <c r="H104" s="31"/>
    </row>
    <row r="105" spans="1:8" s="2" customFormat="1" ht="22.5">
      <c r="A105" s="30"/>
      <c r="B105" s="31"/>
      <c r="C105" s="201" t="s">
        <v>352</v>
      </c>
      <c r="D105" s="201" t="s">
        <v>353</v>
      </c>
      <c r="E105" s="18" t="s">
        <v>114</v>
      </c>
      <c r="F105" s="202">
        <v>85.308000000000007</v>
      </c>
      <c r="G105" s="30"/>
      <c r="H105" s="31"/>
    </row>
    <row r="106" spans="1:8" s="2" customFormat="1" ht="22.5">
      <c r="A106" s="30"/>
      <c r="B106" s="31"/>
      <c r="C106" s="201" t="s">
        <v>357</v>
      </c>
      <c r="D106" s="201" t="s">
        <v>358</v>
      </c>
      <c r="E106" s="18" t="s">
        <v>114</v>
      </c>
      <c r="F106" s="202">
        <v>426.54</v>
      </c>
      <c r="G106" s="30"/>
      <c r="H106" s="31"/>
    </row>
    <row r="107" spans="1:8" s="2" customFormat="1" ht="16.899999999999999" customHeight="1">
      <c r="A107" s="30"/>
      <c r="B107" s="31"/>
      <c r="C107" s="201" t="s">
        <v>366</v>
      </c>
      <c r="D107" s="201" t="s">
        <v>367</v>
      </c>
      <c r="E107" s="18" t="s">
        <v>368</v>
      </c>
      <c r="F107" s="202">
        <v>153.554</v>
      </c>
      <c r="G107" s="30"/>
      <c r="H107" s="31"/>
    </row>
    <row r="108" spans="1:8" s="2" customFormat="1" ht="16.899999999999999" customHeight="1">
      <c r="A108" s="30"/>
      <c r="B108" s="31"/>
      <c r="C108" s="201" t="s">
        <v>362</v>
      </c>
      <c r="D108" s="201" t="s">
        <v>363</v>
      </c>
      <c r="E108" s="18" t="s">
        <v>114</v>
      </c>
      <c r="F108" s="202">
        <v>85.308000000000007</v>
      </c>
      <c r="G108" s="30"/>
      <c r="H108" s="31"/>
    </row>
    <row r="109" spans="1:8" s="2" customFormat="1" ht="16.899999999999999" customHeight="1">
      <c r="A109" s="30"/>
      <c r="B109" s="31"/>
      <c r="C109" s="197" t="s">
        <v>132</v>
      </c>
      <c r="D109" s="198" t="s">
        <v>133</v>
      </c>
      <c r="E109" s="199" t="s">
        <v>124</v>
      </c>
      <c r="F109" s="200">
        <v>170</v>
      </c>
      <c r="G109" s="30"/>
      <c r="H109" s="31"/>
    </row>
    <row r="110" spans="1:8" s="2" customFormat="1" ht="16.899999999999999" customHeight="1">
      <c r="A110" s="30"/>
      <c r="B110" s="31"/>
      <c r="C110" s="201" t="s">
        <v>132</v>
      </c>
      <c r="D110" s="201" t="s">
        <v>297</v>
      </c>
      <c r="E110" s="18" t="s">
        <v>1</v>
      </c>
      <c r="F110" s="202">
        <v>170</v>
      </c>
      <c r="G110" s="30"/>
      <c r="H110" s="31"/>
    </row>
    <row r="111" spans="1:8" s="2" customFormat="1" ht="16.899999999999999" customHeight="1">
      <c r="A111" s="30"/>
      <c r="B111" s="31"/>
      <c r="C111" s="203" t="s">
        <v>775</v>
      </c>
      <c r="D111" s="30"/>
      <c r="E111" s="30"/>
      <c r="F111" s="30"/>
      <c r="G111" s="30"/>
      <c r="H111" s="31"/>
    </row>
    <row r="112" spans="1:8" s="2" customFormat="1" ht="16.899999999999999" customHeight="1">
      <c r="A112" s="30"/>
      <c r="B112" s="31"/>
      <c r="C112" s="201" t="s">
        <v>294</v>
      </c>
      <c r="D112" s="201" t="s">
        <v>295</v>
      </c>
      <c r="E112" s="18" t="s">
        <v>124</v>
      </c>
      <c r="F112" s="202">
        <v>170</v>
      </c>
      <c r="G112" s="30"/>
      <c r="H112" s="31"/>
    </row>
    <row r="113" spans="1:8" s="2" customFormat="1" ht="16.899999999999999" customHeight="1">
      <c r="A113" s="30"/>
      <c r="B113" s="31"/>
      <c r="C113" s="201" t="s">
        <v>299</v>
      </c>
      <c r="D113" s="201" t="s">
        <v>300</v>
      </c>
      <c r="E113" s="18" t="s">
        <v>124</v>
      </c>
      <c r="F113" s="202">
        <v>170</v>
      </c>
      <c r="G113" s="30"/>
      <c r="H113" s="31"/>
    </row>
    <row r="114" spans="1:8" s="2" customFormat="1" ht="16.899999999999999" customHeight="1">
      <c r="A114" s="30"/>
      <c r="B114" s="31"/>
      <c r="C114" s="197" t="s">
        <v>135</v>
      </c>
      <c r="D114" s="198" t="s">
        <v>136</v>
      </c>
      <c r="E114" s="199" t="s">
        <v>91</v>
      </c>
      <c r="F114" s="200">
        <v>4.234</v>
      </c>
      <c r="G114" s="30"/>
      <c r="H114" s="31"/>
    </row>
    <row r="115" spans="1:8" s="2" customFormat="1" ht="16.899999999999999" customHeight="1">
      <c r="A115" s="30"/>
      <c r="B115" s="31"/>
      <c r="C115" s="201" t="s">
        <v>1</v>
      </c>
      <c r="D115" s="201" t="s">
        <v>225</v>
      </c>
      <c r="E115" s="18" t="s">
        <v>1</v>
      </c>
      <c r="F115" s="202">
        <v>0</v>
      </c>
      <c r="G115" s="30"/>
      <c r="H115" s="31"/>
    </row>
    <row r="116" spans="1:8" s="2" customFormat="1" ht="16.899999999999999" customHeight="1">
      <c r="A116" s="30"/>
      <c r="B116" s="31"/>
      <c r="C116" s="201" t="s">
        <v>1</v>
      </c>
      <c r="D116" s="201" t="s">
        <v>226</v>
      </c>
      <c r="E116" s="18" t="s">
        <v>1</v>
      </c>
      <c r="F116" s="202">
        <v>4.234</v>
      </c>
      <c r="G116" s="30"/>
      <c r="H116" s="31"/>
    </row>
    <row r="117" spans="1:8" s="2" customFormat="1" ht="16.899999999999999" customHeight="1">
      <c r="A117" s="30"/>
      <c r="B117" s="31"/>
      <c r="C117" s="201" t="s">
        <v>135</v>
      </c>
      <c r="D117" s="201" t="s">
        <v>223</v>
      </c>
      <c r="E117" s="18" t="s">
        <v>1</v>
      </c>
      <c r="F117" s="202">
        <v>4.234</v>
      </c>
      <c r="G117" s="30"/>
      <c r="H117" s="31"/>
    </row>
    <row r="118" spans="1:8" s="2" customFormat="1" ht="16.899999999999999" customHeight="1">
      <c r="A118" s="30"/>
      <c r="B118" s="31"/>
      <c r="C118" s="203" t="s">
        <v>775</v>
      </c>
      <c r="D118" s="30"/>
      <c r="E118" s="30"/>
      <c r="F118" s="30"/>
      <c r="G118" s="30"/>
      <c r="H118" s="31"/>
    </row>
    <row r="119" spans="1:8" s="2" customFormat="1" ht="16.899999999999999" customHeight="1">
      <c r="A119" s="30"/>
      <c r="B119" s="31"/>
      <c r="C119" s="201" t="s">
        <v>216</v>
      </c>
      <c r="D119" s="201" t="s">
        <v>217</v>
      </c>
      <c r="E119" s="18" t="s">
        <v>91</v>
      </c>
      <c r="F119" s="202">
        <v>46.106000000000002</v>
      </c>
      <c r="G119" s="30"/>
      <c r="H119" s="31"/>
    </row>
    <row r="120" spans="1:8" s="2" customFormat="1" ht="16.899999999999999" customHeight="1">
      <c r="A120" s="30"/>
      <c r="B120" s="31"/>
      <c r="C120" s="201" t="s">
        <v>434</v>
      </c>
      <c r="D120" s="201" t="s">
        <v>435</v>
      </c>
      <c r="E120" s="18" t="s">
        <v>91</v>
      </c>
      <c r="F120" s="202">
        <v>23.606000000000002</v>
      </c>
      <c r="G120" s="30"/>
      <c r="H120" s="31"/>
    </row>
    <row r="121" spans="1:8" s="2" customFormat="1" ht="16.899999999999999" customHeight="1">
      <c r="A121" s="30"/>
      <c r="B121" s="31"/>
      <c r="C121" s="197" t="s">
        <v>138</v>
      </c>
      <c r="D121" s="198" t="s">
        <v>139</v>
      </c>
      <c r="E121" s="199" t="s">
        <v>91</v>
      </c>
      <c r="F121" s="200">
        <v>3.7</v>
      </c>
      <c r="G121" s="30"/>
      <c r="H121" s="31"/>
    </row>
    <row r="122" spans="1:8" s="2" customFormat="1" ht="16.899999999999999" customHeight="1">
      <c r="A122" s="30"/>
      <c r="B122" s="31"/>
      <c r="C122" s="201" t="s">
        <v>1</v>
      </c>
      <c r="D122" s="201" t="s">
        <v>255</v>
      </c>
      <c r="E122" s="18" t="s">
        <v>1</v>
      </c>
      <c r="F122" s="202">
        <v>0</v>
      </c>
      <c r="G122" s="30"/>
      <c r="H122" s="31"/>
    </row>
    <row r="123" spans="1:8" s="2" customFormat="1" ht="16.899999999999999" customHeight="1">
      <c r="A123" s="30"/>
      <c r="B123" s="31"/>
      <c r="C123" s="201" t="s">
        <v>1</v>
      </c>
      <c r="D123" s="201" t="s">
        <v>256</v>
      </c>
      <c r="E123" s="18" t="s">
        <v>1</v>
      </c>
      <c r="F123" s="202">
        <v>3.7</v>
      </c>
      <c r="G123" s="30"/>
      <c r="H123" s="31"/>
    </row>
    <row r="124" spans="1:8" s="2" customFormat="1" ht="16.899999999999999" customHeight="1">
      <c r="A124" s="30"/>
      <c r="B124" s="31"/>
      <c r="C124" s="201" t="s">
        <v>138</v>
      </c>
      <c r="D124" s="201" t="s">
        <v>223</v>
      </c>
      <c r="E124" s="18" t="s">
        <v>1</v>
      </c>
      <c r="F124" s="202">
        <v>3.7</v>
      </c>
      <c r="G124" s="30"/>
      <c r="H124" s="31"/>
    </row>
    <row r="125" spans="1:8" s="2" customFormat="1" ht="16.899999999999999" customHeight="1">
      <c r="A125" s="30"/>
      <c r="B125" s="31"/>
      <c r="C125" s="203" t="s">
        <v>775</v>
      </c>
      <c r="D125" s="30"/>
      <c r="E125" s="30"/>
      <c r="F125" s="30"/>
      <c r="G125" s="30"/>
      <c r="H125" s="31"/>
    </row>
    <row r="126" spans="1:8" s="2" customFormat="1" ht="16.899999999999999" customHeight="1">
      <c r="A126" s="30"/>
      <c r="B126" s="31"/>
      <c r="C126" s="201" t="s">
        <v>252</v>
      </c>
      <c r="D126" s="201" t="s">
        <v>253</v>
      </c>
      <c r="E126" s="18" t="s">
        <v>91</v>
      </c>
      <c r="F126" s="202">
        <v>3.7</v>
      </c>
      <c r="G126" s="30"/>
      <c r="H126" s="31"/>
    </row>
    <row r="127" spans="1:8" s="2" customFormat="1" ht="16.899999999999999" customHeight="1">
      <c r="A127" s="30"/>
      <c r="B127" s="31"/>
      <c r="C127" s="201" t="s">
        <v>258</v>
      </c>
      <c r="D127" s="201" t="s">
        <v>259</v>
      </c>
      <c r="E127" s="18" t="s">
        <v>91</v>
      </c>
      <c r="F127" s="202">
        <v>3.7</v>
      </c>
      <c r="G127" s="30"/>
      <c r="H127" s="31"/>
    </row>
    <row r="128" spans="1:8" s="2" customFormat="1" ht="16.899999999999999" customHeight="1">
      <c r="A128" s="30"/>
      <c r="B128" s="31"/>
      <c r="C128" s="201" t="s">
        <v>462</v>
      </c>
      <c r="D128" s="201" t="s">
        <v>463</v>
      </c>
      <c r="E128" s="18" t="s">
        <v>91</v>
      </c>
      <c r="F128" s="202">
        <v>3.7</v>
      </c>
      <c r="G128" s="30"/>
      <c r="H128" s="31"/>
    </row>
    <row r="129" spans="1:8" s="2" customFormat="1" ht="16.899999999999999" customHeight="1">
      <c r="A129" s="30"/>
      <c r="B129" s="31"/>
      <c r="C129" s="197" t="s">
        <v>140</v>
      </c>
      <c r="D129" s="198" t="s">
        <v>141</v>
      </c>
      <c r="E129" s="199" t="s">
        <v>91</v>
      </c>
      <c r="F129" s="200">
        <v>227.99100000000001</v>
      </c>
      <c r="G129" s="30"/>
      <c r="H129" s="31"/>
    </row>
    <row r="130" spans="1:8" s="2" customFormat="1" ht="16.899999999999999" customHeight="1">
      <c r="A130" s="30"/>
      <c r="B130" s="31"/>
      <c r="C130" s="201" t="s">
        <v>1</v>
      </c>
      <c r="D130" s="201" t="s">
        <v>315</v>
      </c>
      <c r="E130" s="18" t="s">
        <v>1</v>
      </c>
      <c r="F130" s="202">
        <v>0</v>
      </c>
      <c r="G130" s="30"/>
      <c r="H130" s="31"/>
    </row>
    <row r="131" spans="1:8" s="2" customFormat="1" ht="16.899999999999999" customHeight="1">
      <c r="A131" s="30"/>
      <c r="B131" s="31"/>
      <c r="C131" s="201" t="s">
        <v>1</v>
      </c>
      <c r="D131" s="201" t="s">
        <v>340</v>
      </c>
      <c r="E131" s="18" t="s">
        <v>1</v>
      </c>
      <c r="F131" s="202">
        <v>4.2629999999999999</v>
      </c>
      <c r="G131" s="30"/>
      <c r="H131" s="31"/>
    </row>
    <row r="132" spans="1:8" s="2" customFormat="1" ht="16.899999999999999" customHeight="1">
      <c r="A132" s="30"/>
      <c r="B132" s="31"/>
      <c r="C132" s="201" t="s">
        <v>1</v>
      </c>
      <c r="D132" s="201" t="s">
        <v>341</v>
      </c>
      <c r="E132" s="18" t="s">
        <v>1</v>
      </c>
      <c r="F132" s="202">
        <v>5.2560000000000002</v>
      </c>
      <c r="G132" s="30"/>
      <c r="H132" s="31"/>
    </row>
    <row r="133" spans="1:8" s="2" customFormat="1" ht="16.899999999999999" customHeight="1">
      <c r="A133" s="30"/>
      <c r="B133" s="31"/>
      <c r="C133" s="201" t="s">
        <v>1</v>
      </c>
      <c r="D133" s="201" t="s">
        <v>317</v>
      </c>
      <c r="E133" s="18" t="s">
        <v>1</v>
      </c>
      <c r="F133" s="202">
        <v>0</v>
      </c>
      <c r="G133" s="30"/>
      <c r="H133" s="31"/>
    </row>
    <row r="134" spans="1:8" s="2" customFormat="1" ht="16.899999999999999" customHeight="1">
      <c r="A134" s="30"/>
      <c r="B134" s="31"/>
      <c r="C134" s="201" t="s">
        <v>1</v>
      </c>
      <c r="D134" s="201" t="s">
        <v>342</v>
      </c>
      <c r="E134" s="18" t="s">
        <v>1</v>
      </c>
      <c r="F134" s="202">
        <v>8.5259999999999998</v>
      </c>
      <c r="G134" s="30"/>
      <c r="H134" s="31"/>
    </row>
    <row r="135" spans="1:8" s="2" customFormat="1" ht="16.899999999999999" customHeight="1">
      <c r="A135" s="30"/>
      <c r="B135" s="31"/>
      <c r="C135" s="201" t="s">
        <v>1</v>
      </c>
      <c r="D135" s="201" t="s">
        <v>319</v>
      </c>
      <c r="E135" s="18" t="s">
        <v>1</v>
      </c>
      <c r="F135" s="202">
        <v>0</v>
      </c>
      <c r="G135" s="30"/>
      <c r="H135" s="31"/>
    </row>
    <row r="136" spans="1:8" s="2" customFormat="1" ht="16.899999999999999" customHeight="1">
      <c r="A136" s="30"/>
      <c r="B136" s="31"/>
      <c r="C136" s="201" t="s">
        <v>1</v>
      </c>
      <c r="D136" s="201" t="s">
        <v>343</v>
      </c>
      <c r="E136" s="18" t="s">
        <v>1</v>
      </c>
      <c r="F136" s="202">
        <v>9.4640000000000004</v>
      </c>
      <c r="G136" s="30"/>
      <c r="H136" s="31"/>
    </row>
    <row r="137" spans="1:8" s="2" customFormat="1" ht="16.899999999999999" customHeight="1">
      <c r="A137" s="30"/>
      <c r="B137" s="31"/>
      <c r="C137" s="201" t="s">
        <v>1</v>
      </c>
      <c r="D137" s="201" t="s">
        <v>344</v>
      </c>
      <c r="E137" s="18" t="s">
        <v>1</v>
      </c>
      <c r="F137" s="202">
        <v>10.962</v>
      </c>
      <c r="G137" s="30"/>
      <c r="H137" s="31"/>
    </row>
    <row r="138" spans="1:8" s="2" customFormat="1" ht="16.899999999999999" customHeight="1">
      <c r="A138" s="30"/>
      <c r="B138" s="31"/>
      <c r="C138" s="201" t="s">
        <v>1</v>
      </c>
      <c r="D138" s="201" t="s">
        <v>325</v>
      </c>
      <c r="E138" s="18" t="s">
        <v>1</v>
      </c>
      <c r="F138" s="202">
        <v>0</v>
      </c>
      <c r="G138" s="30"/>
      <c r="H138" s="31"/>
    </row>
    <row r="139" spans="1:8" s="2" customFormat="1" ht="16.899999999999999" customHeight="1">
      <c r="A139" s="30"/>
      <c r="B139" s="31"/>
      <c r="C139" s="201" t="s">
        <v>1</v>
      </c>
      <c r="D139" s="201" t="s">
        <v>345</v>
      </c>
      <c r="E139" s="18" t="s">
        <v>1</v>
      </c>
      <c r="F139" s="202">
        <v>187.52</v>
      </c>
      <c r="G139" s="30"/>
      <c r="H139" s="31"/>
    </row>
    <row r="140" spans="1:8" s="2" customFormat="1" ht="16.899999999999999" customHeight="1">
      <c r="A140" s="30"/>
      <c r="B140" s="31"/>
      <c r="C140" s="201" t="s">
        <v>1</v>
      </c>
      <c r="D140" s="201" t="s">
        <v>334</v>
      </c>
      <c r="E140" s="18" t="s">
        <v>1</v>
      </c>
      <c r="F140" s="202">
        <v>0</v>
      </c>
      <c r="G140" s="30"/>
      <c r="H140" s="31"/>
    </row>
    <row r="141" spans="1:8" s="2" customFormat="1" ht="16.899999999999999" customHeight="1">
      <c r="A141" s="30"/>
      <c r="B141" s="31"/>
      <c r="C141" s="201" t="s">
        <v>1</v>
      </c>
      <c r="D141" s="201" t="s">
        <v>346</v>
      </c>
      <c r="E141" s="18" t="s">
        <v>1</v>
      </c>
      <c r="F141" s="202">
        <v>2</v>
      </c>
      <c r="G141" s="30"/>
      <c r="H141" s="31"/>
    </row>
    <row r="142" spans="1:8" s="2" customFormat="1" ht="16.899999999999999" customHeight="1">
      <c r="A142" s="30"/>
      <c r="B142" s="31"/>
      <c r="C142" s="201" t="s">
        <v>140</v>
      </c>
      <c r="D142" s="201" t="s">
        <v>229</v>
      </c>
      <c r="E142" s="18" t="s">
        <v>1</v>
      </c>
      <c r="F142" s="202">
        <v>227.99100000000001</v>
      </c>
      <c r="G142" s="30"/>
      <c r="H142" s="31"/>
    </row>
    <row r="143" spans="1:8" s="2" customFormat="1" ht="16.899999999999999" customHeight="1">
      <c r="A143" s="30"/>
      <c r="B143" s="31"/>
      <c r="C143" s="203" t="s">
        <v>775</v>
      </c>
      <c r="D143" s="30"/>
      <c r="E143" s="30"/>
      <c r="F143" s="30"/>
      <c r="G143" s="30"/>
      <c r="H143" s="31"/>
    </row>
    <row r="144" spans="1:8" s="2" customFormat="1" ht="16.899999999999999" customHeight="1">
      <c r="A144" s="30"/>
      <c r="B144" s="31"/>
      <c r="C144" s="201" t="s">
        <v>337</v>
      </c>
      <c r="D144" s="201" t="s">
        <v>338</v>
      </c>
      <c r="E144" s="18" t="s">
        <v>91</v>
      </c>
      <c r="F144" s="202">
        <v>227.99100000000001</v>
      </c>
      <c r="G144" s="30"/>
      <c r="H144" s="31"/>
    </row>
    <row r="145" spans="1:8" s="2" customFormat="1" ht="16.899999999999999" customHeight="1">
      <c r="A145" s="30"/>
      <c r="B145" s="31"/>
      <c r="C145" s="201" t="s">
        <v>348</v>
      </c>
      <c r="D145" s="201" t="s">
        <v>349</v>
      </c>
      <c r="E145" s="18" t="s">
        <v>91</v>
      </c>
      <c r="F145" s="202">
        <v>227.99100000000001</v>
      </c>
      <c r="G145" s="30"/>
      <c r="H145" s="31"/>
    </row>
    <row r="146" spans="1:8" s="2" customFormat="1" ht="16.899999999999999" customHeight="1">
      <c r="A146" s="30"/>
      <c r="B146" s="31"/>
      <c r="C146" s="197" t="s">
        <v>143</v>
      </c>
      <c r="D146" s="198" t="s">
        <v>144</v>
      </c>
      <c r="E146" s="199" t="s">
        <v>91</v>
      </c>
      <c r="F146" s="200">
        <v>19.372</v>
      </c>
      <c r="G146" s="30"/>
      <c r="H146" s="31"/>
    </row>
    <row r="147" spans="1:8" s="2" customFormat="1" ht="16.899999999999999" customHeight="1">
      <c r="A147" s="30"/>
      <c r="B147" s="31"/>
      <c r="C147" s="201" t="s">
        <v>1</v>
      </c>
      <c r="D147" s="201" t="s">
        <v>219</v>
      </c>
      <c r="E147" s="18" t="s">
        <v>1</v>
      </c>
      <c r="F147" s="202">
        <v>0</v>
      </c>
      <c r="G147" s="30"/>
      <c r="H147" s="31"/>
    </row>
    <row r="148" spans="1:8" s="2" customFormat="1" ht="16.899999999999999" customHeight="1">
      <c r="A148" s="30"/>
      <c r="B148" s="31"/>
      <c r="C148" s="201" t="s">
        <v>1</v>
      </c>
      <c r="D148" s="201" t="s">
        <v>220</v>
      </c>
      <c r="E148" s="18" t="s">
        <v>1</v>
      </c>
      <c r="F148" s="202">
        <v>2.6280000000000001</v>
      </c>
      <c r="G148" s="30"/>
      <c r="H148" s="31"/>
    </row>
    <row r="149" spans="1:8" s="2" customFormat="1" ht="16.899999999999999" customHeight="1">
      <c r="A149" s="30"/>
      <c r="B149" s="31"/>
      <c r="C149" s="201" t="s">
        <v>1</v>
      </c>
      <c r="D149" s="201" t="s">
        <v>221</v>
      </c>
      <c r="E149" s="18" t="s">
        <v>1</v>
      </c>
      <c r="F149" s="202">
        <v>2.044</v>
      </c>
      <c r="G149" s="30"/>
      <c r="H149" s="31"/>
    </row>
    <row r="150" spans="1:8" s="2" customFormat="1" ht="16.899999999999999" customHeight="1">
      <c r="A150" s="30"/>
      <c r="B150" s="31"/>
      <c r="C150" s="201" t="s">
        <v>1</v>
      </c>
      <c r="D150" s="201" t="s">
        <v>222</v>
      </c>
      <c r="E150" s="18" t="s">
        <v>1</v>
      </c>
      <c r="F150" s="202">
        <v>14.7</v>
      </c>
      <c r="G150" s="30"/>
      <c r="H150" s="31"/>
    </row>
    <row r="151" spans="1:8" s="2" customFormat="1" ht="16.899999999999999" customHeight="1">
      <c r="A151" s="30"/>
      <c r="B151" s="31"/>
      <c r="C151" s="201" t="s">
        <v>143</v>
      </c>
      <c r="D151" s="201" t="s">
        <v>223</v>
      </c>
      <c r="E151" s="18" t="s">
        <v>1</v>
      </c>
      <c r="F151" s="202">
        <v>19.372</v>
      </c>
      <c r="G151" s="30"/>
      <c r="H151" s="31"/>
    </row>
    <row r="152" spans="1:8" s="2" customFormat="1" ht="16.899999999999999" customHeight="1">
      <c r="A152" s="30"/>
      <c r="B152" s="31"/>
      <c r="C152" s="203" t="s">
        <v>775</v>
      </c>
      <c r="D152" s="30"/>
      <c r="E152" s="30"/>
      <c r="F152" s="30"/>
      <c r="G152" s="30"/>
      <c r="H152" s="31"/>
    </row>
    <row r="153" spans="1:8" s="2" customFormat="1" ht="16.899999999999999" customHeight="1">
      <c r="A153" s="30"/>
      <c r="B153" s="31"/>
      <c r="C153" s="201" t="s">
        <v>216</v>
      </c>
      <c r="D153" s="201" t="s">
        <v>217</v>
      </c>
      <c r="E153" s="18" t="s">
        <v>91</v>
      </c>
      <c r="F153" s="202">
        <v>46.106000000000002</v>
      </c>
      <c r="G153" s="30"/>
      <c r="H153" s="31"/>
    </row>
    <row r="154" spans="1:8" s="2" customFormat="1" ht="16.899999999999999" customHeight="1">
      <c r="A154" s="30"/>
      <c r="B154" s="31"/>
      <c r="C154" s="201" t="s">
        <v>434</v>
      </c>
      <c r="D154" s="201" t="s">
        <v>435</v>
      </c>
      <c r="E154" s="18" t="s">
        <v>91</v>
      </c>
      <c r="F154" s="202">
        <v>23.606000000000002</v>
      </c>
      <c r="G154" s="30"/>
      <c r="H154" s="31"/>
    </row>
    <row r="155" spans="1:8" s="2" customFormat="1" ht="16.899999999999999" customHeight="1">
      <c r="A155" s="30"/>
      <c r="B155" s="31"/>
      <c r="C155" s="197" t="s">
        <v>146</v>
      </c>
      <c r="D155" s="198" t="s">
        <v>147</v>
      </c>
      <c r="E155" s="199" t="s">
        <v>91</v>
      </c>
      <c r="F155" s="200">
        <v>22.5</v>
      </c>
      <c r="G155" s="30"/>
      <c r="H155" s="31"/>
    </row>
    <row r="156" spans="1:8" s="2" customFormat="1" ht="16.899999999999999" customHeight="1">
      <c r="A156" s="30"/>
      <c r="B156" s="31"/>
      <c r="C156" s="201" t="s">
        <v>1</v>
      </c>
      <c r="D156" s="201" t="s">
        <v>227</v>
      </c>
      <c r="E156" s="18" t="s">
        <v>1</v>
      </c>
      <c r="F156" s="202">
        <v>0</v>
      </c>
      <c r="G156" s="30"/>
      <c r="H156" s="31"/>
    </row>
    <row r="157" spans="1:8" s="2" customFormat="1" ht="16.899999999999999" customHeight="1">
      <c r="A157" s="30"/>
      <c r="B157" s="31"/>
      <c r="C157" s="201" t="s">
        <v>1</v>
      </c>
      <c r="D157" s="201" t="s">
        <v>228</v>
      </c>
      <c r="E157" s="18" t="s">
        <v>1</v>
      </c>
      <c r="F157" s="202">
        <v>22.5</v>
      </c>
      <c r="G157" s="30"/>
      <c r="H157" s="31"/>
    </row>
    <row r="158" spans="1:8" s="2" customFormat="1" ht="16.899999999999999" customHeight="1">
      <c r="A158" s="30"/>
      <c r="B158" s="31"/>
      <c r="C158" s="201" t="s">
        <v>146</v>
      </c>
      <c r="D158" s="201" t="s">
        <v>223</v>
      </c>
      <c r="E158" s="18" t="s">
        <v>1</v>
      </c>
      <c r="F158" s="202">
        <v>22.5</v>
      </c>
      <c r="G158" s="30"/>
      <c r="H158" s="31"/>
    </row>
    <row r="159" spans="1:8" s="2" customFormat="1" ht="16.899999999999999" customHeight="1">
      <c r="A159" s="30"/>
      <c r="B159" s="31"/>
      <c r="C159" s="203" t="s">
        <v>775</v>
      </c>
      <c r="D159" s="30"/>
      <c r="E159" s="30"/>
      <c r="F159" s="30"/>
      <c r="G159" s="30"/>
      <c r="H159" s="31"/>
    </row>
    <row r="160" spans="1:8" s="2" customFormat="1" ht="16.899999999999999" customHeight="1">
      <c r="A160" s="30"/>
      <c r="B160" s="31"/>
      <c r="C160" s="201" t="s">
        <v>216</v>
      </c>
      <c r="D160" s="201" t="s">
        <v>217</v>
      </c>
      <c r="E160" s="18" t="s">
        <v>91</v>
      </c>
      <c r="F160" s="202">
        <v>46.106000000000002</v>
      </c>
      <c r="G160" s="30"/>
      <c r="H160" s="31"/>
    </row>
    <row r="161" spans="1:8" s="2" customFormat="1" ht="16.899999999999999" customHeight="1">
      <c r="A161" s="30"/>
      <c r="B161" s="31"/>
      <c r="C161" s="201" t="s">
        <v>450</v>
      </c>
      <c r="D161" s="201" t="s">
        <v>451</v>
      </c>
      <c r="E161" s="18" t="s">
        <v>91</v>
      </c>
      <c r="F161" s="202">
        <v>22.5</v>
      </c>
      <c r="G161" s="30"/>
      <c r="H161" s="31"/>
    </row>
    <row r="162" spans="1:8" s="2" customFormat="1" ht="16.899999999999999" customHeight="1">
      <c r="A162" s="30"/>
      <c r="B162" s="31"/>
      <c r="C162" s="197" t="s">
        <v>149</v>
      </c>
      <c r="D162" s="198" t="s">
        <v>150</v>
      </c>
      <c r="E162" s="199" t="s">
        <v>91</v>
      </c>
      <c r="F162" s="200">
        <v>48</v>
      </c>
      <c r="G162" s="30"/>
      <c r="H162" s="31"/>
    </row>
    <row r="163" spans="1:8" s="2" customFormat="1" ht="16.899999999999999" customHeight="1">
      <c r="A163" s="30"/>
      <c r="B163" s="31"/>
      <c r="C163" s="201" t="s">
        <v>149</v>
      </c>
      <c r="D163" s="201" t="s">
        <v>432</v>
      </c>
      <c r="E163" s="18" t="s">
        <v>1</v>
      </c>
      <c r="F163" s="202">
        <v>48</v>
      </c>
      <c r="G163" s="30"/>
      <c r="H163" s="31"/>
    </row>
    <row r="164" spans="1:8" s="2" customFormat="1" ht="16.899999999999999" customHeight="1">
      <c r="A164" s="30"/>
      <c r="B164" s="31"/>
      <c r="C164" s="203" t="s">
        <v>775</v>
      </c>
      <c r="D164" s="30"/>
      <c r="E164" s="30"/>
      <c r="F164" s="30"/>
      <c r="G164" s="30"/>
      <c r="H164" s="31"/>
    </row>
    <row r="165" spans="1:8" s="2" customFormat="1" ht="16.899999999999999" customHeight="1">
      <c r="A165" s="30"/>
      <c r="B165" s="31"/>
      <c r="C165" s="201" t="s">
        <v>429</v>
      </c>
      <c r="D165" s="201" t="s">
        <v>430</v>
      </c>
      <c r="E165" s="18" t="s">
        <v>91</v>
      </c>
      <c r="F165" s="202">
        <v>48</v>
      </c>
      <c r="G165" s="30"/>
      <c r="H165" s="31"/>
    </row>
    <row r="166" spans="1:8" s="2" customFormat="1" ht="16.899999999999999" customHeight="1">
      <c r="A166" s="30"/>
      <c r="B166" s="31"/>
      <c r="C166" s="201" t="s">
        <v>268</v>
      </c>
      <c r="D166" s="201" t="s">
        <v>269</v>
      </c>
      <c r="E166" s="18" t="s">
        <v>91</v>
      </c>
      <c r="F166" s="202">
        <v>48</v>
      </c>
      <c r="G166" s="30"/>
      <c r="H166" s="31"/>
    </row>
    <row r="167" spans="1:8" s="2" customFormat="1" ht="16.899999999999999" customHeight="1">
      <c r="A167" s="30"/>
      <c r="B167" s="31"/>
      <c r="C167" s="201" t="s">
        <v>273</v>
      </c>
      <c r="D167" s="201" t="s">
        <v>274</v>
      </c>
      <c r="E167" s="18" t="s">
        <v>91</v>
      </c>
      <c r="F167" s="202">
        <v>48</v>
      </c>
      <c r="G167" s="30"/>
      <c r="H167" s="31"/>
    </row>
    <row r="168" spans="1:8" s="2" customFormat="1" ht="16.899999999999999" customHeight="1">
      <c r="A168" s="30"/>
      <c r="B168" s="31"/>
      <c r="C168" s="201" t="s">
        <v>504</v>
      </c>
      <c r="D168" s="201" t="s">
        <v>505</v>
      </c>
      <c r="E168" s="18" t="s">
        <v>91</v>
      </c>
      <c r="F168" s="202">
        <v>48</v>
      </c>
      <c r="G168" s="30"/>
      <c r="H168" s="31"/>
    </row>
    <row r="169" spans="1:8" s="2" customFormat="1" ht="16.899999999999999" customHeight="1">
      <c r="A169" s="30"/>
      <c r="B169" s="31"/>
      <c r="C169" s="197" t="s">
        <v>152</v>
      </c>
      <c r="D169" s="198" t="s">
        <v>153</v>
      </c>
      <c r="E169" s="199" t="s">
        <v>114</v>
      </c>
      <c r="F169" s="200">
        <v>67.058000000000007</v>
      </c>
      <c r="G169" s="30"/>
      <c r="H169" s="31"/>
    </row>
    <row r="170" spans="1:8" s="2" customFormat="1" ht="16.899999999999999" customHeight="1">
      <c r="A170" s="30"/>
      <c r="B170" s="31"/>
      <c r="C170" s="201" t="s">
        <v>1</v>
      </c>
      <c r="D170" s="201" t="s">
        <v>325</v>
      </c>
      <c r="E170" s="18" t="s">
        <v>1</v>
      </c>
      <c r="F170" s="202">
        <v>0</v>
      </c>
      <c r="G170" s="30"/>
      <c r="H170" s="31"/>
    </row>
    <row r="171" spans="1:8" s="2" customFormat="1" ht="16.899999999999999" customHeight="1">
      <c r="A171" s="30"/>
      <c r="B171" s="31"/>
      <c r="C171" s="201" t="s">
        <v>1</v>
      </c>
      <c r="D171" s="201" t="s">
        <v>326</v>
      </c>
      <c r="E171" s="18" t="s">
        <v>1</v>
      </c>
      <c r="F171" s="202">
        <v>16.463999999999999</v>
      </c>
      <c r="G171" s="30"/>
      <c r="H171" s="31"/>
    </row>
    <row r="172" spans="1:8" s="2" customFormat="1" ht="16.899999999999999" customHeight="1">
      <c r="A172" s="30"/>
      <c r="B172" s="31"/>
      <c r="C172" s="201" t="s">
        <v>1</v>
      </c>
      <c r="D172" s="201" t="s">
        <v>327</v>
      </c>
      <c r="E172" s="18" t="s">
        <v>1</v>
      </c>
      <c r="F172" s="202">
        <v>23.01</v>
      </c>
      <c r="G172" s="30"/>
      <c r="H172" s="31"/>
    </row>
    <row r="173" spans="1:8" s="2" customFormat="1" ht="16.899999999999999" customHeight="1">
      <c r="A173" s="30"/>
      <c r="B173" s="31"/>
      <c r="C173" s="201" t="s">
        <v>1</v>
      </c>
      <c r="D173" s="201" t="s">
        <v>328</v>
      </c>
      <c r="E173" s="18" t="s">
        <v>1</v>
      </c>
      <c r="F173" s="202">
        <v>23.625</v>
      </c>
      <c r="G173" s="30"/>
      <c r="H173" s="31"/>
    </row>
    <row r="174" spans="1:8" s="2" customFormat="1" ht="16.899999999999999" customHeight="1">
      <c r="A174" s="30"/>
      <c r="B174" s="31"/>
      <c r="C174" s="201" t="s">
        <v>1</v>
      </c>
      <c r="D174" s="201" t="s">
        <v>329</v>
      </c>
      <c r="E174" s="18" t="s">
        <v>1</v>
      </c>
      <c r="F174" s="202">
        <v>3.9590000000000001</v>
      </c>
      <c r="G174" s="30"/>
      <c r="H174" s="31"/>
    </row>
    <row r="175" spans="1:8" s="2" customFormat="1" ht="16.899999999999999" customHeight="1">
      <c r="A175" s="30"/>
      <c r="B175" s="31"/>
      <c r="C175" s="201" t="s">
        <v>152</v>
      </c>
      <c r="D175" s="201" t="s">
        <v>229</v>
      </c>
      <c r="E175" s="18" t="s">
        <v>1</v>
      </c>
      <c r="F175" s="202">
        <v>67.058000000000007</v>
      </c>
      <c r="G175" s="30"/>
      <c r="H175" s="31"/>
    </row>
    <row r="176" spans="1:8" s="2" customFormat="1" ht="16.899999999999999" customHeight="1">
      <c r="A176" s="30"/>
      <c r="B176" s="31"/>
      <c r="C176" s="203" t="s">
        <v>775</v>
      </c>
      <c r="D176" s="30"/>
      <c r="E176" s="30"/>
      <c r="F176" s="30"/>
      <c r="G176" s="30"/>
      <c r="H176" s="31"/>
    </row>
    <row r="177" spans="1:8" s="2" customFormat="1" ht="16.899999999999999" customHeight="1">
      <c r="A177" s="30"/>
      <c r="B177" s="31"/>
      <c r="C177" s="201" t="s">
        <v>322</v>
      </c>
      <c r="D177" s="201" t="s">
        <v>323</v>
      </c>
      <c r="E177" s="18" t="s">
        <v>114</v>
      </c>
      <c r="F177" s="202">
        <v>67.058000000000007</v>
      </c>
      <c r="G177" s="30"/>
      <c r="H177" s="31"/>
    </row>
    <row r="178" spans="1:8" s="2" customFormat="1" ht="22.5">
      <c r="A178" s="30"/>
      <c r="B178" s="31"/>
      <c r="C178" s="201" t="s">
        <v>352</v>
      </c>
      <c r="D178" s="201" t="s">
        <v>353</v>
      </c>
      <c r="E178" s="18" t="s">
        <v>114</v>
      </c>
      <c r="F178" s="202">
        <v>85.308000000000007</v>
      </c>
      <c r="G178" s="30"/>
      <c r="H178" s="31"/>
    </row>
    <row r="179" spans="1:8" s="2" customFormat="1" ht="16.899999999999999" customHeight="1">
      <c r="A179" s="30"/>
      <c r="B179" s="31"/>
      <c r="C179" s="201" t="s">
        <v>399</v>
      </c>
      <c r="D179" s="201" t="s">
        <v>400</v>
      </c>
      <c r="E179" s="18" t="s">
        <v>114</v>
      </c>
      <c r="F179" s="202">
        <v>58.78</v>
      </c>
      <c r="G179" s="30"/>
      <c r="H179" s="31"/>
    </row>
    <row r="180" spans="1:8" s="2" customFormat="1" ht="16.899999999999999" customHeight="1">
      <c r="A180" s="30"/>
      <c r="B180" s="31"/>
      <c r="C180" s="197" t="s">
        <v>155</v>
      </c>
      <c r="D180" s="198" t="s">
        <v>156</v>
      </c>
      <c r="E180" s="199" t="s">
        <v>114</v>
      </c>
      <c r="F180" s="200">
        <v>0.5</v>
      </c>
      <c r="G180" s="30"/>
      <c r="H180" s="31"/>
    </row>
    <row r="181" spans="1:8" s="2" customFormat="1" ht="16.899999999999999" customHeight="1">
      <c r="A181" s="30"/>
      <c r="B181" s="31"/>
      <c r="C181" s="201" t="s">
        <v>1</v>
      </c>
      <c r="D181" s="201" t="s">
        <v>334</v>
      </c>
      <c r="E181" s="18" t="s">
        <v>1</v>
      </c>
      <c r="F181" s="202">
        <v>0</v>
      </c>
      <c r="G181" s="30"/>
      <c r="H181" s="31"/>
    </row>
    <row r="182" spans="1:8" s="2" customFormat="1" ht="16.899999999999999" customHeight="1">
      <c r="A182" s="30"/>
      <c r="B182" s="31"/>
      <c r="C182" s="201" t="s">
        <v>1</v>
      </c>
      <c r="D182" s="201" t="s">
        <v>335</v>
      </c>
      <c r="E182" s="18" t="s">
        <v>1</v>
      </c>
      <c r="F182" s="202">
        <v>0.5</v>
      </c>
      <c r="G182" s="30"/>
      <c r="H182" s="31"/>
    </row>
    <row r="183" spans="1:8" s="2" customFormat="1" ht="16.899999999999999" customHeight="1">
      <c r="A183" s="30"/>
      <c r="B183" s="31"/>
      <c r="C183" s="201" t="s">
        <v>155</v>
      </c>
      <c r="D183" s="201" t="s">
        <v>229</v>
      </c>
      <c r="E183" s="18" t="s">
        <v>1</v>
      </c>
      <c r="F183" s="202">
        <v>0.5</v>
      </c>
      <c r="G183" s="30"/>
      <c r="H183" s="31"/>
    </row>
    <row r="184" spans="1:8" s="2" customFormat="1" ht="16.899999999999999" customHeight="1">
      <c r="A184" s="30"/>
      <c r="B184" s="31"/>
      <c r="C184" s="203" t="s">
        <v>775</v>
      </c>
      <c r="D184" s="30"/>
      <c r="E184" s="30"/>
      <c r="F184" s="30"/>
      <c r="G184" s="30"/>
      <c r="H184" s="31"/>
    </row>
    <row r="185" spans="1:8" s="2" customFormat="1" ht="16.899999999999999" customHeight="1">
      <c r="A185" s="30"/>
      <c r="B185" s="31"/>
      <c r="C185" s="201" t="s">
        <v>331</v>
      </c>
      <c r="D185" s="201" t="s">
        <v>332</v>
      </c>
      <c r="E185" s="18" t="s">
        <v>114</v>
      </c>
      <c r="F185" s="202">
        <v>0.5</v>
      </c>
      <c r="G185" s="30"/>
      <c r="H185" s="31"/>
    </row>
    <row r="186" spans="1:8" s="2" customFormat="1" ht="22.5">
      <c r="A186" s="30"/>
      <c r="B186" s="31"/>
      <c r="C186" s="201" t="s">
        <v>352</v>
      </c>
      <c r="D186" s="201" t="s">
        <v>353</v>
      </c>
      <c r="E186" s="18" t="s">
        <v>114</v>
      </c>
      <c r="F186" s="202">
        <v>85.308000000000007</v>
      </c>
      <c r="G186" s="30"/>
      <c r="H186" s="31"/>
    </row>
    <row r="187" spans="1:8" s="2" customFormat="1" ht="16.899999999999999" customHeight="1">
      <c r="A187" s="30"/>
      <c r="B187" s="31"/>
      <c r="C187" s="201" t="s">
        <v>399</v>
      </c>
      <c r="D187" s="201" t="s">
        <v>400</v>
      </c>
      <c r="E187" s="18" t="s">
        <v>114</v>
      </c>
      <c r="F187" s="202">
        <v>58.78</v>
      </c>
      <c r="G187" s="30"/>
      <c r="H187" s="31"/>
    </row>
    <row r="188" spans="1:8" s="2" customFormat="1" ht="16.899999999999999" customHeight="1">
      <c r="A188" s="30"/>
      <c r="B188" s="31"/>
      <c r="C188" s="197" t="s">
        <v>158</v>
      </c>
      <c r="D188" s="198" t="s">
        <v>159</v>
      </c>
      <c r="E188" s="199" t="s">
        <v>114</v>
      </c>
      <c r="F188" s="200">
        <v>58.78</v>
      </c>
      <c r="G188" s="30"/>
      <c r="H188" s="31"/>
    </row>
    <row r="189" spans="1:8" s="2" customFormat="1" ht="16.899999999999999" customHeight="1">
      <c r="A189" s="30"/>
      <c r="B189" s="31"/>
      <c r="C189" s="201" t="s">
        <v>1</v>
      </c>
      <c r="D189" s="201" t="s">
        <v>355</v>
      </c>
      <c r="E189" s="18" t="s">
        <v>1</v>
      </c>
      <c r="F189" s="202">
        <v>85.308000000000007</v>
      </c>
      <c r="G189" s="30"/>
      <c r="H189" s="31"/>
    </row>
    <row r="190" spans="1:8" s="2" customFormat="1" ht="16.899999999999999" customHeight="1">
      <c r="A190" s="30"/>
      <c r="B190" s="31"/>
      <c r="C190" s="201" t="s">
        <v>1</v>
      </c>
      <c r="D190" s="201" t="s">
        <v>402</v>
      </c>
      <c r="E190" s="18" t="s">
        <v>1</v>
      </c>
      <c r="F190" s="202">
        <v>-24.79</v>
      </c>
      <c r="G190" s="30"/>
      <c r="H190" s="31"/>
    </row>
    <row r="191" spans="1:8" s="2" customFormat="1" ht="16.899999999999999" customHeight="1">
      <c r="A191" s="30"/>
      <c r="B191" s="31"/>
      <c r="C191" s="201" t="s">
        <v>1</v>
      </c>
      <c r="D191" s="201" t="s">
        <v>389</v>
      </c>
      <c r="E191" s="18" t="s">
        <v>1</v>
      </c>
      <c r="F191" s="202">
        <v>-0.95399999999999996</v>
      </c>
      <c r="G191" s="30"/>
      <c r="H191" s="31"/>
    </row>
    <row r="192" spans="1:8" s="2" customFormat="1" ht="16.899999999999999" customHeight="1">
      <c r="A192" s="30"/>
      <c r="B192" s="31"/>
      <c r="C192" s="201" t="s">
        <v>1</v>
      </c>
      <c r="D192" s="201" t="s">
        <v>403</v>
      </c>
      <c r="E192" s="18" t="s">
        <v>1</v>
      </c>
      <c r="F192" s="202">
        <v>-0.746</v>
      </c>
      <c r="G192" s="30"/>
      <c r="H192" s="31"/>
    </row>
    <row r="193" spans="1:8" s="2" customFormat="1" ht="16.899999999999999" customHeight="1">
      <c r="A193" s="30"/>
      <c r="B193" s="31"/>
      <c r="C193" s="201" t="s">
        <v>1</v>
      </c>
      <c r="D193" s="201" t="s">
        <v>390</v>
      </c>
      <c r="E193" s="18" t="s">
        <v>1</v>
      </c>
      <c r="F193" s="202">
        <v>-3.7999999999999999E-2</v>
      </c>
      <c r="G193" s="30"/>
      <c r="H193" s="31"/>
    </row>
    <row r="194" spans="1:8" s="2" customFormat="1" ht="16.899999999999999" customHeight="1">
      <c r="A194" s="30"/>
      <c r="B194" s="31"/>
      <c r="C194" s="201" t="s">
        <v>158</v>
      </c>
      <c r="D194" s="201" t="s">
        <v>229</v>
      </c>
      <c r="E194" s="18" t="s">
        <v>1</v>
      </c>
      <c r="F194" s="202">
        <v>58.78</v>
      </c>
      <c r="G194" s="30"/>
      <c r="H194" s="31"/>
    </row>
    <row r="195" spans="1:8" s="2" customFormat="1" ht="16.899999999999999" customHeight="1">
      <c r="A195" s="30"/>
      <c r="B195" s="31"/>
      <c r="C195" s="203" t="s">
        <v>775</v>
      </c>
      <c r="D195" s="30"/>
      <c r="E195" s="30"/>
      <c r="F195" s="30"/>
      <c r="G195" s="30"/>
      <c r="H195" s="31"/>
    </row>
    <row r="196" spans="1:8" s="2" customFormat="1" ht="16.899999999999999" customHeight="1">
      <c r="A196" s="30"/>
      <c r="B196" s="31"/>
      <c r="C196" s="201" t="s">
        <v>399</v>
      </c>
      <c r="D196" s="201" t="s">
        <v>400</v>
      </c>
      <c r="E196" s="18" t="s">
        <v>114</v>
      </c>
      <c r="F196" s="202">
        <v>58.78</v>
      </c>
      <c r="G196" s="30"/>
      <c r="H196" s="31"/>
    </row>
    <row r="197" spans="1:8" s="2" customFormat="1" ht="16.899999999999999" customHeight="1">
      <c r="A197" s="30"/>
      <c r="B197" s="31"/>
      <c r="C197" s="201" t="s">
        <v>405</v>
      </c>
      <c r="D197" s="201" t="s">
        <v>406</v>
      </c>
      <c r="E197" s="18" t="s">
        <v>114</v>
      </c>
      <c r="F197" s="202">
        <v>58.78</v>
      </c>
      <c r="G197" s="30"/>
      <c r="H197" s="31"/>
    </row>
    <row r="198" spans="1:8" s="2" customFormat="1" ht="16.899999999999999" customHeight="1">
      <c r="A198" s="30"/>
      <c r="B198" s="31"/>
      <c r="C198" s="197" t="s">
        <v>160</v>
      </c>
      <c r="D198" s="198" t="s">
        <v>161</v>
      </c>
      <c r="E198" s="199" t="s">
        <v>91</v>
      </c>
      <c r="F198" s="200">
        <v>20</v>
      </c>
      <c r="G198" s="30"/>
      <c r="H198" s="31"/>
    </row>
    <row r="199" spans="1:8" s="2" customFormat="1" ht="16.899999999999999" customHeight="1">
      <c r="A199" s="30"/>
      <c r="B199" s="31"/>
      <c r="C199" s="201" t="s">
        <v>160</v>
      </c>
      <c r="D199" s="201" t="s">
        <v>416</v>
      </c>
      <c r="E199" s="18" t="s">
        <v>1</v>
      </c>
      <c r="F199" s="202">
        <v>20</v>
      </c>
      <c r="G199" s="30"/>
      <c r="H199" s="31"/>
    </row>
    <row r="200" spans="1:8" s="2" customFormat="1" ht="16.899999999999999" customHeight="1">
      <c r="A200" s="30"/>
      <c r="B200" s="31"/>
      <c r="C200" s="203" t="s">
        <v>775</v>
      </c>
      <c r="D200" s="30"/>
      <c r="E200" s="30"/>
      <c r="F200" s="30"/>
      <c r="G200" s="30"/>
      <c r="H200" s="31"/>
    </row>
    <row r="201" spans="1:8" s="2" customFormat="1" ht="16.899999999999999" customHeight="1">
      <c r="A201" s="30"/>
      <c r="B201" s="31"/>
      <c r="C201" s="201" t="s">
        <v>413</v>
      </c>
      <c r="D201" s="201" t="s">
        <v>414</v>
      </c>
      <c r="E201" s="18" t="s">
        <v>91</v>
      </c>
      <c r="F201" s="202">
        <v>20</v>
      </c>
      <c r="G201" s="30"/>
      <c r="H201" s="31"/>
    </row>
    <row r="202" spans="1:8" s="2" customFormat="1" ht="16.899999999999999" customHeight="1">
      <c r="A202" s="30"/>
      <c r="B202" s="31"/>
      <c r="C202" s="201" t="s">
        <v>418</v>
      </c>
      <c r="D202" s="201" t="s">
        <v>419</v>
      </c>
      <c r="E202" s="18" t="s">
        <v>91</v>
      </c>
      <c r="F202" s="202">
        <v>20</v>
      </c>
      <c r="G202" s="30"/>
      <c r="H202" s="31"/>
    </row>
    <row r="203" spans="1:8" s="2" customFormat="1" ht="16.899999999999999" customHeight="1">
      <c r="A203" s="30"/>
      <c r="B203" s="31"/>
      <c r="C203" s="201" t="s">
        <v>422</v>
      </c>
      <c r="D203" s="201" t="s">
        <v>423</v>
      </c>
      <c r="E203" s="18" t="s">
        <v>424</v>
      </c>
      <c r="F203" s="202">
        <v>0.3</v>
      </c>
      <c r="G203" s="30"/>
      <c r="H203" s="31"/>
    </row>
    <row r="204" spans="1:8" s="2" customFormat="1" ht="16.899999999999999" customHeight="1">
      <c r="A204" s="30"/>
      <c r="B204" s="31"/>
      <c r="C204" s="197" t="s">
        <v>163</v>
      </c>
      <c r="D204" s="198" t="s">
        <v>164</v>
      </c>
      <c r="E204" s="199" t="s">
        <v>124</v>
      </c>
      <c r="F204" s="200">
        <v>35</v>
      </c>
      <c r="G204" s="30"/>
      <c r="H204" s="31"/>
    </row>
    <row r="205" spans="1:8" s="2" customFormat="1" ht="16.899999999999999" customHeight="1">
      <c r="A205" s="30"/>
      <c r="B205" s="31"/>
      <c r="C205" s="201" t="s">
        <v>163</v>
      </c>
      <c r="D205" s="201" t="s">
        <v>517</v>
      </c>
      <c r="E205" s="18" t="s">
        <v>1</v>
      </c>
      <c r="F205" s="202">
        <v>35</v>
      </c>
      <c r="G205" s="30"/>
      <c r="H205" s="31"/>
    </row>
    <row r="206" spans="1:8" s="2" customFormat="1" ht="16.899999999999999" customHeight="1">
      <c r="A206" s="30"/>
      <c r="B206" s="31"/>
      <c r="C206" s="203" t="s">
        <v>775</v>
      </c>
      <c r="D206" s="30"/>
      <c r="E206" s="30"/>
      <c r="F206" s="30"/>
      <c r="G206" s="30"/>
      <c r="H206" s="31"/>
    </row>
    <row r="207" spans="1:8" s="2" customFormat="1" ht="16.899999999999999" customHeight="1">
      <c r="A207" s="30"/>
      <c r="B207" s="31"/>
      <c r="C207" s="201" t="s">
        <v>514</v>
      </c>
      <c r="D207" s="201" t="s">
        <v>515</v>
      </c>
      <c r="E207" s="18" t="s">
        <v>124</v>
      </c>
      <c r="F207" s="202">
        <v>35</v>
      </c>
      <c r="G207" s="30"/>
      <c r="H207" s="31"/>
    </row>
    <row r="208" spans="1:8" s="2" customFormat="1" ht="16.899999999999999" customHeight="1">
      <c r="A208" s="30"/>
      <c r="B208" s="31"/>
      <c r="C208" s="201" t="s">
        <v>492</v>
      </c>
      <c r="D208" s="201" t="s">
        <v>493</v>
      </c>
      <c r="E208" s="18" t="s">
        <v>124</v>
      </c>
      <c r="F208" s="202">
        <v>35</v>
      </c>
      <c r="G208" s="30"/>
      <c r="H208" s="31"/>
    </row>
    <row r="209" spans="1:8" s="2" customFormat="1" ht="16.899999999999999" customHeight="1">
      <c r="A209" s="30"/>
      <c r="B209" s="31"/>
      <c r="C209" s="197" t="s">
        <v>166</v>
      </c>
      <c r="D209" s="198" t="s">
        <v>167</v>
      </c>
      <c r="E209" s="199" t="s">
        <v>124</v>
      </c>
      <c r="F209" s="200">
        <v>21.6</v>
      </c>
      <c r="G209" s="30"/>
      <c r="H209" s="31"/>
    </row>
    <row r="210" spans="1:8" s="2" customFormat="1" ht="16.899999999999999" customHeight="1">
      <c r="A210" s="30"/>
      <c r="B210" s="31"/>
      <c r="C210" s="201" t="s">
        <v>1</v>
      </c>
      <c r="D210" s="201" t="s">
        <v>306</v>
      </c>
      <c r="E210" s="18" t="s">
        <v>1</v>
      </c>
      <c r="F210" s="202">
        <v>15.6</v>
      </c>
      <c r="G210" s="30"/>
      <c r="H210" s="31"/>
    </row>
    <row r="211" spans="1:8" s="2" customFormat="1" ht="16.899999999999999" customHeight="1">
      <c r="A211" s="30"/>
      <c r="B211" s="31"/>
      <c r="C211" s="201" t="s">
        <v>1</v>
      </c>
      <c r="D211" s="201" t="s">
        <v>307</v>
      </c>
      <c r="E211" s="18" t="s">
        <v>1</v>
      </c>
      <c r="F211" s="202">
        <v>6</v>
      </c>
      <c r="G211" s="30"/>
      <c r="H211" s="31"/>
    </row>
    <row r="212" spans="1:8" s="2" customFormat="1" ht="16.899999999999999" customHeight="1">
      <c r="A212" s="30"/>
      <c r="B212" s="31"/>
      <c r="C212" s="201" t="s">
        <v>166</v>
      </c>
      <c r="D212" s="201" t="s">
        <v>229</v>
      </c>
      <c r="E212" s="18" t="s">
        <v>1</v>
      </c>
      <c r="F212" s="202">
        <v>21.6</v>
      </c>
      <c r="G212" s="30"/>
      <c r="H212" s="31"/>
    </row>
    <row r="213" spans="1:8" s="2" customFormat="1" ht="16.899999999999999" customHeight="1">
      <c r="A213" s="30"/>
      <c r="B213" s="31"/>
      <c r="C213" s="203" t="s">
        <v>775</v>
      </c>
      <c r="D213" s="30"/>
      <c r="E213" s="30"/>
      <c r="F213" s="30"/>
      <c r="G213" s="30"/>
      <c r="H213" s="31"/>
    </row>
    <row r="214" spans="1:8" s="2" customFormat="1" ht="16.899999999999999" customHeight="1">
      <c r="A214" s="30"/>
      <c r="B214" s="31"/>
      <c r="C214" s="201" t="s">
        <v>303</v>
      </c>
      <c r="D214" s="201" t="s">
        <v>304</v>
      </c>
      <c r="E214" s="18" t="s">
        <v>124</v>
      </c>
      <c r="F214" s="202">
        <v>21.6</v>
      </c>
      <c r="G214" s="30"/>
      <c r="H214" s="31"/>
    </row>
    <row r="215" spans="1:8" s="2" customFormat="1" ht="16.899999999999999" customHeight="1">
      <c r="A215" s="30"/>
      <c r="B215" s="31"/>
      <c r="C215" s="201" t="s">
        <v>309</v>
      </c>
      <c r="D215" s="201" t="s">
        <v>310</v>
      </c>
      <c r="E215" s="18" t="s">
        <v>124</v>
      </c>
      <c r="F215" s="202">
        <v>21.6</v>
      </c>
      <c r="G215" s="30"/>
      <c r="H215" s="31"/>
    </row>
    <row r="216" spans="1:8" s="2" customFormat="1" ht="7.35" customHeight="1">
      <c r="A216" s="30"/>
      <c r="B216" s="45"/>
      <c r="C216" s="46"/>
      <c r="D216" s="46"/>
      <c r="E216" s="46"/>
      <c r="F216" s="46"/>
      <c r="G216" s="46"/>
      <c r="H216" s="31"/>
    </row>
    <row r="217" spans="1:8" s="2" customFormat="1" ht="11.25">
      <c r="A217" s="30"/>
      <c r="B217" s="30"/>
      <c r="C217" s="30"/>
      <c r="D217" s="30"/>
      <c r="E217" s="30"/>
      <c r="F217" s="30"/>
      <c r="G217" s="30"/>
      <c r="H217" s="30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NTL plynovod, příp...</vt:lpstr>
      <vt:lpstr>Seznam figur</vt:lpstr>
      <vt:lpstr>'Rekapitulace stavby'!Názvy_tisku</vt:lpstr>
      <vt:lpstr>'Seznam figur'!Názvy_tisku</vt:lpstr>
      <vt:lpstr>'SO01 - NTL plynovod, příp...'!Názvy_tisku</vt:lpstr>
      <vt:lpstr>'Rekapitulace stavby'!Oblast_tisku</vt:lpstr>
      <vt:lpstr>'Seznam figur'!Oblast_tisku</vt:lpstr>
      <vt:lpstr>'SO01 - NTL plynovod, příp...'!Oblast_tisku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Teplý Petr</dc:creator>
  <cp:lastModifiedBy> </cp:lastModifiedBy>
  <dcterms:created xsi:type="dcterms:W3CDTF">2020-07-14T09:43:02Z</dcterms:created>
  <dcterms:modified xsi:type="dcterms:W3CDTF">2020-07-14T10:07:10Z</dcterms:modified>
</cp:coreProperties>
</file>