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BOZP\BOZP SPS (-63320220-) Zatep. obv. pláště spád. stavědla žst. Olc. hl.n\ZD pro uchazeče\"/>
    </mc:Choice>
  </mc:AlternateContent>
  <bookViews>
    <workbookView xWindow="0" yWindow="0" windowWidth="28800" windowHeight="14100"/>
  </bookViews>
  <sheets>
    <sheet name="Rekapitulace stavby" sheetId="1" r:id="rId1"/>
    <sheet name="SO 01 - Zateplení objektu" sheetId="2" r:id="rId2"/>
    <sheet name="SO 02 - VRN" sheetId="3" r:id="rId3"/>
  </sheets>
  <definedNames>
    <definedName name="_xlnm._FilterDatabase" localSheetId="1" hidden="1">'SO 01 - Zateplení objektu'!$C$135:$K$538</definedName>
    <definedName name="_xlnm._FilterDatabase" localSheetId="2" hidden="1">'SO 02 - VRN'!$C$120:$K$138</definedName>
    <definedName name="_xlnm.Print_Titles" localSheetId="0">'Rekapitulace stavby'!$92:$92</definedName>
    <definedName name="_xlnm.Print_Titles" localSheetId="1">'SO 01 - Zateplení objektu'!$135:$135</definedName>
    <definedName name="_xlnm.Print_Titles" localSheetId="2">'SO 02 - VRN'!$120:$120</definedName>
    <definedName name="_xlnm.Print_Area" localSheetId="0">'Rekapitulace stavby'!$D$4:$AO$76,'Rekapitulace stavby'!$C$82:$AQ$97</definedName>
    <definedName name="_xlnm.Print_Area" localSheetId="1">'SO 01 - Zateplení objektu'!$C$4:$J$76,'SO 01 - Zateplení objektu'!$C$82:$J$117,'SO 01 - Zateplení objektu'!$C$123:$K$538</definedName>
    <definedName name="_xlnm.Print_Area" localSheetId="2">'SO 02 - VRN'!$C$4:$J$76,'SO 02 - VRN'!$C$82:$J$102,'SO 02 - VRN'!$C$108:$K$138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7" i="3"/>
  <c r="BH137" i="3"/>
  <c r="BG137" i="3"/>
  <c r="BF137" i="3"/>
  <c r="T137" i="3"/>
  <c r="T136" i="3"/>
  <c r="R137" i="3"/>
  <c r="R136" i="3"/>
  <c r="P137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T123" i="3"/>
  <c r="R124" i="3"/>
  <c r="R123" i="3" s="1"/>
  <c r="P124" i="3"/>
  <c r="P123" i="3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 s="1"/>
  <c r="J17" i="3"/>
  <c r="J12" i="3"/>
  <c r="J115" i="3"/>
  <c r="E7" i="3"/>
  <c r="E111" i="3"/>
  <c r="J37" i="2"/>
  <c r="J36" i="2"/>
  <c r="AY95" i="1" s="1"/>
  <c r="J35" i="2"/>
  <c r="AX95" i="1" s="1"/>
  <c r="BI537" i="2"/>
  <c r="BH537" i="2"/>
  <c r="BG537" i="2"/>
  <c r="BF537" i="2"/>
  <c r="T537" i="2"/>
  <c r="T536" i="2"/>
  <c r="R537" i="2"/>
  <c r="R536" i="2" s="1"/>
  <c r="P537" i="2"/>
  <c r="P536" i="2"/>
  <c r="BI534" i="2"/>
  <c r="BH534" i="2"/>
  <c r="BG534" i="2"/>
  <c r="BF534" i="2"/>
  <c r="T534" i="2"/>
  <c r="T533" i="2" s="1"/>
  <c r="T532" i="2" s="1"/>
  <c r="R534" i="2"/>
  <c r="R533" i="2"/>
  <c r="R532" i="2" s="1"/>
  <c r="P534" i="2"/>
  <c r="P533" i="2" s="1"/>
  <c r="P532" i="2" s="1"/>
  <c r="BI530" i="2"/>
  <c r="BH530" i="2"/>
  <c r="BG530" i="2"/>
  <c r="BF530" i="2"/>
  <c r="T530" i="2"/>
  <c r="R530" i="2"/>
  <c r="P530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2" i="2"/>
  <c r="BH452" i="2"/>
  <c r="BG452" i="2"/>
  <c r="BF452" i="2"/>
  <c r="T452" i="2"/>
  <c r="R452" i="2"/>
  <c r="P452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5" i="2"/>
  <c r="BH425" i="2"/>
  <c r="BG425" i="2"/>
  <c r="BF425" i="2"/>
  <c r="T425" i="2"/>
  <c r="R425" i="2"/>
  <c r="P425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R385" i="2"/>
  <c r="P385" i="2"/>
  <c r="BI377" i="2"/>
  <c r="BH377" i="2"/>
  <c r="BG377" i="2"/>
  <c r="BF377" i="2"/>
  <c r="T377" i="2"/>
  <c r="R377" i="2"/>
  <c r="P377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T350" i="2"/>
  <c r="R351" i="2"/>
  <c r="R350" i="2" s="1"/>
  <c r="P351" i="2"/>
  <c r="P350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7" i="2"/>
  <c r="BH287" i="2"/>
  <c r="BG287" i="2"/>
  <c r="BF287" i="2"/>
  <c r="T287" i="2"/>
  <c r="R287" i="2"/>
  <c r="P287" i="2"/>
  <c r="BI250" i="2"/>
  <c r="BH250" i="2"/>
  <c r="BG250" i="2"/>
  <c r="BF250" i="2"/>
  <c r="T250" i="2"/>
  <c r="R250" i="2"/>
  <c r="P250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3" i="2"/>
  <c r="BH213" i="2"/>
  <c r="BG213" i="2"/>
  <c r="BF213" i="2"/>
  <c r="T213" i="2"/>
  <c r="R213" i="2"/>
  <c r="P213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J133" i="2"/>
  <c r="J132" i="2"/>
  <c r="F132" i="2"/>
  <c r="F130" i="2"/>
  <c r="E128" i="2"/>
  <c r="J92" i="2"/>
  <c r="J91" i="2"/>
  <c r="F91" i="2"/>
  <c r="F89" i="2"/>
  <c r="E87" i="2"/>
  <c r="J18" i="2"/>
  <c r="E18" i="2"/>
  <c r="F133" i="2"/>
  <c r="J17" i="2"/>
  <c r="J12" i="2"/>
  <c r="J130" i="2" s="1"/>
  <c r="E7" i="2"/>
  <c r="E85" i="2" s="1"/>
  <c r="L90" i="1"/>
  <c r="AM90" i="1"/>
  <c r="AM89" i="1"/>
  <c r="L89" i="1"/>
  <c r="AM87" i="1"/>
  <c r="L87" i="1"/>
  <c r="L85" i="1"/>
  <c r="L84" i="1"/>
  <c r="J137" i="3"/>
  <c r="BK132" i="3"/>
  <c r="J129" i="3"/>
  <c r="BK525" i="2"/>
  <c r="BK522" i="2"/>
  <c r="BK520" i="2"/>
  <c r="J505" i="2"/>
  <c r="BK502" i="2"/>
  <c r="J500" i="2"/>
  <c r="BK498" i="2"/>
  <c r="J496" i="2"/>
  <c r="BK490" i="2"/>
  <c r="BK487" i="2"/>
  <c r="J483" i="2"/>
  <c r="BK480" i="2"/>
  <c r="BK478" i="2"/>
  <c r="BK476" i="2"/>
  <c r="J474" i="2"/>
  <c r="BK462" i="2"/>
  <c r="BK460" i="2"/>
  <c r="BK457" i="2"/>
  <c r="BK447" i="2"/>
  <c r="BK442" i="2"/>
  <c r="J431" i="2"/>
  <c r="J429" i="2"/>
  <c r="BK397" i="2"/>
  <c r="J394" i="2"/>
  <c r="J390" i="2"/>
  <c r="J370" i="2"/>
  <c r="BK367" i="2"/>
  <c r="J365" i="2"/>
  <c r="BK355" i="2"/>
  <c r="J348" i="2"/>
  <c r="J344" i="2"/>
  <c r="BK339" i="2"/>
  <c r="J329" i="2"/>
  <c r="J327" i="2"/>
  <c r="J323" i="2"/>
  <c r="BK318" i="2"/>
  <c r="BK315" i="2"/>
  <c r="J292" i="2"/>
  <c r="BK287" i="2"/>
  <c r="BK250" i="2"/>
  <c r="BK223" i="2"/>
  <c r="BK213" i="2"/>
  <c r="BK195" i="2"/>
  <c r="J191" i="2"/>
  <c r="J177" i="2"/>
  <c r="BK174" i="2"/>
  <c r="J166" i="2"/>
  <c r="BK160" i="2"/>
  <c r="J153" i="2"/>
  <c r="BK145" i="2"/>
  <c r="J139" i="2"/>
  <c r="AS94" i="1"/>
  <c r="BK129" i="3"/>
  <c r="BK537" i="2"/>
  <c r="J537" i="2"/>
  <c r="BK534" i="2"/>
  <c r="J534" i="2"/>
  <c r="BK530" i="2"/>
  <c r="J530" i="2"/>
  <c r="J525" i="2"/>
  <c r="J518" i="2"/>
  <c r="BK507" i="2"/>
  <c r="BK505" i="2"/>
  <c r="BK496" i="2"/>
  <c r="J494" i="2"/>
  <c r="J487" i="2"/>
  <c r="BK485" i="2"/>
  <c r="J476" i="2"/>
  <c r="BK472" i="2"/>
  <c r="J470" i="2"/>
  <c r="J457" i="2"/>
  <c r="BK452" i="2"/>
  <c r="J442" i="2"/>
  <c r="BK439" i="2"/>
  <c r="BK437" i="2"/>
  <c r="BK435" i="2"/>
  <c r="BK433" i="2"/>
  <c r="BK431" i="2"/>
  <c r="BK429" i="2"/>
  <c r="BK425" i="2"/>
  <c r="BK421" i="2"/>
  <c r="J419" i="2"/>
  <c r="BK417" i="2"/>
  <c r="J413" i="2"/>
  <c r="BK410" i="2"/>
  <c r="BK404" i="2"/>
  <c r="J401" i="2"/>
  <c r="BK392" i="2"/>
  <c r="BK377" i="2"/>
  <c r="BK365" i="2"/>
  <c r="J361" i="2"/>
  <c r="J355" i="2"/>
  <c r="J351" i="2"/>
  <c r="BK344" i="2"/>
  <c r="BK342" i="2"/>
  <c r="J337" i="2"/>
  <c r="BK331" i="2"/>
  <c r="BK329" i="2"/>
  <c r="J315" i="2"/>
  <c r="J296" i="2"/>
  <c r="J294" i="2"/>
  <c r="J241" i="2"/>
  <c r="BK234" i="2"/>
  <c r="J198" i="2"/>
  <c r="J193" i="2"/>
  <c r="J174" i="2"/>
  <c r="J168" i="2"/>
  <c r="BK166" i="2"/>
  <c r="J160" i="2"/>
  <c r="BK155" i="2"/>
  <c r="BK148" i="2"/>
  <c r="BK137" i="3"/>
  <c r="J134" i="3"/>
  <c r="BK127" i="3"/>
  <c r="BK124" i="3"/>
  <c r="BK518" i="2"/>
  <c r="J509" i="2"/>
  <c r="J507" i="2"/>
  <c r="J502" i="2"/>
  <c r="BK500" i="2"/>
  <c r="BK494" i="2"/>
  <c r="J492" i="2"/>
  <c r="J490" i="2"/>
  <c r="J480" i="2"/>
  <c r="J472" i="2"/>
  <c r="J447" i="2"/>
  <c r="J439" i="2"/>
  <c r="J435" i="2"/>
  <c r="J433" i="2"/>
  <c r="J421" i="2"/>
  <c r="BK419" i="2"/>
  <c r="BK415" i="2"/>
  <c r="BK413" i="2"/>
  <c r="BK399" i="2"/>
  <c r="J392" i="2"/>
  <c r="J385" i="2"/>
  <c r="J377" i="2"/>
  <c r="BK370" i="2"/>
  <c r="J367" i="2"/>
  <c r="BK363" i="2"/>
  <c r="BK361" i="2"/>
  <c r="BK337" i="2"/>
  <c r="J334" i="2"/>
  <c r="J331" i="2"/>
  <c r="BK296" i="2"/>
  <c r="BK294" i="2"/>
  <c r="J287" i="2"/>
  <c r="J250" i="2"/>
  <c r="BK244" i="2"/>
  <c r="J239" i="2"/>
  <c r="J234" i="2"/>
  <c r="J232" i="2"/>
  <c r="J228" i="2"/>
  <c r="J223" i="2"/>
  <c r="J221" i="2"/>
  <c r="J213" i="2"/>
  <c r="BK198" i="2"/>
  <c r="J195" i="2"/>
  <c r="BK193" i="2"/>
  <c r="BK191" i="2"/>
  <c r="BK168" i="2"/>
  <c r="J164" i="2"/>
  <c r="J155" i="2"/>
  <c r="J148" i="2"/>
  <c r="BK139" i="2"/>
  <c r="BK134" i="3"/>
  <c r="J132" i="3"/>
  <c r="J127" i="3"/>
  <c r="J124" i="3"/>
  <c r="J522" i="2"/>
  <c r="J520" i="2"/>
  <c r="BK509" i="2"/>
  <c r="J498" i="2"/>
  <c r="BK492" i="2"/>
  <c r="J485" i="2"/>
  <c r="BK483" i="2"/>
  <c r="J478" i="2"/>
  <c r="BK474" i="2"/>
  <c r="BK470" i="2"/>
  <c r="J462" i="2"/>
  <c r="J460" i="2"/>
  <c r="J452" i="2"/>
  <c r="J437" i="2"/>
  <c r="J425" i="2"/>
  <c r="J417" i="2"/>
  <c r="J415" i="2"/>
  <c r="J410" i="2"/>
  <c r="J404" i="2"/>
  <c r="BK401" i="2"/>
  <c r="J399" i="2"/>
  <c r="J397" i="2"/>
  <c r="BK394" i="2"/>
  <c r="BK390" i="2"/>
  <c r="BK385" i="2"/>
  <c r="J363" i="2"/>
  <c r="BK351" i="2"/>
  <c r="BK348" i="2"/>
  <c r="J342" i="2"/>
  <c r="J339" i="2"/>
  <c r="BK334" i="2"/>
  <c r="BK327" i="2"/>
  <c r="BK323" i="2"/>
  <c r="J318" i="2"/>
  <c r="BK292" i="2"/>
  <c r="J244" i="2"/>
  <c r="BK241" i="2"/>
  <c r="BK239" i="2"/>
  <c r="BK232" i="2"/>
  <c r="BK228" i="2"/>
  <c r="BK221" i="2"/>
  <c r="BK177" i="2"/>
  <c r="BK164" i="2"/>
  <c r="BK153" i="2"/>
  <c r="J145" i="2"/>
  <c r="R138" i="2" l="1"/>
  <c r="BK147" i="2"/>
  <c r="J147" i="2" s="1"/>
  <c r="J99" i="2" s="1"/>
  <c r="T317" i="2"/>
  <c r="T249" i="2"/>
  <c r="T336" i="2"/>
  <c r="R354" i="2"/>
  <c r="R403" i="2"/>
  <c r="P412" i="2"/>
  <c r="P441" i="2"/>
  <c r="R459" i="2"/>
  <c r="R482" i="2"/>
  <c r="T489" i="2"/>
  <c r="T504" i="2"/>
  <c r="T524" i="2"/>
  <c r="BK126" i="3"/>
  <c r="J126" i="3"/>
  <c r="J99" i="3" s="1"/>
  <c r="BK131" i="3"/>
  <c r="J131" i="3" s="1"/>
  <c r="J100" i="3" s="1"/>
  <c r="BK138" i="2"/>
  <c r="J138" i="2"/>
  <c r="J98" i="2" s="1"/>
  <c r="T147" i="2"/>
  <c r="R317" i="2"/>
  <c r="R249" i="2"/>
  <c r="R336" i="2"/>
  <c r="P354" i="2"/>
  <c r="P403" i="2"/>
  <c r="T412" i="2"/>
  <c r="T441" i="2"/>
  <c r="P459" i="2"/>
  <c r="T482" i="2"/>
  <c r="R489" i="2"/>
  <c r="P504" i="2"/>
  <c r="R524" i="2"/>
  <c r="P126" i="3"/>
  <c r="P122" i="3"/>
  <c r="P121" i="3" s="1"/>
  <c r="AU96" i="1" s="1"/>
  <c r="P131" i="3"/>
  <c r="P138" i="2"/>
  <c r="R147" i="2"/>
  <c r="P317" i="2"/>
  <c r="P249" i="2" s="1"/>
  <c r="P336" i="2"/>
  <c r="T354" i="2"/>
  <c r="T403" i="2"/>
  <c r="R412" i="2"/>
  <c r="R441" i="2"/>
  <c r="T459" i="2"/>
  <c r="P482" i="2"/>
  <c r="P489" i="2"/>
  <c r="R504" i="2"/>
  <c r="P524" i="2"/>
  <c r="T126" i="3"/>
  <c r="T122" i="3" s="1"/>
  <c r="T121" i="3" s="1"/>
  <c r="T131" i="3"/>
  <c r="T138" i="2"/>
  <c r="P147" i="2"/>
  <c r="BK317" i="2"/>
  <c r="J317" i="2" s="1"/>
  <c r="J101" i="2" s="1"/>
  <c r="BK336" i="2"/>
  <c r="J336" i="2"/>
  <c r="J102" i="2" s="1"/>
  <c r="BK354" i="2"/>
  <c r="J354" i="2" s="1"/>
  <c r="J105" i="2" s="1"/>
  <c r="BK403" i="2"/>
  <c r="J403" i="2"/>
  <c r="J106" i="2" s="1"/>
  <c r="BK412" i="2"/>
  <c r="J412" i="2" s="1"/>
  <c r="J107" i="2" s="1"/>
  <c r="BK441" i="2"/>
  <c r="J441" i="2"/>
  <c r="J108" i="2" s="1"/>
  <c r="BK459" i="2"/>
  <c r="J459" i="2" s="1"/>
  <c r="J109" i="2" s="1"/>
  <c r="BK482" i="2"/>
  <c r="J482" i="2"/>
  <c r="J110" i="2" s="1"/>
  <c r="BK489" i="2"/>
  <c r="J489" i="2" s="1"/>
  <c r="J111" i="2" s="1"/>
  <c r="BK504" i="2"/>
  <c r="J504" i="2"/>
  <c r="J112" i="2" s="1"/>
  <c r="BK524" i="2"/>
  <c r="J524" i="2" s="1"/>
  <c r="J113" i="2" s="1"/>
  <c r="R126" i="3"/>
  <c r="R131" i="3"/>
  <c r="R122" i="3" s="1"/>
  <c r="R121" i="3" s="1"/>
  <c r="E126" i="2"/>
  <c r="BE145" i="2"/>
  <c r="BE148" i="2"/>
  <c r="BE166" i="2"/>
  <c r="BE191" i="2"/>
  <c r="BE193" i="2"/>
  <c r="BE195" i="2"/>
  <c r="BE250" i="2"/>
  <c r="BE294" i="2"/>
  <c r="BE296" i="2"/>
  <c r="BE329" i="2"/>
  <c r="BE337" i="2"/>
  <c r="BE363" i="2"/>
  <c r="BE365" i="2"/>
  <c r="BE370" i="2"/>
  <c r="BE392" i="2"/>
  <c r="BE399" i="2"/>
  <c r="BE429" i="2"/>
  <c r="BE431" i="2"/>
  <c r="BE433" i="2"/>
  <c r="BE435" i="2"/>
  <c r="BE476" i="2"/>
  <c r="BE478" i="2"/>
  <c r="BE494" i="2"/>
  <c r="BE500" i="2"/>
  <c r="BE507" i="2"/>
  <c r="BE518" i="2"/>
  <c r="BK249" i="2"/>
  <c r="J249" i="2" s="1"/>
  <c r="J100" i="2" s="1"/>
  <c r="BK536" i="2"/>
  <c r="J536" i="2"/>
  <c r="J116" i="2" s="1"/>
  <c r="BE137" i="3"/>
  <c r="BK136" i="3"/>
  <c r="J136" i="3"/>
  <c r="J101" i="3" s="1"/>
  <c r="J89" i="2"/>
  <c r="F92" i="2"/>
  <c r="BE160" i="2"/>
  <c r="BE164" i="2"/>
  <c r="BE241" i="2"/>
  <c r="BE244" i="2"/>
  <c r="BE315" i="2"/>
  <c r="BE327" i="2"/>
  <c r="BE334" i="2"/>
  <c r="BE339" i="2"/>
  <c r="BE342" i="2"/>
  <c r="BE344" i="2"/>
  <c r="BE348" i="2"/>
  <c r="BE351" i="2"/>
  <c r="BE355" i="2"/>
  <c r="BE394" i="2"/>
  <c r="BE417" i="2"/>
  <c r="BE421" i="2"/>
  <c r="BE425" i="2"/>
  <c r="BE437" i="2"/>
  <c r="BE447" i="2"/>
  <c r="BE452" i="2"/>
  <c r="BE460" i="2"/>
  <c r="BE462" i="2"/>
  <c r="BE472" i="2"/>
  <c r="BE474" i="2"/>
  <c r="BE485" i="2"/>
  <c r="BE496" i="2"/>
  <c r="BE505" i="2"/>
  <c r="E85" i="3"/>
  <c r="J89" i="3"/>
  <c r="F92" i="3"/>
  <c r="BE139" i="2"/>
  <c r="BE153" i="2"/>
  <c r="BE168" i="2"/>
  <c r="BE174" i="2"/>
  <c r="BE177" i="2"/>
  <c r="BE198" i="2"/>
  <c r="BE213" i="2"/>
  <c r="BE223" i="2"/>
  <c r="BE228" i="2"/>
  <c r="BE234" i="2"/>
  <c r="BE239" i="2"/>
  <c r="BE287" i="2"/>
  <c r="BE318" i="2"/>
  <c r="BE323" i="2"/>
  <c r="BE331" i="2"/>
  <c r="BE361" i="2"/>
  <c r="BE367" i="2"/>
  <c r="BE385" i="2"/>
  <c r="BE397" i="2"/>
  <c r="BE401" i="2"/>
  <c r="BE404" i="2"/>
  <c r="BE413" i="2"/>
  <c r="BE415" i="2"/>
  <c r="BE419" i="2"/>
  <c r="BE442" i="2"/>
  <c r="BE457" i="2"/>
  <c r="BE480" i="2"/>
  <c r="BE487" i="2"/>
  <c r="BE490" i="2"/>
  <c r="BE498" i="2"/>
  <c r="BE502" i="2"/>
  <c r="BE522" i="2"/>
  <c r="BE530" i="2"/>
  <c r="BE534" i="2"/>
  <c r="BE537" i="2"/>
  <c r="BK350" i="2"/>
  <c r="J350" i="2"/>
  <c r="J103" i="2"/>
  <c r="BK533" i="2"/>
  <c r="J533" i="2" s="1"/>
  <c r="J115" i="2" s="1"/>
  <c r="BE124" i="3"/>
  <c r="BE129" i="3"/>
  <c r="BE132" i="3"/>
  <c r="BE134" i="3"/>
  <c r="BK123" i="3"/>
  <c r="BK122" i="3"/>
  <c r="BK121" i="3" s="1"/>
  <c r="J121" i="3" s="1"/>
  <c r="J96" i="3" s="1"/>
  <c r="BE155" i="2"/>
  <c r="BE221" i="2"/>
  <c r="BE232" i="2"/>
  <c r="BE292" i="2"/>
  <c r="BE377" i="2"/>
  <c r="BE390" i="2"/>
  <c r="BE410" i="2"/>
  <c r="BE439" i="2"/>
  <c r="BE470" i="2"/>
  <c r="BE483" i="2"/>
  <c r="BE492" i="2"/>
  <c r="BE509" i="2"/>
  <c r="BE520" i="2"/>
  <c r="BE525" i="2"/>
  <c r="BE127" i="3"/>
  <c r="J34" i="2"/>
  <c r="AW95" i="1"/>
  <c r="J34" i="3"/>
  <c r="AW96" i="1"/>
  <c r="F36" i="3"/>
  <c r="BC96" i="1"/>
  <c r="F34" i="2"/>
  <c r="BA95" i="1" s="1"/>
  <c r="F37" i="3"/>
  <c r="BD96" i="1"/>
  <c r="F37" i="2"/>
  <c r="BD95" i="1" s="1"/>
  <c r="F35" i="3"/>
  <c r="BB96" i="1"/>
  <c r="F35" i="2"/>
  <c r="BB95" i="1" s="1"/>
  <c r="F34" i="3"/>
  <c r="BA96" i="1"/>
  <c r="F36" i="2"/>
  <c r="BC95" i="1" s="1"/>
  <c r="T353" i="2" l="1"/>
  <c r="P137" i="2"/>
  <c r="P353" i="2"/>
  <c r="T137" i="2"/>
  <c r="T136" i="2" s="1"/>
  <c r="R353" i="2"/>
  <c r="R137" i="2"/>
  <c r="J122" i="3"/>
  <c r="J97" i="3" s="1"/>
  <c r="J123" i="3"/>
  <c r="J98" i="3"/>
  <c r="BK137" i="2"/>
  <c r="J137" i="2" s="1"/>
  <c r="J97" i="2" s="1"/>
  <c r="BK532" i="2"/>
  <c r="J532" i="2"/>
  <c r="J114" i="2" s="1"/>
  <c r="BK353" i="2"/>
  <c r="J353" i="2"/>
  <c r="J104" i="2"/>
  <c r="J33" i="2"/>
  <c r="AV95" i="1" s="1"/>
  <c r="AT95" i="1" s="1"/>
  <c r="J30" i="3"/>
  <c r="AG96" i="1" s="1"/>
  <c r="BA94" i="1"/>
  <c r="W30" i="1"/>
  <c r="F33" i="2"/>
  <c r="AZ95" i="1" s="1"/>
  <c r="BB94" i="1"/>
  <c r="W31" i="1"/>
  <c r="BD94" i="1"/>
  <c r="W33" i="1" s="1"/>
  <c r="BC94" i="1"/>
  <c r="AY94" i="1"/>
  <c r="F33" i="3"/>
  <c r="AZ96" i="1" s="1"/>
  <c r="J33" i="3"/>
  <c r="AV96" i="1"/>
  <c r="AT96" i="1"/>
  <c r="R136" i="2" l="1"/>
  <c r="P136" i="2"/>
  <c r="AU95" i="1"/>
  <c r="J39" i="3"/>
  <c r="BK136" i="2"/>
  <c r="J136" i="2"/>
  <c r="AN96" i="1"/>
  <c r="AU94" i="1"/>
  <c r="AW94" i="1"/>
  <c r="AK30" i="1"/>
  <c r="AZ94" i="1"/>
  <c r="AV94" i="1"/>
  <c r="AK29" i="1" s="1"/>
  <c r="W32" i="1"/>
  <c r="AX94" i="1"/>
  <c r="J30" i="2"/>
  <c r="AG95" i="1" s="1"/>
  <c r="AN95" i="1" s="1"/>
  <c r="J39" i="2" l="1"/>
  <c r="J96" i="2"/>
  <c r="W29" i="1"/>
  <c r="AG94" i="1"/>
  <c r="AT94" i="1"/>
  <c r="AN94" i="1" l="1"/>
  <c r="AK26" i="1"/>
  <c r="AK35" i="1"/>
</calcChain>
</file>

<file path=xl/sharedStrings.xml><?xml version="1.0" encoding="utf-8"?>
<sst xmlns="http://schemas.openxmlformats.org/spreadsheetml/2006/main" count="4247" uniqueCount="780">
  <si>
    <t>Export Komplet</t>
  </si>
  <si>
    <t/>
  </si>
  <si>
    <t>2.0</t>
  </si>
  <si>
    <t>ZAMOK</t>
  </si>
  <si>
    <t>False</t>
  </si>
  <si>
    <t>{5fee412d-5790-4df5-99b3-26d3e3f0720d}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</si>
  <si>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</si>
  <si>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</si>
  <si>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</si>
  <si>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</si>
  <si>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</si>
  <si>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</si>
  <si>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</si>
  <si>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</si>
  <si>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2020/92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</si>
  <si>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</si>
  <si>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</si>
  <si>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spád. stavědla žst. Olomouc hl.n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</si>
  <si>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</si>
  <si>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</si>
  <si>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</si>
  <si>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</si>
  <si>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</si>
  <si>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</si>
  <si>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</si>
  <si>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</si>
  <si>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</si>
  <si>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</si>
  <si>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</si>
  <si>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</si>
  <si>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</si>
  <si>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</si>
  <si>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</si>
  <si>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</si>
  <si>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</si>
  <si>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</si>
  <si>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</si>
  <si>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</si>
  <si>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</si>
  <si>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</si>
  <si>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</si>
  <si>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</si>
  <si>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</si>
  <si>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</si>
  <si>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</si>
  <si>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</si>
  <si>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</si>
  <si>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</si>
  <si>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</si>
  <si>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</si>
  <si>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</si>
  <si>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</si>
  <si>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</si>
  <si>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</si>
  <si>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</si>
  <si>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</si>
  <si>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</si>
  <si>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</si>
  <si>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</si>
  <si>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</si>
  <si>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</si>
  <si>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</si>
  <si>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</si>
  <si>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</si>
  <si>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</si>
  <si>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</si>
  <si>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</si>
  <si>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</si>
  <si>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</si>
  <si>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</si>
  <si>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</si>
  <si>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</si>
  <si>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</si>
  <si>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</si>
  <si>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</si>
  <si>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</si>
  <si>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</si>
  <si>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</si>
  <si>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Zateplení objektu</t>
  </si>
  <si>
    <t>STA</t>
  </si>
  <si>
    <t>1</t>
  </si>
  <si>
    <t>{01df7bcf-a6b1-4fc6-b306-4dbc4fd709aa}</t>
  </si>
  <si>
    <t>2</t>
  </si>
  <si>
    <t>SO 02</t>
  </si>
  <si>
    <t>VRN</t>
  </si>
  <si>
    <t>{ae42503a-7c6b-482e-a1eb-31d2a7a3875a}</t>
  </si>
  <si>
    <t>KRYCÍ LIST SOUPISU PRACÍ</t>
  </si>
  <si>
    <t>Objekt:</t>
  </si>
  <si>
    <t>SO 01 - Zateplení objektu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</si>
  <si>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</si>
  <si>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</si>
  <si>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</si>
  <si>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</si>
  <si>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</si>
  <si>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</si>
  <si>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</si>
  <si>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</si>
  <si>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</si>
  <si>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</si>
  <si>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</si>
  <si>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</si>
  <si>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</si>
  <si>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</si>
  <si>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</si>
  <si>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</si>
  <si>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</si>
  <si>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</si>
  <si>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</si>
  <si>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</si>
  <si>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</si>
  <si>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</si>
  <si>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</si>
  <si>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</si>
  <si>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</si>
  <si>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</si>
  <si>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</si>
  <si>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</si>
  <si>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</si>
  <si>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</si>
  <si>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</si>
  <si>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</si>
  <si>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</si>
  <si>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</si>
  <si>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</si>
  <si>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</si>
  <si>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</si>
  <si>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</si>
  <si>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</si>
  <si>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</si>
  <si>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</si>
  <si>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</si>
  <si>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</si>
  <si>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</si>
  <si>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</si>
  <si>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do 4 m2 ve zdivu nadzákladovém cihlami pálenými na MVC</t>
  </si>
  <si>
    <t>m3</t>
  </si>
  <si>
    <t>4</t>
  </si>
  <si>
    <t>-259786254</t>
  </si>
  <si>
    <t>PP</t>
  </si>
  <si>
    <t>VV</t>
  </si>
  <si>
    <t>1,80*2,10*0,10</t>
  </si>
  <si>
    <t>0,30*0,30*0,45</t>
  </si>
  <si>
    <t>0,8</t>
  </si>
  <si>
    <t>Součet</t>
  </si>
  <si>
    <t>331238325</t>
  </si>
  <si>
    <t>Zdivo pilířů z cihel děrovaných pevnosti přes P10 do P15 P10 na M10 průřezu 380x250 mm</t>
  </si>
  <si>
    <t>-1698952070</t>
  </si>
  <si>
    <t>6</t>
  </si>
  <si>
    <t>Úpravy povrchů, podlahy a osazování výplní</t>
  </si>
  <si>
    <t>612325302</t>
  </si>
  <si>
    <t>Vápenocementová štuková omítka ostění nebo nadpraží</t>
  </si>
  <si>
    <t>m2</t>
  </si>
  <si>
    <t>CS ÚRS 2020 01</t>
  </si>
  <si>
    <t>-315870682</t>
  </si>
  <si>
    <t>Vápenocementová omítka ostění nebo nadpraží štuková</t>
  </si>
  <si>
    <t>vnitřní strana nových dveří</t>
  </si>
  <si>
    <t>(1,5+2,2*2)*0,4</t>
  </si>
  <si>
    <t>612381011</t>
  </si>
  <si>
    <t>Tenkovrstvá minerální zrnitá omítka tl. 1,5 mm včetně penetrace vnitřních stěn - pilíř</t>
  </si>
  <si>
    <t>-1399930125</t>
  </si>
  <si>
    <t>5</t>
  </si>
  <si>
    <t>621131121</t>
  </si>
  <si>
    <t>Penetrační disperzní nátěr vnějších podhledů nanášený ručně</t>
  </si>
  <si>
    <t>-832255184</t>
  </si>
  <si>
    <t>Podkladní a spojovací vrstva vnějších omítaných ploch  penetrace akrylát-silikonová nanášená ručně podhledů</t>
  </si>
  <si>
    <t>podhled u vstupu</t>
  </si>
  <si>
    <t>621211031</t>
  </si>
  <si>
    <t>Montáž kontaktního zateplení vnějších podhledů lepením a mechanickým kotvením polystyrénových desek tl do 160 mm</t>
  </si>
  <si>
    <t>1674156837</t>
  </si>
  <si>
    <t>"podhled u vstupu"</t>
  </si>
  <si>
    <t>7</t>
  </si>
  <si>
    <t>621251101</t>
  </si>
  <si>
    <t>Příplatek k cenám kontaktního zateplení podhledů za použití tepelněizolačních zátek z polystyrenu</t>
  </si>
  <si>
    <t>832263175</t>
  </si>
  <si>
    <t>Montáž kontaktního zateplení lepením a mechanickým kotvením Příplatek k cenám za zápustnou montáž kotev s použitím tepelněizolačních zátek na vnější podhledy z polystyrenu</t>
  </si>
  <si>
    <t>8</t>
  </si>
  <si>
    <t>621532021</t>
  </si>
  <si>
    <t>Tenkovrstvá silikonová hydrofilní zrnitá omítka tl. 2,0 mm včetně penetrace vnějších podhledů</t>
  </si>
  <si>
    <t>-839558530</t>
  </si>
  <si>
    <t>Omítka tenkovrstvá silikonová vnějších ploch  probarvená, včetně penetrace podkladu hydrofilní, s regulací vlhkosti na povrchu a se zvýšenou ochranou proti mikroorganismům zrnitá, tloušťky 2,0 mm podhledů</t>
  </si>
  <si>
    <t>9</t>
  </si>
  <si>
    <t>622211011</t>
  </si>
  <si>
    <t>Montáž kontaktního zateplení vnějších stěn lepením a mechanickým kotvením polystyrénových desek tl do 80 mm</t>
  </si>
  <si>
    <t>1829025985</t>
  </si>
  <si>
    <t>Montáž kontaktního zateplení lepením a mechanickým kotvením z polystyrenových desek nebo z kombinovaných desek na vnější stěny, tloušťky desek přes 40 do 80 mm</t>
  </si>
  <si>
    <t>izolace atiky</t>
  </si>
  <si>
    <t>"bok atiky"(21,15+15,30)*2*0,3</t>
  </si>
  <si>
    <t>"vrch atiky"(21,15+15,30)*2*0,48</t>
  </si>
  <si>
    <t>10</t>
  </si>
  <si>
    <t>M</t>
  </si>
  <si>
    <t>28376016</t>
  </si>
  <si>
    <t>deska perimetrická fasádní soklová 150kPa λ=0,035 tl 80mm</t>
  </si>
  <si>
    <t>-1994513784</t>
  </si>
  <si>
    <t>56,862*1,02 'Přepočtené koeficientem množství</t>
  </si>
  <si>
    <t>11</t>
  </si>
  <si>
    <t>629991011</t>
  </si>
  <si>
    <t>Zakrytí výplní otvorů a svislých ploch fólií přilepenou lepící páskou</t>
  </si>
  <si>
    <t>-655795862</t>
  </si>
  <si>
    <t>1,16*1,22</t>
  </si>
  <si>
    <t>1,12*2,65*4</t>
  </si>
  <si>
    <t>0,77*1,62</t>
  </si>
  <si>
    <t>1,12*1,22*20</t>
  </si>
  <si>
    <t>2,40*2,65*3</t>
  </si>
  <si>
    <t>1,50*2,20</t>
  </si>
  <si>
    <t>2,32*1,22</t>
  </si>
  <si>
    <t>1,12*1,92</t>
  </si>
  <si>
    <t>3,40*2,60</t>
  </si>
  <si>
    <t>4,60*2,60</t>
  </si>
  <si>
    <t>1,50*2,60</t>
  </si>
  <si>
    <t>12</t>
  </si>
  <si>
    <t>629995101</t>
  </si>
  <si>
    <t>Očištění vnějších ploch tlakovou vodou</t>
  </si>
  <si>
    <t>-287998626</t>
  </si>
  <si>
    <t>622325112</t>
  </si>
  <si>
    <t>Oprava vnější vápenné hladké omítky členitosti 1 stěn v rozsahu do 30%</t>
  </si>
  <si>
    <t>-1859725538</t>
  </si>
  <si>
    <t>Oprava vápenné omítky vnějších ploch stupně členitosti 1 hladké stěn, v rozsahu opravované plochy přes 10 do 30%</t>
  </si>
  <si>
    <t>14</t>
  </si>
  <si>
    <t>622131321</t>
  </si>
  <si>
    <t>Penetrační nátěr vnějších stěn nanášený strojně</t>
  </si>
  <si>
    <t>1940197712</t>
  </si>
  <si>
    <t>30,57+475,441+45,782</t>
  </si>
  <si>
    <t>622211031</t>
  </si>
  <si>
    <t>Montáž kontaktního zateplení vnějších stěn lepením a mechanickým kotvením polystyrénových desek tl do 160 mm</t>
  </si>
  <si>
    <t>1521823017</t>
  </si>
  <si>
    <t>"S2"</t>
  </si>
  <si>
    <t>(21,95+14,00+13,65+1,80+5,60+8,64+7,18)*7,40</t>
  </si>
  <si>
    <t>(2,70+2,85)*4,90</t>
  </si>
  <si>
    <t>"odpočet otvorů"</t>
  </si>
  <si>
    <t>-1,16*1,22</t>
  </si>
  <si>
    <t>-1,12*2,65*4</t>
  </si>
  <si>
    <t>-0,77*1,62</t>
  </si>
  <si>
    <t>-1,12*1,22*20</t>
  </si>
  <si>
    <t>-2,40*2,65*3</t>
  </si>
  <si>
    <t>-2,32*1,22</t>
  </si>
  <si>
    <t>-1,12*1,92</t>
  </si>
  <si>
    <t>-(3,40+4,60+1,50)*2,60</t>
  </si>
  <si>
    <t>16</t>
  </si>
  <si>
    <t>28375952</t>
  </si>
  <si>
    <t>deska EPS 70 fasádní λ=0,039 tl 160mm</t>
  </si>
  <si>
    <t>449850488</t>
  </si>
  <si>
    <t>"ztratné 2%</t>
  </si>
  <si>
    <t>475,441*1,02</t>
  </si>
  <si>
    <t>6,00*1,02</t>
  </si>
  <si>
    <t>491,07*1,02 "Přepočtené koeficientem množství</t>
  </si>
  <si>
    <t>17</t>
  </si>
  <si>
    <t>622211021</t>
  </si>
  <si>
    <t>Montáž kontaktního zateplení vnějších stěn lepením a mechanickým kotvením polystyrénových desek tl do 120 mm</t>
  </si>
  <si>
    <t>-790141884</t>
  </si>
  <si>
    <t>Montáž kontaktního zateplení lepením a mechanickým kotvením z polystyrenových desek nebo z kombinovaných desek na vnější stěny, tloušťky desek přes 80 do 120 mm - sokl</t>
  </si>
  <si>
    <t>18</t>
  </si>
  <si>
    <t>28376355</t>
  </si>
  <si>
    <t>deska perimetrická spodních staveb, podlah a plochých střech 200kPa λ=0,034 tl 120mm</t>
  </si>
  <si>
    <t>630216893</t>
  </si>
  <si>
    <t>"ztratné 2%"</t>
  </si>
  <si>
    <t>30,57*1,02</t>
  </si>
  <si>
    <t>31,181*1,02 "Přepočtené koeficientem množství</t>
  </si>
  <si>
    <t>19</t>
  </si>
  <si>
    <t>1444102012</t>
  </si>
  <si>
    <t>475,441+30,57</t>
  </si>
  <si>
    <t>20</t>
  </si>
  <si>
    <t>622212001</t>
  </si>
  <si>
    <t>Montáž kontaktního zateplení vnějšího ostění, nadpraží nebo parapetu hl. špalety do 200 mm lepením desek z polystyrenu tl do 40 mm</t>
  </si>
  <si>
    <t>m</t>
  </si>
  <si>
    <t>2079610552</t>
  </si>
  <si>
    <t>Montáž kontaktního zateplení vnějšího ostění, nadpraží nebo parapetu lepením z polystyrenových desek nebo z kombinovaných desek hloubky špalet do 200 mm, tloušťky desek do 40 mm</t>
  </si>
  <si>
    <t>28375932</t>
  </si>
  <si>
    <t>deska EPS 70 fasádní λ=0,039 tl 40mm</t>
  </si>
  <si>
    <t>-1519316031</t>
  </si>
  <si>
    <t>"ztratné 10%</t>
  </si>
  <si>
    <t>50,017*1,10</t>
  </si>
  <si>
    <t>55,019*1,1 "Přepočtené koeficientem množství</t>
  </si>
  <si>
    <t>22</t>
  </si>
  <si>
    <t>622454R04</t>
  </si>
  <si>
    <t>Příplatek k vnějšímu omítkovému systému za systémové doplňky a příslušenství</t>
  </si>
  <si>
    <t>468534487</t>
  </si>
  <si>
    <t>23</t>
  </si>
  <si>
    <t>622532021</t>
  </si>
  <si>
    <t>Tenkovrstvá silikonová hydrofilní zrnitá omítka tl. 2,0 mm včetně penetrace vnějších stěn</t>
  </si>
  <si>
    <t>1289120350</t>
  </si>
  <si>
    <t>Omítka tenkovrstvá silikonová vnějších ploch  probarvená, včetně penetrace podkladu hydrofilní, s regulací vlhkosti na povrchu a se zvýšenou ochranou proti mikroorganismům zrnitá, tloušťky 2,0 mm stěn</t>
  </si>
  <si>
    <t>475,441+30,57+45,782</t>
  </si>
  <si>
    <t>24</t>
  </si>
  <si>
    <t>632450122</t>
  </si>
  <si>
    <t>Vyrovnávací cementový potěr tl do 30 mm ze suchých směsí provedený v pásu</t>
  </si>
  <si>
    <t>-2099798771</t>
  </si>
  <si>
    <t>Potěr cementový vyrovnávací ze suchých směsí  v pásu o průměrné (střední) tl. přes 20 do 30 mm</t>
  </si>
  <si>
    <t>pod parapety</t>
  </si>
  <si>
    <t>45</t>
  </si>
  <si>
    <t>Ostatní konstrukce a práce, bourání</t>
  </si>
  <si>
    <t>25</t>
  </si>
  <si>
    <t>978059641</t>
  </si>
  <si>
    <t>Odsekání a odebrání obkladů stěn z vnějších obkládaček plochy přes 1 m2</t>
  </si>
  <si>
    <t>1873635946</t>
  </si>
  <si>
    <t>"kabřinec"</t>
  </si>
  <si>
    <t>2,80*7,70</t>
  </si>
  <si>
    <t>-1,12*2,65</t>
  </si>
  <si>
    <t>21,95*0,30</t>
  </si>
  <si>
    <t>-1,20*0,30*3</t>
  </si>
  <si>
    <t>(1,12+2,65+2,65)*0,15</t>
  </si>
  <si>
    <t>Mezisoučet</t>
  </si>
  <si>
    <t>7,00*7,70</t>
  </si>
  <si>
    <t>-1,12*1,22*2</t>
  </si>
  <si>
    <t>-2,40*2,65</t>
  </si>
  <si>
    <t>-2,15*2,65</t>
  </si>
  <si>
    <t>(1,12+1,22)*0,15*2</t>
  </si>
  <si>
    <t>(1,12+1,92)*2*0,15</t>
  </si>
  <si>
    <t>2,50*0,40</t>
  </si>
  <si>
    <t>1,80*7,70</t>
  </si>
  <si>
    <t>-1,50*2,60</t>
  </si>
  <si>
    <t>13,60*0,30</t>
  </si>
  <si>
    <t>-1,12*0,30</t>
  </si>
  <si>
    <t>5,30*7,70</t>
  </si>
  <si>
    <t>-5,30*2,60</t>
  </si>
  <si>
    <t>2,70*3,30</t>
  </si>
  <si>
    <t>(0,75+0,40)*2*3,30</t>
  </si>
  <si>
    <t>-2,00*2,10</t>
  </si>
  <si>
    <t>3,00*0,30</t>
  </si>
  <si>
    <t>3,00*3,00</t>
  </si>
  <si>
    <t>5,80*7,70</t>
  </si>
  <si>
    <t>-1,12*1,22</t>
  </si>
  <si>
    <t>-3,40*2,50</t>
  </si>
  <si>
    <t>26</t>
  </si>
  <si>
    <t>968082018</t>
  </si>
  <si>
    <t>Vybourání plastových rámů oken včetně křídel plochy přes 4 m2</t>
  </si>
  <si>
    <t>-844473292</t>
  </si>
  <si>
    <t>Vybourání plastových rámů oken s křídly, dveřních zárubní, vrat  rámu oken s křídly, plochy přes 4 m2</t>
  </si>
  <si>
    <t>"vstupní stěna s dveřmi"</t>
  </si>
  <si>
    <t>2,30*2,20</t>
  </si>
  <si>
    <t>27</t>
  </si>
  <si>
    <t>971052241</t>
  </si>
  <si>
    <t>Vybourání nebo prorážení otvorů v ŽB příčkách a zdech pl do 0,0225 m2 tl do 300 mm</t>
  </si>
  <si>
    <t>kus</t>
  </si>
  <si>
    <t>-871998281</t>
  </si>
  <si>
    <t>28</t>
  </si>
  <si>
    <t>95373511R</t>
  </si>
  <si>
    <t>Odvětrání vodorovné plastovými troubami DN do 110 mm ukládanými na sraz - 16 ks DN 100 vč.dodání a osazení mřížky</t>
  </si>
  <si>
    <t>1457347425</t>
  </si>
  <si>
    <t>29</t>
  </si>
  <si>
    <t>97608213R</t>
  </si>
  <si>
    <t xml:space="preserve">Vybourání drobných konstr. ze zdiva </t>
  </si>
  <si>
    <t>488445371</t>
  </si>
  <si>
    <t xml:space="preserve">větrací mřížky </t>
  </si>
  <si>
    <t>anténa</t>
  </si>
  <si>
    <t>požární hlásič</t>
  </si>
  <si>
    <t>kamery</t>
  </si>
  <si>
    <t>klimatizace</t>
  </si>
  <si>
    <t xml:space="preserve">tlampače </t>
  </si>
  <si>
    <t>elektroměrové skříně</t>
  </si>
  <si>
    <t>vrátník</t>
  </si>
  <si>
    <t>30</t>
  </si>
  <si>
    <t>95394242R</t>
  </si>
  <si>
    <t>Osazování drobných konstrukcí do zdiva</t>
  </si>
  <si>
    <t>-1153754689</t>
  </si>
  <si>
    <t>94</t>
  </si>
  <si>
    <t>Lešení a stavební výtahy</t>
  </si>
  <si>
    <t>31</t>
  </si>
  <si>
    <t>941211111</t>
  </si>
  <si>
    <t>Montáž lešení řadového rámového lehkého zatížení do 200 kg/m2 š do 0,9 m v do 10 m</t>
  </si>
  <si>
    <t>-2065283376</t>
  </si>
  <si>
    <t>"lešení kolem objektu"</t>
  </si>
  <si>
    <t>(21,95+14,30+13,60+1,80+5,60+6,00+2,60+10,30+2*1,80)*6,20+(0,5+0,849+1,5+2,07+1,53+1,4+1*1,8)*6,2</t>
  </si>
  <si>
    <t>32</t>
  </si>
  <si>
    <t>941211211</t>
  </si>
  <si>
    <t>Příplatek k lešení řadovému rámovému lehkému š 0,9 m v do 25 m za první a ZKD den použití</t>
  </si>
  <si>
    <t>1877178872</t>
  </si>
  <si>
    <t xml:space="preserve">"2 měsíce" </t>
  </si>
  <si>
    <t>554,274*60</t>
  </si>
  <si>
    <t>33</t>
  </si>
  <si>
    <t>941211811</t>
  </si>
  <si>
    <t>Demontáž lešení řadového rámového lehkého zatížení do 200 kg/m2 š do 0,9 m v do 10 m</t>
  </si>
  <si>
    <t>282633820</t>
  </si>
  <si>
    <t>34</t>
  </si>
  <si>
    <t>944511111</t>
  </si>
  <si>
    <t>Montáž ochranné sítě z textilie z umělých vláken</t>
  </si>
  <si>
    <t>1894635093</t>
  </si>
  <si>
    <t>Montáž ochranné sítě  zavěšené na konstrukci lešení z textilie z umělých vláken</t>
  </si>
  <si>
    <t>35</t>
  </si>
  <si>
    <t>944511211</t>
  </si>
  <si>
    <t>Příplatek k ochranné síti za první a ZKD den použití</t>
  </si>
  <si>
    <t>-1106981308</t>
  </si>
  <si>
    <t>Montáž ochranné sítě  Příplatek za první a každý další den použití sítě k ceně -1111</t>
  </si>
  <si>
    <t>36</t>
  </si>
  <si>
    <t>944511811</t>
  </si>
  <si>
    <t>Demontáž ochranné sítě z textilie z umělých vláken</t>
  </si>
  <si>
    <t>-190626147</t>
  </si>
  <si>
    <t>Demontáž ochranné sítě  zavěšené na konstrukci lešení z textilie z umělých vláken</t>
  </si>
  <si>
    <t>997</t>
  </si>
  <si>
    <t>Přesun sutě</t>
  </si>
  <si>
    <t>37</t>
  </si>
  <si>
    <t>997013211</t>
  </si>
  <si>
    <t>Vnitrostaveništní doprava suti a vybouraných hmot pro budovy v do 6 m ručně</t>
  </si>
  <si>
    <t>t</t>
  </si>
  <si>
    <t>188413537</t>
  </si>
  <si>
    <t>Vnitrostaveništní doprava suti a vybouraných hmot  vodorovně do 50 m svisle ručně pro budovy a haly výšky do 6 m</t>
  </si>
  <si>
    <t>38</t>
  </si>
  <si>
    <t>997013219</t>
  </si>
  <si>
    <t>Příplatek k vnitrostaveništní dopravě suti a vybouraných hmot za zvětšenou dopravu suti ZKD 10 m</t>
  </si>
  <si>
    <t>708032501</t>
  </si>
  <si>
    <t>Vnitrostaveništní doprava suti a vybouraných hmot  vodorovně do 50 m Příplatek k cenám -3111 až -3217 za zvětšenou vodorovnou dopravu přes vymezenou dopravní vzdálenost za každých dalších i započatých 10 m</t>
  </si>
  <si>
    <t>18,182*5 'Přepočtené koeficientem množství</t>
  </si>
  <si>
    <t>39</t>
  </si>
  <si>
    <t>997013511</t>
  </si>
  <si>
    <t>Odvoz suti a vybouraných hmot z meziskládky na skládku do 1 km s naložením a se složením</t>
  </si>
  <si>
    <t>-1498930361</t>
  </si>
  <si>
    <t>40</t>
  </si>
  <si>
    <t>997013509</t>
  </si>
  <si>
    <t>Příplatek k odvozu suti a vybouraných hmot na skládku ZKD 1 km přes 1 km</t>
  </si>
  <si>
    <t>-398618051</t>
  </si>
  <si>
    <t>"celkem 20 km"</t>
  </si>
  <si>
    <t>17,382*19</t>
  </si>
  <si>
    <t>41</t>
  </si>
  <si>
    <t>997013631</t>
  </si>
  <si>
    <t>Poplatek za uložení na skládce (skládkovné) stavebního odpadu směsného kód odpadu 17 09 04</t>
  </si>
  <si>
    <t>986482451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</si>
  <si>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</si>
  <si>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</si>
  <si>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</si>
  <si>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42</t>
  </si>
  <si>
    <t>998018002</t>
  </si>
  <si>
    <t>Přesun hmot ruční pro budovy v do 12 m</t>
  </si>
  <si>
    <t>-654588916</t>
  </si>
  <si>
    <t>Přesun hmot pro budovy občanské výstavby, bydlení, výrobu a služby  ruční - bez užití mechanizace vodorovná dopravní vzdálenost do 100 m pro budovy s jakoukoliv nosnou konstrukcí výšky přes 6 do 12 m</t>
  </si>
  <si>
    <t>PSV</t>
  </si>
  <si>
    <t>Práce a dodávky PSV</t>
  </si>
  <si>
    <t>712</t>
  </si>
  <si>
    <t>Povlakové krytiny</t>
  </si>
  <si>
    <t>43</t>
  </si>
  <si>
    <t>712300832</t>
  </si>
  <si>
    <t>Odstranění povlakové krytiny střech do 10° dvouvrstvé</t>
  </si>
  <si>
    <t>679973447</t>
  </si>
  <si>
    <t>"odstranění pásů krytiny"</t>
  </si>
  <si>
    <t>21,15*1,00*2</t>
  </si>
  <si>
    <t>18,45*1,00</t>
  </si>
  <si>
    <t>44</t>
  </si>
  <si>
    <t>712300841</t>
  </si>
  <si>
    <t>Odstranění povlakové krytiny střech do 10° odškrabáním mechu s urovnáním povrchu a očištěním</t>
  </si>
  <si>
    <t>1035431577</t>
  </si>
  <si>
    <t>Odstranění ze střech plochých do 10°  mechu odškrabáním a očistěním s urovnáním povrchu</t>
  </si>
  <si>
    <t>712300843</t>
  </si>
  <si>
    <t>Odstranění povlakové krytiny střech do 10° od zbytkového asfaltového pásu odsekáním</t>
  </si>
  <si>
    <t>-1676162535</t>
  </si>
  <si>
    <t>Odstranění ze střech plochých do 10°  zbytkového asfaltového pásu odsekáním</t>
  </si>
  <si>
    <t>46</t>
  </si>
  <si>
    <t>712311101</t>
  </si>
  <si>
    <t>Provedení povlakové krytiny střech do 10° za studena lakem penetračním nebo asfaltovým</t>
  </si>
  <si>
    <t>-1252356625</t>
  </si>
  <si>
    <t>Provedení povlakové krytiny střech plochých do 10° natěradly a tmely za studena  nátěrem lakem penetračním nebo asfaltovým</t>
  </si>
  <si>
    <t>47</t>
  </si>
  <si>
    <t>11163150</t>
  </si>
  <si>
    <t>lak penetrační asfaltový</t>
  </si>
  <si>
    <t>-1603723342</t>
  </si>
  <si>
    <t>374,635*0,0003 'Přepočtené koeficientem množství</t>
  </si>
  <si>
    <t>48</t>
  </si>
  <si>
    <t>712341559</t>
  </si>
  <si>
    <t>Provedení povlakové krytiny střech do 10° pásy NAIP přitavením v plné ploše</t>
  </si>
  <si>
    <t>-2114179469</t>
  </si>
  <si>
    <t>"doplnění po demontáži"</t>
  </si>
  <si>
    <t>60,75</t>
  </si>
  <si>
    <t>"celá plocha střechy"</t>
  </si>
  <si>
    <t>21,95*14,30</t>
  </si>
  <si>
    <t>49</t>
  </si>
  <si>
    <t>62855002</t>
  </si>
  <si>
    <t>pás asfaltový natavitelný modifikovaný SBS tl 5mm s vložkou z polyesterové rohože a spalitelnou PE fólií nebo jemnozrnný minerálním posypem na horním povrchu</t>
  </si>
  <si>
    <t>-1618406350</t>
  </si>
  <si>
    <t>"plocha střechy, ztratné 15%"</t>
  </si>
  <si>
    <t>374,635*1,15</t>
  </si>
  <si>
    <t>"vytažení pásu na svislou stěnu-atika"</t>
  </si>
  <si>
    <t>18,225*1,20</t>
  </si>
  <si>
    <t>452,7*1,15 "Přepočtené koeficientem množství</t>
  </si>
  <si>
    <t>50</t>
  </si>
  <si>
    <t>712363002</t>
  </si>
  <si>
    <t>Provedení povlakové krytiny střech do 10° vytvoření spoje 2 pásů fólií PVC slepením lepidlem</t>
  </si>
  <si>
    <t>-105921426</t>
  </si>
  <si>
    <t>21,15*4</t>
  </si>
  <si>
    <t>18,45*2</t>
  </si>
  <si>
    <t>51</t>
  </si>
  <si>
    <t>712363115</t>
  </si>
  <si>
    <t>Provedení povlakové krytiny střech do 10° zaizolování prostupů kruhového průřezu D do 300 mm</t>
  </si>
  <si>
    <t>-1880691490</t>
  </si>
  <si>
    <t>52</t>
  </si>
  <si>
    <t>28342011</t>
  </si>
  <si>
    <t>manžeta těsnící pro prostupy hydroizolací z PVC uzavřená kruhová vnitřní průměr 40-70</t>
  </si>
  <si>
    <t>605137940</t>
  </si>
  <si>
    <t>53</t>
  </si>
  <si>
    <t>712841559</t>
  </si>
  <si>
    <t>Provedení povlakové krytiny vytažením na konstrukce pásy přitavením NAIP</t>
  </si>
  <si>
    <t>-2107429893</t>
  </si>
  <si>
    <t>(21,15+15,30)*2*0,25</t>
  </si>
  <si>
    <t>54</t>
  </si>
  <si>
    <t>712998202</t>
  </si>
  <si>
    <t>Montáž bezpečnostního přepadu z PVC DN 125</t>
  </si>
  <si>
    <t>-229033380</t>
  </si>
  <si>
    <t>55</t>
  </si>
  <si>
    <t>28342773</t>
  </si>
  <si>
    <t>přepad bezpečnostní atikový DN 125 s manžetou pro hydroizolaci z PVC-P</t>
  </si>
  <si>
    <t>-173823565</t>
  </si>
  <si>
    <t>56</t>
  </si>
  <si>
    <t>998712202</t>
  </si>
  <si>
    <t>Přesun hmot procentní pro krytiny povlakové v objektech v do 12 m</t>
  </si>
  <si>
    <t>%</t>
  </si>
  <si>
    <t>-994923268</t>
  </si>
  <si>
    <t>713</t>
  </si>
  <si>
    <t>Izolace tepelné</t>
  </si>
  <si>
    <t>57</t>
  </si>
  <si>
    <t>713113111</t>
  </si>
  <si>
    <t>Tepelná izolace stropů foukanou izolací MAGMARELAX - dodávka vč.provedení</t>
  </si>
  <si>
    <t>-260776983</t>
  </si>
  <si>
    <t>18,45*13,50*0,10</t>
  </si>
  <si>
    <t>4,80*1,80*0,10</t>
  </si>
  <si>
    <t>9,50*2,70*0,10</t>
  </si>
  <si>
    <t>58</t>
  </si>
  <si>
    <t>998713202</t>
  </si>
  <si>
    <t>Přesun hmot procentní pro izolace tepelné v objektech v do 12 m</t>
  </si>
  <si>
    <t>-1733815697</t>
  </si>
  <si>
    <t>741</t>
  </si>
  <si>
    <t>Elektroinstalace - silnoproud</t>
  </si>
  <si>
    <t>59</t>
  </si>
  <si>
    <t>741420001</t>
  </si>
  <si>
    <t>Montáž drát nebo lano hromosvodné svodové D do 10 mm s podpěrou</t>
  </si>
  <si>
    <t>-22939766</t>
  </si>
  <si>
    <t>Montáž hromosvodného vedení svodových drátů nebo lan s podpěrami, Ø do 10 mm</t>
  </si>
  <si>
    <t>60</t>
  </si>
  <si>
    <t>35441073</t>
  </si>
  <si>
    <t>drát D 10mm FeZn</t>
  </si>
  <si>
    <t>kg</t>
  </si>
  <si>
    <t>-1316961808</t>
  </si>
  <si>
    <t>61</t>
  </si>
  <si>
    <t>741420021</t>
  </si>
  <si>
    <t>Montáž svorka hromosvodná se 2 šrouby</t>
  </si>
  <si>
    <t>1831034844</t>
  </si>
  <si>
    <t>Montáž hromosvodného vedení svorek se 2 šrouby</t>
  </si>
  <si>
    <t>62</t>
  </si>
  <si>
    <t>35441860</t>
  </si>
  <si>
    <t>svorka FeZn k jímací tyči - 4 šrouby</t>
  </si>
  <si>
    <t>43375092</t>
  </si>
  <si>
    <t>63</t>
  </si>
  <si>
    <t>741421813</t>
  </si>
  <si>
    <t>Demontáž drátu nebo lana svodového vedení D přes 8 mm kolmý svod</t>
  </si>
  <si>
    <t>1012389119</t>
  </si>
  <si>
    <t>Demontáž hromosvodného vedení bez zachování funkčnosti svodových drátů nebo lan kolmého svodu, průměru přes 8 mm</t>
  </si>
  <si>
    <t>4*9</t>
  </si>
  <si>
    <t>64</t>
  </si>
  <si>
    <t>741421823</t>
  </si>
  <si>
    <t>Demontáž drátu nebo lana svodového vedení D přes 8 mm rovná střecha</t>
  </si>
  <si>
    <t>-1021037493</t>
  </si>
  <si>
    <t>Demontáž hromosvodného vedení bez zachování funkčnosti svodových drátů nebo lan na rovné střeše, průměru přes 8 mm</t>
  </si>
  <si>
    <t>7*20</t>
  </si>
  <si>
    <t>65</t>
  </si>
  <si>
    <t>741421843</t>
  </si>
  <si>
    <t>Demontáž svorky šroubové hromosvodné se 2 šrouby</t>
  </si>
  <si>
    <t>-1303933919</t>
  </si>
  <si>
    <t>Demontáž hromosvodného vedení bez zachování funkčnosti svorek šroubových se 2 šrouby</t>
  </si>
  <si>
    <t>66</t>
  </si>
  <si>
    <t>741421855</t>
  </si>
  <si>
    <t>Demontáž vedení hromosvodné-podpěra střešní pro plochou střechu</t>
  </si>
  <si>
    <t>63678985</t>
  </si>
  <si>
    <t>Demontáž hromosvodného vedení podpěr střešního vedení pro plochou střechu</t>
  </si>
  <si>
    <t>67</t>
  </si>
  <si>
    <t>741440031</t>
  </si>
  <si>
    <t>Montáž tyč zemnicí délky do 2 m</t>
  </si>
  <si>
    <t>-145429925</t>
  </si>
  <si>
    <t>Montáž zemnicích desek a tyčí s připojením na svodové nebo uzemňovací vedení bez příslušenství tyčí, délky do 2 m</t>
  </si>
  <si>
    <t>68</t>
  </si>
  <si>
    <t>35441129</t>
  </si>
  <si>
    <t>tyč jímací s kovaným hrotem 2000mm nerez</t>
  </si>
  <si>
    <t>1187761710</t>
  </si>
  <si>
    <t>69</t>
  </si>
  <si>
    <t>741820001</t>
  </si>
  <si>
    <t>Měření zemních odporů zemniče</t>
  </si>
  <si>
    <t>918667153</t>
  </si>
  <si>
    <t>70</t>
  </si>
  <si>
    <t>998741102</t>
  </si>
  <si>
    <t>Přesun hmot tonážní pro silnoproud v objektech v do 12 m</t>
  </si>
  <si>
    <t>-713285151</t>
  </si>
  <si>
    <t>Přesun hmot pro silnoproud stanovený z hmotnosti přesunovaného materiálu vodorovná dopravní vzdálenost do 50 m v objektech výšky přes 6 do 12 m</t>
  </si>
  <si>
    <t>762</t>
  </si>
  <si>
    <t>Konstrukce tesařské</t>
  </si>
  <si>
    <t>71</t>
  </si>
  <si>
    <t>762341811</t>
  </si>
  <si>
    <t>Demontáž bednění střech z prken</t>
  </si>
  <si>
    <t>-1264232565</t>
  </si>
  <si>
    <t>72</t>
  </si>
  <si>
    <t>762361313</t>
  </si>
  <si>
    <t>Konstrukční a vyrovnávací vrstva pod klempířské prvky (atiky) z desek dřevoštěpkových tl. 25 mm</t>
  </si>
  <si>
    <t>-719164351</t>
  </si>
  <si>
    <t>Konstrukční vrstva pod klempířské prvky pro oplechování horních ploch zdí a nadezdívek (atik) z desek dřevoštěpkových šroubovaných do podkladu, tloušťky desky 25 mm</t>
  </si>
  <si>
    <t>vrch atiky</t>
  </si>
  <si>
    <t>(21,15+15,30)*2*0,48</t>
  </si>
  <si>
    <t>73</t>
  </si>
  <si>
    <t>762812944</t>
  </si>
  <si>
    <t xml:space="preserve">Zabednění části záklopu stropu z fošen plochy jednotlivě do 8 m2 vč.dodávky řeziva </t>
  </si>
  <si>
    <t>-1624732858</t>
  </si>
  <si>
    <t>74</t>
  </si>
  <si>
    <t>998762202</t>
  </si>
  <si>
    <t>Přesun hmot procentní pro kce tesařské v objektech v do 12 m</t>
  </si>
  <si>
    <t>940426738</t>
  </si>
  <si>
    <t>764</t>
  </si>
  <si>
    <t>Konstrukce klempířské</t>
  </si>
  <si>
    <t>75</t>
  </si>
  <si>
    <t>764002841</t>
  </si>
  <si>
    <t>Demontáž oplechování horních ploch zdí a nadezdívek do suti</t>
  </si>
  <si>
    <t>59950816</t>
  </si>
  <si>
    <t>76</t>
  </si>
  <si>
    <t>764002851</t>
  </si>
  <si>
    <t>Demontáž oplechování parapetů do suti</t>
  </si>
  <si>
    <t>-78858162</t>
  </si>
  <si>
    <t>1,17*21</t>
  </si>
  <si>
    <t>1,20</t>
  </si>
  <si>
    <t>0,82</t>
  </si>
  <si>
    <t>2,37</t>
  </si>
  <si>
    <t>3,85+5,60+2,00</t>
  </si>
  <si>
    <t>77</t>
  </si>
  <si>
    <t>764004831</t>
  </si>
  <si>
    <t>Demontáž mezistřešního nebo zaatikového žlabu do suti</t>
  </si>
  <si>
    <t>-401820535</t>
  </si>
  <si>
    <t>78</t>
  </si>
  <si>
    <t>764214608</t>
  </si>
  <si>
    <t>Oplechování horních ploch a atik bez rohů z Pz s povrch úpravou mechanicky kotvené rš 750 mm</t>
  </si>
  <si>
    <t>-1266602853</t>
  </si>
  <si>
    <t>79</t>
  </si>
  <si>
    <t>764216605</t>
  </si>
  <si>
    <t>Oplechování rovných parapetů mechanicky kotvené z Pz s povrchovou úpravou rš 400 mm</t>
  </si>
  <si>
    <t>-695346967</t>
  </si>
  <si>
    <t>80</t>
  </si>
  <si>
    <t>764515411</t>
  </si>
  <si>
    <t>Žlaby mezistřešní nebo zaatikové uložené v lůžku z Pz plechu rš 1100 mm</t>
  </si>
  <si>
    <t>-1980553839</t>
  </si>
  <si>
    <t>81</t>
  </si>
  <si>
    <t>764516411</t>
  </si>
  <si>
    <t>Příplatek k cenám mezistřešních nebo zaatikových žlabů za za roh nebo kout z Pz plechu rš 1100 mm</t>
  </si>
  <si>
    <t>292819300</t>
  </si>
  <si>
    <t>Žlab mezistřešní nebo zaatikový z pozinkovaného plechu včetně čel a hrdel Příplatek k cenám za zvýšenou pracnost provedení rohu nebo koutu rš 1100 mm</t>
  </si>
  <si>
    <t>82</t>
  </si>
  <si>
    <t>998764202</t>
  </si>
  <si>
    <t>Přesun hmot procentní pro konstrukce klempířské v objektech v do 12 m</t>
  </si>
  <si>
    <t>-1718295786</t>
  </si>
  <si>
    <t>766</t>
  </si>
  <si>
    <t>Konstrukce truhlářské</t>
  </si>
  <si>
    <t>83</t>
  </si>
  <si>
    <t>766660481</t>
  </si>
  <si>
    <t>Montáž vchodových dveří dvoukřídlových s díly a nadsvětlíkem do zdiva</t>
  </si>
  <si>
    <t>757601072</t>
  </si>
  <si>
    <t>84</t>
  </si>
  <si>
    <t>55341311</t>
  </si>
  <si>
    <t>dveře vchodové dvoukřídlové do š 1600mm</t>
  </si>
  <si>
    <t>-1100582483</t>
  </si>
  <si>
    <t>dveře vchodové dvoukřídlové 1500*2200 mm</t>
  </si>
  <si>
    <t>85</t>
  </si>
  <si>
    <t>998766202</t>
  </si>
  <si>
    <t>Přesun hmot procentní pro konstrukce truhlářské v objektech v do 12 m</t>
  </si>
  <si>
    <t>1419111160</t>
  </si>
  <si>
    <t>767</t>
  </si>
  <si>
    <t>Konstrukce zámečnické</t>
  </si>
  <si>
    <t>86</t>
  </si>
  <si>
    <t>76781285R</t>
  </si>
  <si>
    <t>Demontáž slunolamů šířky do 2000 mm</t>
  </si>
  <si>
    <t>-1731554939</t>
  </si>
  <si>
    <t>87</t>
  </si>
  <si>
    <t>767426201</t>
  </si>
  <si>
    <t>Montáž kovových slunolamů horizontálních</t>
  </si>
  <si>
    <t>746550782</t>
  </si>
  <si>
    <t>88</t>
  </si>
  <si>
    <t>553000001</t>
  </si>
  <si>
    <t>Dodávka slunolamů</t>
  </si>
  <si>
    <t>344689077</t>
  </si>
  <si>
    <t>89</t>
  </si>
  <si>
    <t>767832801</t>
  </si>
  <si>
    <t>Demontáž venkovních požárních žebříků se ochranným košem</t>
  </si>
  <si>
    <t>-162630980</t>
  </si>
  <si>
    <t>Demontáž venkovních požárních žebříků s ochranným košem</t>
  </si>
  <si>
    <t>90</t>
  </si>
  <si>
    <t>767832102</t>
  </si>
  <si>
    <t>Montáž venkovních požárních žebříků do zdiva bez suchovodu</t>
  </si>
  <si>
    <t>-1773590739</t>
  </si>
  <si>
    <t>91</t>
  </si>
  <si>
    <t>44983000</t>
  </si>
  <si>
    <t>žebřík venkovní bez suchovodu v provedení žárový Zn</t>
  </si>
  <si>
    <t>1662474271</t>
  </si>
  <si>
    <t>92</t>
  </si>
  <si>
    <t>998767202</t>
  </si>
  <si>
    <t>Přesun hmot procentní pro zámečnické konstrukce v objektech v do 12 m</t>
  </si>
  <si>
    <t>213491542</t>
  </si>
  <si>
    <t>783</t>
  </si>
  <si>
    <t>Dokončovací práce - nátěry</t>
  </si>
  <si>
    <t>93</t>
  </si>
  <si>
    <t>783301401</t>
  </si>
  <si>
    <t>Ometení zámečnických konstrukcí</t>
  </si>
  <si>
    <t>1307901810</t>
  </si>
  <si>
    <t>Příprava podkladu zámečnických konstrukcí před provedením nátěru ometení</t>
  </si>
  <si>
    <t>783301303</t>
  </si>
  <si>
    <t>Bezoplachové odrezivění zámečnických konstrukcí</t>
  </si>
  <si>
    <t>1047807983</t>
  </si>
  <si>
    <t>Příprava podkladu zámečnických konstrukcí před provedením nátěru odrezivění odrezovačem bezoplachovým</t>
  </si>
  <si>
    <t>95</t>
  </si>
  <si>
    <t>783314101</t>
  </si>
  <si>
    <t>Základní jednonásobný syntetický nátěr zámečnických konstrukcí</t>
  </si>
  <si>
    <t>1466946486</t>
  </si>
  <si>
    <t>"vrata"</t>
  </si>
  <si>
    <t>2,45*2,70*2*3</t>
  </si>
  <si>
    <t>"zábradlí"</t>
  </si>
  <si>
    <t>"drobné konstrukce na fasádě"</t>
  </si>
  <si>
    <t>96</t>
  </si>
  <si>
    <t>783315101</t>
  </si>
  <si>
    <t>Mezinátěr jednonásobný syntetický standardní zámečnických konstrukcí</t>
  </si>
  <si>
    <t>-1990556660</t>
  </si>
  <si>
    <t>97</t>
  </si>
  <si>
    <t>783317101</t>
  </si>
  <si>
    <t>Krycí jednonásobný syntetický standardní nátěr zámečnických konstrukcí</t>
  </si>
  <si>
    <t>1919535966</t>
  </si>
  <si>
    <t>98</t>
  </si>
  <si>
    <t>783826521</t>
  </si>
  <si>
    <t>Antigraffiti nátěr dočasný (sebeobětovaná vrstva) omítek hladkých, tenkovrstvých zrnitých, štukových</t>
  </si>
  <si>
    <t>CS ÚRS 2020 02</t>
  </si>
  <si>
    <t>1801840623</t>
  </si>
  <si>
    <t>Antigraffiti preventivní nátěr omítek hladkých omítek hladkých, zrnitých tenkovrstvých nebo štukových dočasný</t>
  </si>
  <si>
    <t>784</t>
  </si>
  <si>
    <t>Dokončovací práce - malby a tapety</t>
  </si>
  <si>
    <t>99</t>
  </si>
  <si>
    <t>784181121</t>
  </si>
  <si>
    <t>Hloubková jednonásobná penetrace podkladu v místnostech výšky do 3,80 m</t>
  </si>
  <si>
    <t>701759492</t>
  </si>
  <si>
    <t>Penetrace podkladu jednonásobná hloubková v místnostech výšky do 3,80 m</t>
  </si>
  <si>
    <t>po výměně dveří</t>
  </si>
  <si>
    <t>100</t>
  </si>
  <si>
    <t>784211111</t>
  </si>
  <si>
    <t>Dvojnásobné bílé malby ze směsí za mokra velmi dobře otěruvzdorných v místnostech výšky do 3,80 m</t>
  </si>
  <si>
    <t>1901445678</t>
  </si>
  <si>
    <t>Malby z malířských směsí otěruvzdorných za mokra dvojnásobné, bílé za mokra otěruvzdorné velmi dobře v místnostech výšky do 3,80 m</t>
  </si>
  <si>
    <t>Práce a dodávky M</t>
  </si>
  <si>
    <t>21-M</t>
  </si>
  <si>
    <t>Elektromontáže</t>
  </si>
  <si>
    <t>101</t>
  </si>
  <si>
    <t>21020340R</t>
  </si>
  <si>
    <t xml:space="preserve">Montáž a doávka svítidla osazeného na fasádě </t>
  </si>
  <si>
    <t>137783962</t>
  </si>
  <si>
    <t>HZS</t>
  </si>
  <si>
    <t>Hodinové zúčtovací sazby</t>
  </si>
  <si>
    <t>102</t>
  </si>
  <si>
    <t>HZS4211</t>
  </si>
  <si>
    <t>Hodinová zúčtovací sazba revizní technik</t>
  </si>
  <si>
    <t>hod</t>
  </si>
  <si>
    <t>512</t>
  </si>
  <si>
    <t>1263356410</t>
  </si>
  <si>
    <t>Hodinové zúčtovací sazby ostatních profesí  revizní a kontrolní činnost revizní technik</t>
  </si>
  <si>
    <t>SO 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</si>
  <si>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</si>
  <si>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</si>
  <si>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</si>
  <si>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</si>
  <si>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</si>
  <si>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</si>
  <si>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</si>
  <si>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</si>
  <si>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013002000</t>
  </si>
  <si>
    <t>Projektové práce</t>
  </si>
  <si>
    <t>soubor</t>
  </si>
  <si>
    <t>1024</t>
  </si>
  <si>
    <t>1176036243</t>
  </si>
  <si>
    <t>Projektové práce
DSPS, vypracování a předání platných dokladů</t>
  </si>
  <si>
    <t>VRN3</t>
  </si>
  <si>
    <t>Zařízení staveniště</t>
  </si>
  <si>
    <t>030001000</t>
  </si>
  <si>
    <t>-787134019</t>
  </si>
  <si>
    <t>039002000</t>
  </si>
  <si>
    <t>Zrušení zařízení staveniště</t>
  </si>
  <si>
    <t>756277121</t>
  </si>
  <si>
    <t>VRN7</t>
  </si>
  <si>
    <t>Provozní vlivy</t>
  </si>
  <si>
    <t>070001000</t>
  </si>
  <si>
    <t>-1029435415</t>
  </si>
  <si>
    <t>Provozní vlivy
ztížené dopravní podmínky</t>
  </si>
  <si>
    <t>071002000</t>
  </si>
  <si>
    <t>Provoz investora, třetích osob</t>
  </si>
  <si>
    <t>-1444435918</t>
  </si>
  <si>
    <t>VRN9</t>
  </si>
  <si>
    <t>Ostatní náklady</t>
  </si>
  <si>
    <t>090001000</t>
  </si>
  <si>
    <t>-1553555609</t>
  </si>
  <si>
    <t>Ostatní náklady
přeložení konstrukcí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</si>
</sst>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6" t="s">
        <v>14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3"/>
      <c r="AQ5" s="23"/>
      <c r="AR5" s="21"/>
      <c r="BE5" s="26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68" t="s">
        <v>17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3"/>
      <c r="AQ6" s="23"/>
      <c r="AR6" s="21"/>
      <c r="BE6" s="26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4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/>
      <c r="AO8" s="23"/>
      <c r="AP8" s="23"/>
      <c r="AQ8" s="23"/>
      <c r="AR8" s="21"/>
      <c r="BE8" s="26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4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26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8" t="s">
        <v>1</v>
      </c>
      <c r="AO11" s="23"/>
      <c r="AP11" s="23"/>
      <c r="AQ11" s="23"/>
      <c r="AR11" s="21"/>
      <c r="BE11" s="26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4"/>
      <c r="BS12" s="18" t="s">
        <v>6</v>
      </c>
    </row>
    <row r="13" spans="1:74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27</v>
      </c>
      <c r="AO13" s="23"/>
      <c r="AP13" s="23"/>
      <c r="AQ13" s="23"/>
      <c r="AR13" s="21"/>
      <c r="BE13" s="264"/>
      <c r="BS13" s="18" t="s">
        <v>6</v>
      </c>
    </row>
    <row r="14" spans="1:74" ht="12.75">
      <c r="B14" s="22"/>
      <c r="C14" s="23"/>
      <c r="D14" s="23"/>
      <c r="E14" s="269" t="s">
        <v>27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30" t="s">
        <v>25</v>
      </c>
      <c r="AL14" s="23"/>
      <c r="AM14" s="23"/>
      <c r="AN14" s="32" t="s">
        <v>27</v>
      </c>
      <c r="AO14" s="23"/>
      <c r="AP14" s="23"/>
      <c r="AQ14" s="23"/>
      <c r="AR14" s="21"/>
      <c r="BE14" s="26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4"/>
      <c r="BS15" s="18" t="s">
        <v>4</v>
      </c>
    </row>
    <row r="16" spans="1:74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26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8" t="s">
        <v>1</v>
      </c>
      <c r="AO17" s="23"/>
      <c r="AP17" s="23"/>
      <c r="AQ17" s="23"/>
      <c r="AR17" s="21"/>
      <c r="BE17" s="264"/>
      <c r="BS17" s="18" t="s">
        <v>29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4"/>
      <c r="BS18" s="18" t="s">
        <v>6</v>
      </c>
    </row>
    <row r="19" spans="1:71" s="1" customFormat="1" ht="12" customHeight="1">
      <c r="B19" s="22"/>
      <c r="C19" s="23"/>
      <c r="D19" s="30" t="s">
        <v>30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26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8" t="s">
        <v>1</v>
      </c>
      <c r="AO20" s="23"/>
      <c r="AP20" s="23"/>
      <c r="AQ20" s="23"/>
      <c r="AR20" s="21"/>
      <c r="BE20" s="264"/>
      <c r="BS20" s="18" t="s">
        <v>29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4"/>
    </row>
    <row r="22" spans="1:71" s="1" customFormat="1" ht="12" customHeight="1">
      <c r="B22" s="22"/>
      <c r="C22" s="23"/>
      <c r="D22" s="30" t="s">
        <v>31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4"/>
    </row>
    <row r="23" spans="1:71" s="1" customFormat="1" ht="16.5" customHeight="1">
      <c r="B23" s="22"/>
      <c r="C23" s="23"/>
      <c r="D23" s="23"/>
      <c r="E23" s="271" t="s">
        <v>1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3"/>
      <c r="AP23" s="23"/>
      <c r="AQ23" s="23"/>
      <c r="AR23" s="21"/>
      <c r="BE23" s="26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4"/>
    </row>
    <row r="26" spans="1:71" s="2" customFormat="1" ht="25.9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2">
        <f>ROUND(AG94,2)</f>
        <v>0</v>
      </c>
      <c r="AL26" s="273"/>
      <c r="AM26" s="273"/>
      <c r="AN26" s="273"/>
      <c r="AO26" s="273"/>
      <c r="AP26" s="37"/>
      <c r="AQ26" s="37"/>
      <c r="AR26" s="40"/>
      <c r="BE26" s="26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4" t="s">
        <v>33</v>
      </c>
      <c r="M28" s="274"/>
      <c r="N28" s="274"/>
      <c r="O28" s="274"/>
      <c r="P28" s="274"/>
      <c r="Q28" s="37"/>
      <c r="R28" s="37"/>
      <c r="S28" s="37"/>
      <c r="T28" s="37"/>
      <c r="U28" s="37"/>
      <c r="V28" s="37"/>
      <c r="W28" s="274" t="s">
        <v>34</v>
      </c>
      <c r="X28" s="274"/>
      <c r="Y28" s="274"/>
      <c r="Z28" s="274"/>
      <c r="AA28" s="274"/>
      <c r="AB28" s="274"/>
      <c r="AC28" s="274"/>
      <c r="AD28" s="274"/>
      <c r="AE28" s="274"/>
      <c r="AF28" s="37"/>
      <c r="AG28" s="37"/>
      <c r="AH28" s="37"/>
      <c r="AI28" s="37"/>
      <c r="AJ28" s="37"/>
      <c r="AK28" s="274" t="s">
        <v>35</v>
      </c>
      <c r="AL28" s="274"/>
      <c r="AM28" s="274"/>
      <c r="AN28" s="274"/>
      <c r="AO28" s="274"/>
      <c r="AP28" s="37"/>
      <c r="AQ28" s="37"/>
      <c r="AR28" s="40"/>
      <c r="BE28" s="264"/>
    </row>
    <row r="29" spans="1:71" s="3" customFormat="1" ht="14.45" customHeight="1">
      <c r="B29" s="41"/>
      <c r="C29" s="42"/>
      <c r="D29" s="30" t="s">
        <v>36</v>
      </c>
      <c r="E29" s="42"/>
      <c r="F29" s="30" t="s">
        <v>37</v>
      </c>
      <c r="G29" s="42"/>
      <c r="H29" s="42"/>
      <c r="I29" s="42"/>
      <c r="J29" s="42"/>
      <c r="K29" s="42"/>
      <c r="L29" s="277">
        <v>0.21</v>
      </c>
      <c r="M29" s="276"/>
      <c r="N29" s="276"/>
      <c r="O29" s="276"/>
      <c r="P29" s="276"/>
      <c r="Q29" s="42"/>
      <c r="R29" s="42"/>
      <c r="S29" s="42"/>
      <c r="T29" s="42"/>
      <c r="U29" s="42"/>
      <c r="V29" s="42"/>
      <c r="W29" s="275">
        <f>ROUND(AZ94, 2)</f>
        <v>0</v>
      </c>
      <c r="X29" s="276"/>
      <c r="Y29" s="276"/>
      <c r="Z29" s="276"/>
      <c r="AA29" s="276"/>
      <c r="AB29" s="276"/>
      <c r="AC29" s="276"/>
      <c r="AD29" s="276"/>
      <c r="AE29" s="276"/>
      <c r="AF29" s="42"/>
      <c r="AG29" s="42"/>
      <c r="AH29" s="42"/>
      <c r="AI29" s="42"/>
      <c r="AJ29" s="42"/>
      <c r="AK29" s="275">
        <f>ROUND(AV94, 2)</f>
        <v>0</v>
      </c>
      <c r="AL29" s="276"/>
      <c r="AM29" s="276"/>
      <c r="AN29" s="276"/>
      <c r="AO29" s="276"/>
      <c r="AP29" s="42"/>
      <c r="AQ29" s="42"/>
      <c r="AR29" s="43"/>
      <c r="BE29" s="265"/>
    </row>
    <row r="30" spans="1:71" s="3" customFormat="1" ht="14.45" customHeight="1">
      <c r="B30" s="41"/>
      <c r="C30" s="42"/>
      <c r="D30" s="42"/>
      <c r="E30" s="42"/>
      <c r="F30" s="30" t="s">
        <v>38</v>
      </c>
      <c r="G30" s="42"/>
      <c r="H30" s="42"/>
      <c r="I30" s="42"/>
      <c r="J30" s="42"/>
      <c r="K30" s="42"/>
      <c r="L30" s="277">
        <v>0.15</v>
      </c>
      <c r="M30" s="276"/>
      <c r="N30" s="276"/>
      <c r="O30" s="276"/>
      <c r="P30" s="276"/>
      <c r="Q30" s="42"/>
      <c r="R30" s="42"/>
      <c r="S30" s="42"/>
      <c r="T30" s="42"/>
      <c r="U30" s="42"/>
      <c r="V30" s="42"/>
      <c r="W30" s="275">
        <f>ROUND(BA94, 2)</f>
        <v>0</v>
      </c>
      <c r="X30" s="276"/>
      <c r="Y30" s="276"/>
      <c r="Z30" s="276"/>
      <c r="AA30" s="276"/>
      <c r="AB30" s="276"/>
      <c r="AC30" s="276"/>
      <c r="AD30" s="276"/>
      <c r="AE30" s="276"/>
      <c r="AF30" s="42"/>
      <c r="AG30" s="42"/>
      <c r="AH30" s="42"/>
      <c r="AI30" s="42"/>
      <c r="AJ30" s="42"/>
      <c r="AK30" s="275">
        <f>ROUND(AW94, 2)</f>
        <v>0</v>
      </c>
      <c r="AL30" s="276"/>
      <c r="AM30" s="276"/>
      <c r="AN30" s="276"/>
      <c r="AO30" s="276"/>
      <c r="AP30" s="42"/>
      <c r="AQ30" s="42"/>
      <c r="AR30" s="43"/>
      <c r="BE30" s="265"/>
    </row>
    <row r="31" spans="1:71" s="3" customFormat="1" ht="14.45" hidden="1" customHeight="1">
      <c r="B31" s="41"/>
      <c r="C31" s="42"/>
      <c r="D31" s="42"/>
      <c r="E31" s="42"/>
      <c r="F31" s="30" t="s">
        <v>39</v>
      </c>
      <c r="G31" s="42"/>
      <c r="H31" s="42"/>
      <c r="I31" s="42"/>
      <c r="J31" s="42"/>
      <c r="K31" s="42"/>
      <c r="L31" s="277">
        <v>0.21</v>
      </c>
      <c r="M31" s="276"/>
      <c r="N31" s="276"/>
      <c r="O31" s="276"/>
      <c r="P31" s="276"/>
      <c r="Q31" s="42"/>
      <c r="R31" s="42"/>
      <c r="S31" s="42"/>
      <c r="T31" s="42"/>
      <c r="U31" s="42"/>
      <c r="V31" s="42"/>
      <c r="W31" s="275">
        <f>ROUND(BB94, 2)</f>
        <v>0</v>
      </c>
      <c r="X31" s="276"/>
      <c r="Y31" s="276"/>
      <c r="Z31" s="276"/>
      <c r="AA31" s="276"/>
      <c r="AB31" s="276"/>
      <c r="AC31" s="276"/>
      <c r="AD31" s="276"/>
      <c r="AE31" s="276"/>
      <c r="AF31" s="42"/>
      <c r="AG31" s="42"/>
      <c r="AH31" s="42"/>
      <c r="AI31" s="42"/>
      <c r="AJ31" s="42"/>
      <c r="AK31" s="275">
        <v>0</v>
      </c>
      <c r="AL31" s="276"/>
      <c r="AM31" s="276"/>
      <c r="AN31" s="276"/>
      <c r="AO31" s="276"/>
      <c r="AP31" s="42"/>
      <c r="AQ31" s="42"/>
      <c r="AR31" s="43"/>
      <c r="BE31" s="265"/>
    </row>
    <row r="32" spans="1:71" s="3" customFormat="1" ht="14.45" hidden="1" customHeight="1">
      <c r="B32" s="41"/>
      <c r="C32" s="42"/>
      <c r="D32" s="42"/>
      <c r="E32" s="42"/>
      <c r="F32" s="30" t="s">
        <v>40</v>
      </c>
      <c r="G32" s="42"/>
      <c r="H32" s="42"/>
      <c r="I32" s="42"/>
      <c r="J32" s="42"/>
      <c r="K32" s="42"/>
      <c r="L32" s="277">
        <v>0.15</v>
      </c>
      <c r="M32" s="276"/>
      <c r="N32" s="276"/>
      <c r="O32" s="276"/>
      <c r="P32" s="276"/>
      <c r="Q32" s="42"/>
      <c r="R32" s="42"/>
      <c r="S32" s="42"/>
      <c r="T32" s="42"/>
      <c r="U32" s="42"/>
      <c r="V32" s="42"/>
      <c r="W32" s="275">
        <f>ROUND(BC94, 2)</f>
        <v>0</v>
      </c>
      <c r="X32" s="276"/>
      <c r="Y32" s="276"/>
      <c r="Z32" s="276"/>
      <c r="AA32" s="276"/>
      <c r="AB32" s="276"/>
      <c r="AC32" s="276"/>
      <c r="AD32" s="276"/>
      <c r="AE32" s="276"/>
      <c r="AF32" s="42"/>
      <c r="AG32" s="42"/>
      <c r="AH32" s="42"/>
      <c r="AI32" s="42"/>
      <c r="AJ32" s="42"/>
      <c r="AK32" s="275">
        <v>0</v>
      </c>
      <c r="AL32" s="276"/>
      <c r="AM32" s="276"/>
      <c r="AN32" s="276"/>
      <c r="AO32" s="276"/>
      <c r="AP32" s="42"/>
      <c r="AQ32" s="42"/>
      <c r="AR32" s="43"/>
      <c r="BE32" s="265"/>
    </row>
    <row r="33" spans="1:57" s="3" customFormat="1" ht="14.45" hidden="1" customHeight="1">
      <c r="B33" s="41"/>
      <c r="C33" s="42"/>
      <c r="D33" s="42"/>
      <c r="E33" s="42"/>
      <c r="F33" s="30" t="s">
        <v>41</v>
      </c>
      <c r="G33" s="42"/>
      <c r="H33" s="42"/>
      <c r="I33" s="42"/>
      <c r="J33" s="42"/>
      <c r="K33" s="42"/>
      <c r="L33" s="277">
        <v>0</v>
      </c>
      <c r="M33" s="276"/>
      <c r="N33" s="276"/>
      <c r="O33" s="276"/>
      <c r="P33" s="276"/>
      <c r="Q33" s="42"/>
      <c r="R33" s="42"/>
      <c r="S33" s="42"/>
      <c r="T33" s="42"/>
      <c r="U33" s="42"/>
      <c r="V33" s="42"/>
      <c r="W33" s="275">
        <f>ROUND(BD94, 2)</f>
        <v>0</v>
      </c>
      <c r="X33" s="276"/>
      <c r="Y33" s="276"/>
      <c r="Z33" s="276"/>
      <c r="AA33" s="276"/>
      <c r="AB33" s="276"/>
      <c r="AC33" s="276"/>
      <c r="AD33" s="276"/>
      <c r="AE33" s="276"/>
      <c r="AF33" s="42"/>
      <c r="AG33" s="42"/>
      <c r="AH33" s="42"/>
      <c r="AI33" s="42"/>
      <c r="AJ33" s="42"/>
      <c r="AK33" s="275">
        <v>0</v>
      </c>
      <c r="AL33" s="276"/>
      <c r="AM33" s="276"/>
      <c r="AN33" s="276"/>
      <c r="AO33" s="276"/>
      <c r="AP33" s="42"/>
      <c r="AQ33" s="42"/>
      <c r="AR33" s="43"/>
      <c r="BE33" s="265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4"/>
    </row>
    <row r="35" spans="1:57" s="2" customFormat="1" ht="25.9" customHeight="1">
      <c r="A35" s="35"/>
      <c r="B35" s="36"/>
      <c r="C35" s="44"/>
      <c r="D35" s="45" t="s">
        <v>42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43</v>
      </c>
      <c r="U35" s="46"/>
      <c r="V35" s="46"/>
      <c r="W35" s="46"/>
      <c r="X35" s="278" t="s">
        <v>44</v>
      </c>
      <c r="Y35" s="279"/>
      <c r="Z35" s="279"/>
      <c r="AA35" s="279"/>
      <c r="AB35" s="279"/>
      <c r="AC35" s="46"/>
      <c r="AD35" s="46"/>
      <c r="AE35" s="46"/>
      <c r="AF35" s="46"/>
      <c r="AG35" s="46"/>
      <c r="AH35" s="46"/>
      <c r="AI35" s="46"/>
      <c r="AJ35" s="46"/>
      <c r="AK35" s="280">
        <f>SUM(AK26:AK33)</f>
        <v>0</v>
      </c>
      <c r="AL35" s="279"/>
      <c r="AM35" s="279"/>
      <c r="AN35" s="279"/>
      <c r="AO35" s="281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47</v>
      </c>
      <c r="AI60" s="39"/>
      <c r="AJ60" s="39"/>
      <c r="AK60" s="39"/>
      <c r="AL60" s="39"/>
      <c r="AM60" s="53" t="s">
        <v>48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47</v>
      </c>
      <c r="AI75" s="39"/>
      <c r="AJ75" s="39"/>
      <c r="AK75" s="39"/>
      <c r="AL75" s="39"/>
      <c r="AM75" s="53" t="s">
        <v>48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2020/92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2" t="str">
        <f>K6</f>
        <v>Zateplení spád. stavědla žst. Olomouc hl.n</v>
      </c>
      <c r="M85" s="283"/>
      <c r="N85" s="283"/>
      <c r="O85" s="283"/>
      <c r="P85" s="283"/>
      <c r="Q85" s="283"/>
      <c r="R85" s="283"/>
      <c r="S85" s="283"/>
      <c r="T85" s="283"/>
      <c r="U85" s="283"/>
      <c r="V85" s="283"/>
      <c r="W85" s="283"/>
      <c r="X85" s="283"/>
      <c r="Y85" s="283"/>
      <c r="Z85" s="283"/>
      <c r="AA85" s="283"/>
      <c r="AB85" s="283"/>
      <c r="AC85" s="283"/>
      <c r="AD85" s="283"/>
      <c r="AE85" s="283"/>
      <c r="AF85" s="283"/>
      <c r="AG85" s="283"/>
      <c r="AH85" s="283"/>
      <c r="AI85" s="283"/>
      <c r="AJ85" s="283"/>
      <c r="AK85" s="283"/>
      <c r="AL85" s="283"/>
      <c r="AM85" s="283"/>
      <c r="AN85" s="283"/>
      <c r="AO85" s="283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4" t="str">
        <f>IF(AN8= "","",AN8)</f>
        <v/>
      </c>
      <c r="AN87" s="284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28</v>
      </c>
      <c r="AJ89" s="37"/>
      <c r="AK89" s="37"/>
      <c r="AL89" s="37"/>
      <c r="AM89" s="285" t="str">
        <f>IF(E17="","",E17)</f>
        <v xml:space="preserve"> </v>
      </c>
      <c r="AN89" s="286"/>
      <c r="AO89" s="286"/>
      <c r="AP89" s="286"/>
      <c r="AQ89" s="37"/>
      <c r="AR89" s="40"/>
      <c r="AS89" s="287" t="s">
        <v>52</v>
      </c>
      <c r="AT89" s="288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26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30</v>
      </c>
      <c r="AJ90" s="37"/>
      <c r="AK90" s="37"/>
      <c r="AL90" s="37"/>
      <c r="AM90" s="285" t="str">
        <f>IF(E20="","",E20)</f>
        <v xml:space="preserve"> </v>
      </c>
      <c r="AN90" s="286"/>
      <c r="AO90" s="286"/>
      <c r="AP90" s="286"/>
      <c r="AQ90" s="37"/>
      <c r="AR90" s="40"/>
      <c r="AS90" s="289"/>
      <c r="AT90" s="290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1"/>
      <c r="AT91" s="292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3" t="s">
        <v>53</v>
      </c>
      <c r="D92" s="294"/>
      <c r="E92" s="294"/>
      <c r="F92" s="294"/>
      <c r="G92" s="294"/>
      <c r="H92" s="74"/>
      <c r="I92" s="295" t="s">
        <v>54</v>
      </c>
      <c r="J92" s="294"/>
      <c r="K92" s="294"/>
      <c r="L92" s="294"/>
      <c r="M92" s="294"/>
      <c r="N92" s="294"/>
      <c r="O92" s="294"/>
      <c r="P92" s="294"/>
      <c r="Q92" s="294"/>
      <c r="R92" s="294"/>
      <c r="S92" s="294"/>
      <c r="T92" s="294"/>
      <c r="U92" s="294"/>
      <c r="V92" s="294"/>
      <c r="W92" s="294"/>
      <c r="X92" s="294"/>
      <c r="Y92" s="294"/>
      <c r="Z92" s="294"/>
      <c r="AA92" s="294"/>
      <c r="AB92" s="294"/>
      <c r="AC92" s="294"/>
      <c r="AD92" s="294"/>
      <c r="AE92" s="294"/>
      <c r="AF92" s="294"/>
      <c r="AG92" s="296" t="s">
        <v>55</v>
      </c>
      <c r="AH92" s="294"/>
      <c r="AI92" s="294"/>
      <c r="AJ92" s="294"/>
      <c r="AK92" s="294"/>
      <c r="AL92" s="294"/>
      <c r="AM92" s="294"/>
      <c r="AN92" s="295" t="s">
        <v>56</v>
      </c>
      <c r="AO92" s="294"/>
      <c r="AP92" s="297"/>
      <c r="AQ92" s="75" t="s">
        <v>57</v>
      </c>
      <c r="AR92" s="40"/>
      <c r="AS92" s="76" t="s">
        <v>58</v>
      </c>
      <c r="AT92" s="77" t="s">
        <v>59</v>
      </c>
      <c r="AU92" s="77" t="s">
        <v>60</v>
      </c>
      <c r="AV92" s="77" t="s">
        <v>61</v>
      </c>
      <c r="AW92" s="77" t="s">
        <v>62</v>
      </c>
      <c r="AX92" s="77" t="s">
        <v>63</v>
      </c>
      <c r="AY92" s="77" t="s">
        <v>64</v>
      </c>
      <c r="AZ92" s="77" t="s">
        <v>65</v>
      </c>
      <c r="BA92" s="77" t="s">
        <v>66</v>
      </c>
      <c r="BB92" s="77" t="s">
        <v>67</v>
      </c>
      <c r="BC92" s="77" t="s">
        <v>68</v>
      </c>
      <c r="BD92" s="78" t="s">
        <v>69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1">
        <f>ROUND(SUM(AG95:AG96),2)</f>
        <v>0</v>
      </c>
      <c r="AH94" s="301"/>
      <c r="AI94" s="301"/>
      <c r="AJ94" s="301"/>
      <c r="AK94" s="301"/>
      <c r="AL94" s="301"/>
      <c r="AM94" s="301"/>
      <c r="AN94" s="302">
        <f>SUM(AG94,AT94)</f>
        <v>0</v>
      </c>
      <c r="AO94" s="302"/>
      <c r="AP94" s="302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71</v>
      </c>
      <c r="BT94" s="92" t="s">
        <v>72</v>
      </c>
      <c r="BU94" s="93" t="s">
        <v>73</v>
      </c>
      <c r="BV94" s="92" t="s">
        <v>74</v>
      </c>
      <c r="BW94" s="92" t="s">
        <v>5</v>
      </c>
      <c r="BX94" s="92" t="s">
        <v>75</v>
      </c>
      <c r="CL94" s="92" t="s">
        <v>1</v>
      </c>
    </row>
    <row r="95" spans="1:91" s="7" customFormat="1" ht="16.5" customHeight="1">
      <c r="A95" s="94" t="s">
        <v>76</v>
      </c>
      <c r="B95" s="95"/>
      <c r="C95" s="96"/>
      <c r="D95" s="300" t="s">
        <v>77</v>
      </c>
      <c r="E95" s="300"/>
      <c r="F95" s="300"/>
      <c r="G95" s="300"/>
      <c r="H95" s="300"/>
      <c r="I95" s="97"/>
      <c r="J95" s="300" t="s">
        <v>78</v>
      </c>
      <c r="K95" s="300"/>
      <c r="L95" s="300"/>
      <c r="M95" s="300"/>
      <c r="N95" s="300"/>
      <c r="O95" s="300"/>
      <c r="P95" s="300"/>
      <c r="Q95" s="300"/>
      <c r="R95" s="300"/>
      <c r="S95" s="300"/>
      <c r="T95" s="300"/>
      <c r="U95" s="300"/>
      <c r="V95" s="300"/>
      <c r="W95" s="300"/>
      <c r="X95" s="300"/>
      <c r="Y95" s="300"/>
      <c r="Z95" s="300"/>
      <c r="AA95" s="300"/>
      <c r="AB95" s="300"/>
      <c r="AC95" s="300"/>
      <c r="AD95" s="300"/>
      <c r="AE95" s="300"/>
      <c r="AF95" s="300"/>
      <c r="AG95" s="298">
        <f>'SO 01 - Zateplení objektu'!J30</f>
        <v>0</v>
      </c>
      <c r="AH95" s="299"/>
      <c r="AI95" s="299"/>
      <c r="AJ95" s="299"/>
      <c r="AK95" s="299"/>
      <c r="AL95" s="299"/>
      <c r="AM95" s="299"/>
      <c r="AN95" s="298">
        <f>SUM(AG95,AT95)</f>
        <v>0</v>
      </c>
      <c r="AO95" s="299"/>
      <c r="AP95" s="299"/>
      <c r="AQ95" s="98" t="s">
        <v>79</v>
      </c>
      <c r="AR95" s="99"/>
      <c r="AS95" s="100">
        <v>0</v>
      </c>
      <c r="AT95" s="101">
        <f>ROUND(SUM(AV95:AW95),2)</f>
        <v>0</v>
      </c>
      <c r="AU95" s="102">
        <f>'SO 01 - Zateplení objektu'!P136</f>
        <v>0</v>
      </c>
      <c r="AV95" s="101">
        <f>'SO 01 - Zateplení objektu'!J33</f>
        <v>0</v>
      </c>
      <c r="AW95" s="101">
        <f>'SO 01 - Zateplení objektu'!J34</f>
        <v>0</v>
      </c>
      <c r="AX95" s="101">
        <f>'SO 01 - Zateplení objektu'!J35</f>
        <v>0</v>
      </c>
      <c r="AY95" s="101">
        <f>'SO 01 - Zateplení objektu'!J36</f>
        <v>0</v>
      </c>
      <c r="AZ95" s="101">
        <f>'SO 01 - Zateplení objektu'!F33</f>
        <v>0</v>
      </c>
      <c r="BA95" s="101">
        <f>'SO 01 - Zateplení objektu'!F34</f>
        <v>0</v>
      </c>
      <c r="BB95" s="101">
        <f>'SO 01 - Zateplení objektu'!F35</f>
        <v>0</v>
      </c>
      <c r="BC95" s="101">
        <f>'SO 01 - Zateplení objektu'!F36</f>
        <v>0</v>
      </c>
      <c r="BD95" s="103">
        <f>'SO 01 - Zateplení objektu'!F37</f>
        <v>0</v>
      </c>
      <c r="BT95" s="104" t="s">
        <v>80</v>
      </c>
      <c r="BV95" s="104" t="s">
        <v>74</v>
      </c>
      <c r="BW95" s="104" t="s">
        <v>81</v>
      </c>
      <c r="BX95" s="104" t="s">
        <v>5</v>
      </c>
      <c r="CL95" s="104" t="s">
        <v>1</v>
      </c>
      <c r="CM95" s="104" t="s">
        <v>82</v>
      </c>
    </row>
    <row r="96" spans="1:91" s="7" customFormat="1" ht="16.5" customHeight="1">
      <c r="A96" s="94" t="s">
        <v>76</v>
      </c>
      <c r="B96" s="95"/>
      <c r="C96" s="96"/>
      <c r="D96" s="300" t="s">
        <v>83</v>
      </c>
      <c r="E96" s="300"/>
      <c r="F96" s="300"/>
      <c r="G96" s="300"/>
      <c r="H96" s="300"/>
      <c r="I96" s="97"/>
      <c r="J96" s="300" t="s">
        <v>84</v>
      </c>
      <c r="K96" s="300"/>
      <c r="L96" s="300"/>
      <c r="M96" s="300"/>
      <c r="N96" s="300"/>
      <c r="O96" s="300"/>
      <c r="P96" s="300"/>
      <c r="Q96" s="300"/>
      <c r="R96" s="300"/>
      <c r="S96" s="300"/>
      <c r="T96" s="300"/>
      <c r="U96" s="300"/>
      <c r="V96" s="300"/>
      <c r="W96" s="300"/>
      <c r="X96" s="300"/>
      <c r="Y96" s="300"/>
      <c r="Z96" s="300"/>
      <c r="AA96" s="300"/>
      <c r="AB96" s="300"/>
      <c r="AC96" s="300"/>
      <c r="AD96" s="300"/>
      <c r="AE96" s="300"/>
      <c r="AF96" s="300"/>
      <c r="AG96" s="298">
        <f>'SO 02 - VRN'!J30</f>
        <v>0</v>
      </c>
      <c r="AH96" s="299"/>
      <c r="AI96" s="299"/>
      <c r="AJ96" s="299"/>
      <c r="AK96" s="299"/>
      <c r="AL96" s="299"/>
      <c r="AM96" s="299"/>
      <c r="AN96" s="298">
        <f>SUM(AG96,AT96)</f>
        <v>0</v>
      </c>
      <c r="AO96" s="299"/>
      <c r="AP96" s="299"/>
      <c r="AQ96" s="98" t="s">
        <v>79</v>
      </c>
      <c r="AR96" s="99"/>
      <c r="AS96" s="105">
        <v>0</v>
      </c>
      <c r="AT96" s="106">
        <f>ROUND(SUM(AV96:AW96),2)</f>
        <v>0</v>
      </c>
      <c r="AU96" s="107">
        <f>'SO 02 - VRN'!P121</f>
        <v>0</v>
      </c>
      <c r="AV96" s="106">
        <f>'SO 02 - VRN'!J33</f>
        <v>0</v>
      </c>
      <c r="AW96" s="106">
        <f>'SO 02 - VRN'!J34</f>
        <v>0</v>
      </c>
      <c r="AX96" s="106">
        <f>'SO 02 - VRN'!J35</f>
        <v>0</v>
      </c>
      <c r="AY96" s="106">
        <f>'SO 02 - VRN'!J36</f>
        <v>0</v>
      </c>
      <c r="AZ96" s="106">
        <f>'SO 02 - VRN'!F33</f>
        <v>0</v>
      </c>
      <c r="BA96" s="106">
        <f>'SO 02 - VRN'!F34</f>
        <v>0</v>
      </c>
      <c r="BB96" s="106">
        <f>'SO 02 - VRN'!F35</f>
        <v>0</v>
      </c>
      <c r="BC96" s="106">
        <f>'SO 02 - VRN'!F36</f>
        <v>0</v>
      </c>
      <c r="BD96" s="108">
        <f>'SO 02 - VRN'!F37</f>
        <v>0</v>
      </c>
      <c r="BT96" s="104" t="s">
        <v>80</v>
      </c>
      <c r="BV96" s="104" t="s">
        <v>74</v>
      </c>
      <c r="BW96" s="104" t="s">
        <v>85</v>
      </c>
      <c r="BX96" s="104" t="s">
        <v>5</v>
      </c>
      <c r="CL96" s="104" t="s">
        <v>1</v>
      </c>
      <c r="CM96" s="104" t="s">
        <v>82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2H0Nfc5U3s4M3naRSXieRgHql5rdDTZ97YVK0VJtIoA8Qtwj+wvbP1Drqn1e9D1evyiK0V6TMhSI8ulQ+w09+g==" saltValue="/aKnL6eAtW4ZJngKNLxYsfyk8L9ss7nfbuhDIbpzhEB2NL7swIGXXB9ygtmF0b3BYVBDzhseozDhsUq9a6hFb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Zateplení objektu'!C2" display="/"/>
    <hyperlink ref="A96" location="'SO 0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81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86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4" t="str">
        <f>'Rekapitulace stavby'!K6</f>
        <v>Zateplení spád. stavědla žst. Olomouc hl.n</v>
      </c>
      <c r="F7" s="305"/>
      <c r="G7" s="305"/>
      <c r="H7" s="305"/>
      <c r="L7" s="21"/>
    </row>
    <row r="8" spans="1:46" s="2" customFormat="1" ht="12" customHeight="1">
      <c r="A8" s="35"/>
      <c r="B8" s="40"/>
      <c r="C8" s="35"/>
      <c r="D8" s="113" t="s">
        <v>87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6" t="s">
        <v>88</v>
      </c>
      <c r="F9" s="307"/>
      <c r="G9" s="307"/>
      <c r="H9" s="30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23</v>
      </c>
      <c r="E14" s="35"/>
      <c r="F14" s="35"/>
      <c r="G14" s="35"/>
      <c r="H14" s="35"/>
      <c r="I14" s="113" t="s">
        <v>24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21</v>
      </c>
      <c r="F15" s="35"/>
      <c r="G15" s="35"/>
      <c r="H15" s="35"/>
      <c r="I15" s="113" t="s">
        <v>25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26</v>
      </c>
      <c r="E17" s="35"/>
      <c r="F17" s="35"/>
      <c r="G17" s="35"/>
      <c r="H17" s="35"/>
      <c r="I17" s="113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8" t="str">
        <f>'Rekapitulace stavby'!E14</f>
        <v>Vyplň údaj</v>
      </c>
      <c r="F18" s="309"/>
      <c r="G18" s="309"/>
      <c r="H18" s="309"/>
      <c r="I18" s="113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28</v>
      </c>
      <c r="E20" s="35"/>
      <c r="F20" s="35"/>
      <c r="G20" s="35"/>
      <c r="H20" s="35"/>
      <c r="I20" s="113" t="s">
        <v>24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21</v>
      </c>
      <c r="F21" s="35"/>
      <c r="G21" s="35"/>
      <c r="H21" s="35"/>
      <c r="I21" s="113" t="s">
        <v>25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30</v>
      </c>
      <c r="E23" s="35"/>
      <c r="F23" s="35"/>
      <c r="G23" s="35"/>
      <c r="H23" s="35"/>
      <c r="I23" s="113" t="s">
        <v>24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21</v>
      </c>
      <c r="F24" s="35"/>
      <c r="G24" s="35"/>
      <c r="H24" s="35"/>
      <c r="I24" s="113" t="s">
        <v>25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31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32</v>
      </c>
      <c r="E30" s="35"/>
      <c r="F30" s="35"/>
      <c r="G30" s="35"/>
      <c r="H30" s="35"/>
      <c r="I30" s="35"/>
      <c r="J30" s="121">
        <f>ROUND(J136,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34</v>
      </c>
      <c r="G32" s="35"/>
      <c r="H32" s="35"/>
      <c r="I32" s="122" t="s">
        <v>33</v>
      </c>
      <c r="J32" s="122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36</v>
      </c>
      <c r="E33" s="113" t="s">
        <v>37</v>
      </c>
      <c r="F33" s="124">
        <f>ROUND((SUM(BE136:BE538)),  2)</f>
        <v>0</v>
      </c>
      <c r="G33" s="35"/>
      <c r="H33" s="35"/>
      <c r="I33" s="125">
        <v>0.21</v>
      </c>
      <c r="J33" s="124">
        <f>ROUND(((SUM(BE136:BE538))*I33),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38</v>
      </c>
      <c r="F34" s="124">
        <f>ROUND((SUM(BF136:BF538)),  2)</f>
        <v>0</v>
      </c>
      <c r="G34" s="35"/>
      <c r="H34" s="35"/>
      <c r="I34" s="125">
        <v>0.15</v>
      </c>
      <c r="J34" s="124">
        <f>ROUND(((SUM(BF136:BF538))*I34),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39</v>
      </c>
      <c r="F35" s="124">
        <f>ROUND((SUM(BG136:BG538)),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40</v>
      </c>
      <c r="F36" s="124">
        <f>ROUND((SUM(BH136:BH538)),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41</v>
      </c>
      <c r="F37" s="124">
        <f>ROUND((SUM(BI136:BI538)),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42</v>
      </c>
      <c r="E39" s="128"/>
      <c r="F39" s="128"/>
      <c r="G39" s="129" t="s">
        <v>43</v>
      </c>
      <c r="H39" s="130" t="s">
        <v>44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89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1" t="str">
        <f>E7</f>
        <v>Zateplení spád. stavědla žst. Olomouc hl.n</v>
      </c>
      <c r="F85" s="312"/>
      <c r="G85" s="312"/>
      <c r="H85" s="312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87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2" t="str">
        <f>E9</f>
        <v>SO 01 - Zateplení objektu</v>
      </c>
      <c r="F87" s="313"/>
      <c r="G87" s="313"/>
      <c r="H87" s="313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 xml:space="preserve"> </v>
      </c>
      <c r="G91" s="37"/>
      <c r="H91" s="37"/>
      <c r="I91" s="30" t="s">
        <v>28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30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90</v>
      </c>
      <c r="D94" s="145"/>
      <c r="E94" s="145"/>
      <c r="F94" s="145"/>
      <c r="G94" s="145"/>
      <c r="H94" s="145"/>
      <c r="I94" s="145"/>
      <c r="J94" s="146" t="s">
        <v>91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92</v>
      </c>
      <c r="D96" s="37"/>
      <c r="E96" s="37"/>
      <c r="F96" s="37"/>
      <c r="G96" s="37"/>
      <c r="H96" s="37"/>
      <c r="I96" s="37"/>
      <c r="J96" s="85">
        <f>J136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93</v>
      </c>
    </row>
    <row r="97" spans="2:12" s="9" customFormat="1" ht="24.95" customHeight="1">
      <c r="B97" s="148"/>
      <c r="C97" s="149"/>
      <c r="D97" s="150" t="s">
        <v>94</v>
      </c>
      <c r="E97" s="151"/>
      <c r="F97" s="151"/>
      <c r="G97" s="151"/>
      <c r="H97" s="151"/>
      <c r="I97" s="151"/>
      <c r="J97" s="152">
        <f>J137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95</v>
      </c>
      <c r="E98" s="157"/>
      <c r="F98" s="157"/>
      <c r="G98" s="157"/>
      <c r="H98" s="157"/>
      <c r="I98" s="157"/>
      <c r="J98" s="158">
        <f>J138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96</v>
      </c>
      <c r="E99" s="157"/>
      <c r="F99" s="157"/>
      <c r="G99" s="157"/>
      <c r="H99" s="157"/>
      <c r="I99" s="157"/>
      <c r="J99" s="158">
        <f>J147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97</v>
      </c>
      <c r="E100" s="157"/>
      <c r="F100" s="157"/>
      <c r="G100" s="157"/>
      <c r="H100" s="157"/>
      <c r="I100" s="157"/>
      <c r="J100" s="158">
        <f>J249</f>
        <v>0</v>
      </c>
      <c r="K100" s="155"/>
      <c r="L100" s="159"/>
    </row>
    <row r="101" spans="2:12" s="10" customFormat="1" ht="14.85" customHeight="1">
      <c r="B101" s="154"/>
      <c r="C101" s="155"/>
      <c r="D101" s="156" t="s">
        <v>98</v>
      </c>
      <c r="E101" s="157"/>
      <c r="F101" s="157"/>
      <c r="G101" s="157"/>
      <c r="H101" s="157"/>
      <c r="I101" s="157"/>
      <c r="J101" s="158">
        <f>J317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99</v>
      </c>
      <c r="E102" s="157"/>
      <c r="F102" s="157"/>
      <c r="G102" s="157"/>
      <c r="H102" s="157"/>
      <c r="I102" s="157"/>
      <c r="J102" s="158">
        <f>J336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100</v>
      </c>
      <c r="E103" s="157"/>
      <c r="F103" s="157"/>
      <c r="G103" s="157"/>
      <c r="H103" s="157"/>
      <c r="I103" s="157"/>
      <c r="J103" s="158">
        <f>J350</f>
        <v>0</v>
      </c>
      <c r="K103" s="155"/>
      <c r="L103" s="159"/>
    </row>
    <row r="104" spans="2:12" s="9" customFormat="1" ht="24.95" customHeight="1">
      <c r="B104" s="148"/>
      <c r="C104" s="149"/>
      <c r="D104" s="150" t="s">
        <v>101</v>
      </c>
      <c r="E104" s="151"/>
      <c r="F104" s="151"/>
      <c r="G104" s="151"/>
      <c r="H104" s="151"/>
      <c r="I104" s="151"/>
      <c r="J104" s="152">
        <f>J353</f>
        <v>0</v>
      </c>
      <c r="K104" s="149"/>
      <c r="L104" s="153"/>
    </row>
    <row r="105" spans="2:12" s="10" customFormat="1" ht="19.899999999999999" customHeight="1">
      <c r="B105" s="154"/>
      <c r="C105" s="155"/>
      <c r="D105" s="156" t="s">
        <v>102</v>
      </c>
      <c r="E105" s="157"/>
      <c r="F105" s="157"/>
      <c r="G105" s="157"/>
      <c r="H105" s="157"/>
      <c r="I105" s="157"/>
      <c r="J105" s="158">
        <f>J354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103</v>
      </c>
      <c r="E106" s="157"/>
      <c r="F106" s="157"/>
      <c r="G106" s="157"/>
      <c r="H106" s="157"/>
      <c r="I106" s="157"/>
      <c r="J106" s="158">
        <f>J403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104</v>
      </c>
      <c r="E107" s="157"/>
      <c r="F107" s="157"/>
      <c r="G107" s="157"/>
      <c r="H107" s="157"/>
      <c r="I107" s="157"/>
      <c r="J107" s="158">
        <f>J412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105</v>
      </c>
      <c r="E108" s="157"/>
      <c r="F108" s="157"/>
      <c r="G108" s="157"/>
      <c r="H108" s="157"/>
      <c r="I108" s="157"/>
      <c r="J108" s="158">
        <f>J441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106</v>
      </c>
      <c r="E109" s="157"/>
      <c r="F109" s="157"/>
      <c r="G109" s="157"/>
      <c r="H109" s="157"/>
      <c r="I109" s="157"/>
      <c r="J109" s="158">
        <f>J459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107</v>
      </c>
      <c r="E110" s="157"/>
      <c r="F110" s="157"/>
      <c r="G110" s="157"/>
      <c r="H110" s="157"/>
      <c r="I110" s="157"/>
      <c r="J110" s="158">
        <f>J482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108</v>
      </c>
      <c r="E111" s="157"/>
      <c r="F111" s="157"/>
      <c r="G111" s="157"/>
      <c r="H111" s="157"/>
      <c r="I111" s="157"/>
      <c r="J111" s="158">
        <f>J489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109</v>
      </c>
      <c r="E112" s="157"/>
      <c r="F112" s="157"/>
      <c r="G112" s="157"/>
      <c r="H112" s="157"/>
      <c r="I112" s="157"/>
      <c r="J112" s="158">
        <f>J504</f>
        <v>0</v>
      </c>
      <c r="K112" s="155"/>
      <c r="L112" s="159"/>
    </row>
    <row r="113" spans="1:31" s="10" customFormat="1" ht="19.899999999999999" customHeight="1">
      <c r="B113" s="154"/>
      <c r="C113" s="155"/>
      <c r="D113" s="156" t="s">
        <v>110</v>
      </c>
      <c r="E113" s="157"/>
      <c r="F113" s="157"/>
      <c r="G113" s="157"/>
      <c r="H113" s="157"/>
      <c r="I113" s="157"/>
      <c r="J113" s="158">
        <f>J524</f>
        <v>0</v>
      </c>
      <c r="K113" s="155"/>
      <c r="L113" s="159"/>
    </row>
    <row r="114" spans="1:31" s="9" customFormat="1" ht="24.95" customHeight="1">
      <c r="B114" s="148"/>
      <c r="C114" s="149"/>
      <c r="D114" s="150" t="s">
        <v>111</v>
      </c>
      <c r="E114" s="151"/>
      <c r="F114" s="151"/>
      <c r="G114" s="151"/>
      <c r="H114" s="151"/>
      <c r="I114" s="151"/>
      <c r="J114" s="152">
        <f>J532</f>
        <v>0</v>
      </c>
      <c r="K114" s="149"/>
      <c r="L114" s="153"/>
    </row>
    <row r="115" spans="1:31" s="10" customFormat="1" ht="19.899999999999999" customHeight="1">
      <c r="B115" s="154"/>
      <c r="C115" s="155"/>
      <c r="D115" s="156" t="s">
        <v>112</v>
      </c>
      <c r="E115" s="157"/>
      <c r="F115" s="157"/>
      <c r="G115" s="157"/>
      <c r="H115" s="157"/>
      <c r="I115" s="157"/>
      <c r="J115" s="158">
        <f>J533</f>
        <v>0</v>
      </c>
      <c r="K115" s="155"/>
      <c r="L115" s="159"/>
    </row>
    <row r="116" spans="1:31" s="9" customFormat="1" ht="24.95" customHeight="1">
      <c r="B116" s="148"/>
      <c r="C116" s="149"/>
      <c r="D116" s="150" t="s">
        <v>113</v>
      </c>
      <c r="E116" s="151"/>
      <c r="F116" s="151"/>
      <c r="G116" s="151"/>
      <c r="H116" s="151"/>
      <c r="I116" s="151"/>
      <c r="J116" s="152">
        <f>J536</f>
        <v>0</v>
      </c>
      <c r="K116" s="149"/>
      <c r="L116" s="153"/>
    </row>
    <row r="117" spans="1:31" s="2" customFormat="1" ht="21.7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22" spans="1:31" s="2" customFormat="1" ht="6.95" customHeight="1">
      <c r="A122" s="35"/>
      <c r="B122" s="57"/>
      <c r="C122" s="58"/>
      <c r="D122" s="58"/>
      <c r="E122" s="58"/>
      <c r="F122" s="58"/>
      <c r="G122" s="58"/>
      <c r="H122" s="58"/>
      <c r="I122" s="58"/>
      <c r="J122" s="58"/>
      <c r="K122" s="58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24.95" customHeight="1">
      <c r="A123" s="35"/>
      <c r="B123" s="36"/>
      <c r="C123" s="24" t="s">
        <v>114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16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>
      <c r="A126" s="35"/>
      <c r="B126" s="36"/>
      <c r="C126" s="37"/>
      <c r="D126" s="37"/>
      <c r="E126" s="311" t="str">
        <f>E7</f>
        <v>Zateplení spád. stavědla žst. Olomouc hl.n</v>
      </c>
      <c r="F126" s="312"/>
      <c r="G126" s="312"/>
      <c r="H126" s="312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87</v>
      </c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6.5" customHeight="1">
      <c r="A128" s="35"/>
      <c r="B128" s="36"/>
      <c r="C128" s="37"/>
      <c r="D128" s="37"/>
      <c r="E128" s="282" t="str">
        <f>E9</f>
        <v>SO 01 - Zateplení objektu</v>
      </c>
      <c r="F128" s="313"/>
      <c r="G128" s="313"/>
      <c r="H128" s="313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2" customHeight="1">
      <c r="A130" s="35"/>
      <c r="B130" s="36"/>
      <c r="C130" s="30" t="s">
        <v>20</v>
      </c>
      <c r="D130" s="37"/>
      <c r="E130" s="37"/>
      <c r="F130" s="28" t="str">
        <f>F12</f>
        <v xml:space="preserve"> </v>
      </c>
      <c r="G130" s="37"/>
      <c r="H130" s="37"/>
      <c r="I130" s="30" t="s">
        <v>22</v>
      </c>
      <c r="J130" s="67">
        <f>IF(J12="","",J12)</f>
        <v>0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5.2" customHeight="1">
      <c r="A132" s="35"/>
      <c r="B132" s="36"/>
      <c r="C132" s="30" t="s">
        <v>23</v>
      </c>
      <c r="D132" s="37"/>
      <c r="E132" s="37"/>
      <c r="F132" s="28" t="str">
        <f>E15</f>
        <v xml:space="preserve"> </v>
      </c>
      <c r="G132" s="37"/>
      <c r="H132" s="37"/>
      <c r="I132" s="30" t="s">
        <v>28</v>
      </c>
      <c r="J132" s="33" t="str">
        <f>E21</f>
        <v xml:space="preserve"> 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5.2" customHeight="1">
      <c r="A133" s="35"/>
      <c r="B133" s="36"/>
      <c r="C133" s="30" t="s">
        <v>26</v>
      </c>
      <c r="D133" s="37"/>
      <c r="E133" s="37"/>
      <c r="F133" s="28" t="str">
        <f>IF(E18="","",E18)</f>
        <v>Vyplň údaj</v>
      </c>
      <c r="G133" s="37"/>
      <c r="H133" s="37"/>
      <c r="I133" s="30" t="s">
        <v>30</v>
      </c>
      <c r="J133" s="33" t="str">
        <f>E24</f>
        <v xml:space="preserve"> 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0.35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11" customFormat="1" ht="29.25" customHeight="1">
      <c r="A135" s="160"/>
      <c r="B135" s="161"/>
      <c r="C135" s="162" t="s">
        <v>115</v>
      </c>
      <c r="D135" s="163" t="s">
        <v>57</v>
      </c>
      <c r="E135" s="163" t="s">
        <v>53</v>
      </c>
      <c r="F135" s="163" t="s">
        <v>54</v>
      </c>
      <c r="G135" s="163" t="s">
        <v>116</v>
      </c>
      <c r="H135" s="163" t="s">
        <v>117</v>
      </c>
      <c r="I135" s="163" t="s">
        <v>118</v>
      </c>
      <c r="J135" s="163" t="s">
        <v>91</v>
      </c>
      <c r="K135" s="164" t="s">
        <v>119</v>
      </c>
      <c r="L135" s="165"/>
      <c r="M135" s="76" t="s">
        <v>1</v>
      </c>
      <c r="N135" s="77" t="s">
        <v>36</v>
      </c>
      <c r="O135" s="77" t="s">
        <v>120</v>
      </c>
      <c r="P135" s="77" t="s">
        <v>121</v>
      </c>
      <c r="Q135" s="77" t="s">
        <v>122</v>
      </c>
      <c r="R135" s="77" t="s">
        <v>123</v>
      </c>
      <c r="S135" s="77" t="s">
        <v>124</v>
      </c>
      <c r="T135" s="78" t="s">
        <v>125</v>
      </c>
      <c r="U135" s="160"/>
      <c r="V135" s="160"/>
      <c r="W135" s="160"/>
      <c r="X135" s="160"/>
      <c r="Y135" s="160"/>
      <c r="Z135" s="160"/>
      <c r="AA135" s="160"/>
      <c r="AB135" s="160"/>
      <c r="AC135" s="160"/>
      <c r="AD135" s="160"/>
      <c r="AE135" s="160"/>
    </row>
    <row r="136" spans="1:65" s="2" customFormat="1" ht="22.9" customHeight="1">
      <c r="A136" s="35"/>
      <c r="B136" s="36"/>
      <c r="C136" s="83" t="s">
        <v>126</v>
      </c>
      <c r="D136" s="37"/>
      <c r="E136" s="37"/>
      <c r="F136" s="37"/>
      <c r="G136" s="37"/>
      <c r="H136" s="37"/>
      <c r="I136" s="37"/>
      <c r="J136" s="166">
        <f>BK136</f>
        <v>0</v>
      </c>
      <c r="K136" s="37"/>
      <c r="L136" s="40"/>
      <c r="M136" s="79"/>
      <c r="N136" s="167"/>
      <c r="O136" s="80"/>
      <c r="P136" s="168">
        <f>P137+P353+P532+P536</f>
        <v>0</v>
      </c>
      <c r="Q136" s="80"/>
      <c r="R136" s="168">
        <f>R137+R353+R532+R536</f>
        <v>31.132468880000001</v>
      </c>
      <c r="S136" s="80"/>
      <c r="T136" s="169">
        <f>T137+T353+T532+T536</f>
        <v>18.1821682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71</v>
      </c>
      <c r="AU136" s="18" t="s">
        <v>93</v>
      </c>
      <c r="BK136" s="170">
        <f>BK137+BK353+BK532+BK536</f>
        <v>0</v>
      </c>
    </row>
    <row r="137" spans="1:65" s="12" customFormat="1" ht="25.9" customHeight="1">
      <c r="B137" s="171"/>
      <c r="C137" s="172"/>
      <c r="D137" s="173" t="s">
        <v>71</v>
      </c>
      <c r="E137" s="174" t="s">
        <v>127</v>
      </c>
      <c r="F137" s="174" t="s">
        <v>128</v>
      </c>
      <c r="G137" s="172"/>
      <c r="H137" s="172"/>
      <c r="I137" s="175"/>
      <c r="J137" s="176">
        <f>BK137</f>
        <v>0</v>
      </c>
      <c r="K137" s="172"/>
      <c r="L137" s="177"/>
      <c r="M137" s="178"/>
      <c r="N137" s="179"/>
      <c r="O137" s="179"/>
      <c r="P137" s="180">
        <f>P138+P147+P249+P336+P350</f>
        <v>0</v>
      </c>
      <c r="Q137" s="179"/>
      <c r="R137" s="180">
        <f>R138+R147+R249+R336+R350</f>
        <v>23.17325495</v>
      </c>
      <c r="S137" s="179"/>
      <c r="T137" s="181">
        <f>T138+T147+T249+T336+T350</f>
        <v>14.593904</v>
      </c>
      <c r="AR137" s="182" t="s">
        <v>80</v>
      </c>
      <c r="AT137" s="183" t="s">
        <v>71</v>
      </c>
      <c r="AU137" s="183" t="s">
        <v>72</v>
      </c>
      <c r="AY137" s="182" t="s">
        <v>129</v>
      </c>
      <c r="BK137" s="184">
        <f>BK138+BK147+BK249+BK336+BK350</f>
        <v>0</v>
      </c>
    </row>
    <row r="138" spans="1:65" s="12" customFormat="1" ht="22.9" customHeight="1">
      <c r="B138" s="171"/>
      <c r="C138" s="172"/>
      <c r="D138" s="173" t="s">
        <v>71</v>
      </c>
      <c r="E138" s="185" t="s">
        <v>130</v>
      </c>
      <c r="F138" s="185" t="s">
        <v>131</v>
      </c>
      <c r="G138" s="172"/>
      <c r="H138" s="172"/>
      <c r="I138" s="175"/>
      <c r="J138" s="186">
        <f>BK138</f>
        <v>0</v>
      </c>
      <c r="K138" s="172"/>
      <c r="L138" s="177"/>
      <c r="M138" s="178"/>
      <c r="N138" s="179"/>
      <c r="O138" s="179"/>
      <c r="P138" s="180">
        <f>SUM(P139:P146)</f>
        <v>0</v>
      </c>
      <c r="Q138" s="179"/>
      <c r="R138" s="180">
        <f>SUM(R139:R146)</f>
        <v>3.2376725</v>
      </c>
      <c r="S138" s="179"/>
      <c r="T138" s="181">
        <f>SUM(T139:T146)</f>
        <v>0</v>
      </c>
      <c r="AR138" s="182" t="s">
        <v>80</v>
      </c>
      <c r="AT138" s="183" t="s">
        <v>71</v>
      </c>
      <c r="AU138" s="183" t="s">
        <v>80</v>
      </c>
      <c r="AY138" s="182" t="s">
        <v>129</v>
      </c>
      <c r="BK138" s="184">
        <f>SUM(BK139:BK146)</f>
        <v>0</v>
      </c>
    </row>
    <row r="139" spans="1:65" s="2" customFormat="1" ht="24.2" customHeight="1">
      <c r="A139" s="35"/>
      <c r="B139" s="36"/>
      <c r="C139" s="187" t="s">
        <v>80</v>
      </c>
      <c r="D139" s="187" t="s">
        <v>132</v>
      </c>
      <c r="E139" s="188" t="s">
        <v>133</v>
      </c>
      <c r="F139" s="189" t="s">
        <v>134</v>
      </c>
      <c r="G139" s="190" t="s">
        <v>135</v>
      </c>
      <c r="H139" s="191">
        <v>1.2190000000000001</v>
      </c>
      <c r="I139" s="192"/>
      <c r="J139" s="193">
        <f>ROUND(I139*H139,2)</f>
        <v>0</v>
      </c>
      <c r="K139" s="189" t="s">
        <v>1</v>
      </c>
      <c r="L139" s="40"/>
      <c r="M139" s="194" t="s">
        <v>1</v>
      </c>
      <c r="N139" s="195" t="s">
        <v>37</v>
      </c>
      <c r="O139" s="72"/>
      <c r="P139" s="196">
        <f>O139*H139</f>
        <v>0</v>
      </c>
      <c r="Q139" s="196">
        <v>1.8774999999999999</v>
      </c>
      <c r="R139" s="196">
        <f>Q139*H139</f>
        <v>2.2886725000000001</v>
      </c>
      <c r="S139" s="196">
        <v>0</v>
      </c>
      <c r="T139" s="19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136</v>
      </c>
      <c r="AT139" s="198" t="s">
        <v>132</v>
      </c>
      <c r="AU139" s="198" t="s">
        <v>82</v>
      </c>
      <c r="AY139" s="18" t="s">
        <v>129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80</v>
      </c>
      <c r="BK139" s="199">
        <f>ROUND(I139*H139,2)</f>
        <v>0</v>
      </c>
      <c r="BL139" s="18" t="s">
        <v>136</v>
      </c>
      <c r="BM139" s="198" t="s">
        <v>137</v>
      </c>
    </row>
    <row r="140" spans="1:65" s="2" customFormat="1" ht="19.5">
      <c r="A140" s="35"/>
      <c r="B140" s="36"/>
      <c r="C140" s="37"/>
      <c r="D140" s="200" t="s">
        <v>138</v>
      </c>
      <c r="E140" s="37"/>
      <c r="F140" s="201" t="s">
        <v>134</v>
      </c>
      <c r="G140" s="37"/>
      <c r="H140" s="37"/>
      <c r="I140" s="202"/>
      <c r="J140" s="37"/>
      <c r="K140" s="37"/>
      <c r="L140" s="40"/>
      <c r="M140" s="203"/>
      <c r="N140" s="204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138</v>
      </c>
      <c r="AU140" s="18" t="s">
        <v>82</v>
      </c>
    </row>
    <row r="141" spans="1:65" s="13" customFormat="1" ht="11.25">
      <c r="B141" s="205"/>
      <c r="C141" s="206"/>
      <c r="D141" s="200" t="s">
        <v>139</v>
      </c>
      <c r="E141" s="207" t="s">
        <v>1</v>
      </c>
      <c r="F141" s="208" t="s">
        <v>140</v>
      </c>
      <c r="G141" s="206"/>
      <c r="H141" s="209">
        <v>0.378</v>
      </c>
      <c r="I141" s="210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139</v>
      </c>
      <c r="AU141" s="215" t="s">
        <v>82</v>
      </c>
      <c r="AV141" s="13" t="s">
        <v>82</v>
      </c>
      <c r="AW141" s="13" t="s">
        <v>29</v>
      </c>
      <c r="AX141" s="13" t="s">
        <v>72</v>
      </c>
      <c r="AY141" s="215" t="s">
        <v>129</v>
      </c>
    </row>
    <row r="142" spans="1:65" s="13" customFormat="1" ht="11.25">
      <c r="B142" s="205"/>
      <c r="C142" s="206"/>
      <c r="D142" s="200" t="s">
        <v>139</v>
      </c>
      <c r="E142" s="207" t="s">
        <v>1</v>
      </c>
      <c r="F142" s="208" t="s">
        <v>141</v>
      </c>
      <c r="G142" s="206"/>
      <c r="H142" s="209">
        <v>4.1000000000000002E-2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139</v>
      </c>
      <c r="AU142" s="215" t="s">
        <v>82</v>
      </c>
      <c r="AV142" s="13" t="s">
        <v>82</v>
      </c>
      <c r="AW142" s="13" t="s">
        <v>29</v>
      </c>
      <c r="AX142" s="13" t="s">
        <v>72</v>
      </c>
      <c r="AY142" s="215" t="s">
        <v>129</v>
      </c>
    </row>
    <row r="143" spans="1:65" s="13" customFormat="1" ht="11.25">
      <c r="B143" s="205"/>
      <c r="C143" s="206"/>
      <c r="D143" s="200" t="s">
        <v>139</v>
      </c>
      <c r="E143" s="207" t="s">
        <v>1</v>
      </c>
      <c r="F143" s="208" t="s">
        <v>142</v>
      </c>
      <c r="G143" s="206"/>
      <c r="H143" s="209">
        <v>0.8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139</v>
      </c>
      <c r="AU143" s="215" t="s">
        <v>82</v>
      </c>
      <c r="AV143" s="13" t="s">
        <v>82</v>
      </c>
      <c r="AW143" s="13" t="s">
        <v>29</v>
      </c>
      <c r="AX143" s="13" t="s">
        <v>72</v>
      </c>
      <c r="AY143" s="215" t="s">
        <v>129</v>
      </c>
    </row>
    <row r="144" spans="1:65" s="14" customFormat="1" ht="11.25">
      <c r="B144" s="216"/>
      <c r="C144" s="217"/>
      <c r="D144" s="200" t="s">
        <v>139</v>
      </c>
      <c r="E144" s="218" t="s">
        <v>1</v>
      </c>
      <c r="F144" s="219" t="s">
        <v>143</v>
      </c>
      <c r="G144" s="217"/>
      <c r="H144" s="220">
        <v>1.2190000000000001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139</v>
      </c>
      <c r="AU144" s="226" t="s">
        <v>82</v>
      </c>
      <c r="AV144" s="14" t="s">
        <v>136</v>
      </c>
      <c r="AW144" s="14" t="s">
        <v>29</v>
      </c>
      <c r="AX144" s="14" t="s">
        <v>80</v>
      </c>
      <c r="AY144" s="226" t="s">
        <v>129</v>
      </c>
    </row>
    <row r="145" spans="1:65" s="2" customFormat="1" ht="24.2" customHeight="1">
      <c r="A145" s="35"/>
      <c r="B145" s="36"/>
      <c r="C145" s="187" t="s">
        <v>82</v>
      </c>
      <c r="D145" s="187" t="s">
        <v>132</v>
      </c>
      <c r="E145" s="188" t="s">
        <v>144</v>
      </c>
      <c r="F145" s="189" t="s">
        <v>145</v>
      </c>
      <c r="G145" s="190" t="s">
        <v>135</v>
      </c>
      <c r="H145" s="191">
        <v>1</v>
      </c>
      <c r="I145" s="192"/>
      <c r="J145" s="193">
        <f>ROUND(I145*H145,2)</f>
        <v>0</v>
      </c>
      <c r="K145" s="189" t="s">
        <v>1</v>
      </c>
      <c r="L145" s="40"/>
      <c r="M145" s="194" t="s">
        <v>1</v>
      </c>
      <c r="N145" s="195" t="s">
        <v>37</v>
      </c>
      <c r="O145" s="72"/>
      <c r="P145" s="196">
        <f>O145*H145</f>
        <v>0</v>
      </c>
      <c r="Q145" s="196">
        <v>0.94899999999999995</v>
      </c>
      <c r="R145" s="196">
        <f>Q145*H145</f>
        <v>0.94899999999999995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136</v>
      </c>
      <c r="AT145" s="198" t="s">
        <v>132</v>
      </c>
      <c r="AU145" s="198" t="s">
        <v>82</v>
      </c>
      <c r="AY145" s="18" t="s">
        <v>129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80</v>
      </c>
      <c r="BK145" s="199">
        <f>ROUND(I145*H145,2)</f>
        <v>0</v>
      </c>
      <c r="BL145" s="18" t="s">
        <v>136</v>
      </c>
      <c r="BM145" s="198" t="s">
        <v>146</v>
      </c>
    </row>
    <row r="146" spans="1:65" s="2" customFormat="1" ht="19.5">
      <c r="A146" s="35"/>
      <c r="B146" s="36"/>
      <c r="C146" s="37"/>
      <c r="D146" s="200" t="s">
        <v>138</v>
      </c>
      <c r="E146" s="37"/>
      <c r="F146" s="201" t="s">
        <v>145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138</v>
      </c>
      <c r="AU146" s="18" t="s">
        <v>82</v>
      </c>
    </row>
    <row r="147" spans="1:65" s="12" customFormat="1" ht="22.9" customHeight="1">
      <c r="B147" s="171"/>
      <c r="C147" s="172"/>
      <c r="D147" s="173" t="s">
        <v>71</v>
      </c>
      <c r="E147" s="185" t="s">
        <v>147</v>
      </c>
      <c r="F147" s="185" t="s">
        <v>148</v>
      </c>
      <c r="G147" s="172"/>
      <c r="H147" s="172"/>
      <c r="I147" s="175"/>
      <c r="J147" s="186">
        <f>BK147</f>
        <v>0</v>
      </c>
      <c r="K147" s="172"/>
      <c r="L147" s="177"/>
      <c r="M147" s="178"/>
      <c r="N147" s="179"/>
      <c r="O147" s="179"/>
      <c r="P147" s="180">
        <f>SUM(P148:P248)</f>
        <v>0</v>
      </c>
      <c r="Q147" s="179"/>
      <c r="R147" s="180">
        <f>SUM(R148:R248)</f>
        <v>18.760542450000003</v>
      </c>
      <c r="S147" s="179"/>
      <c r="T147" s="181">
        <f>SUM(T148:T248)</f>
        <v>0</v>
      </c>
      <c r="AR147" s="182" t="s">
        <v>80</v>
      </c>
      <c r="AT147" s="183" t="s">
        <v>71</v>
      </c>
      <c r="AU147" s="183" t="s">
        <v>80</v>
      </c>
      <c r="AY147" s="182" t="s">
        <v>129</v>
      </c>
      <c r="BK147" s="184">
        <f>SUM(BK148:BK248)</f>
        <v>0</v>
      </c>
    </row>
    <row r="148" spans="1:65" s="2" customFormat="1" ht="24.2" customHeight="1">
      <c r="A148" s="35"/>
      <c r="B148" s="36"/>
      <c r="C148" s="187" t="s">
        <v>130</v>
      </c>
      <c r="D148" s="187" t="s">
        <v>132</v>
      </c>
      <c r="E148" s="188" t="s">
        <v>149</v>
      </c>
      <c r="F148" s="189" t="s">
        <v>150</v>
      </c>
      <c r="G148" s="190" t="s">
        <v>151</v>
      </c>
      <c r="H148" s="191">
        <v>2.36</v>
      </c>
      <c r="I148" s="192"/>
      <c r="J148" s="193">
        <f>ROUND(I148*H148,2)</f>
        <v>0</v>
      </c>
      <c r="K148" s="189" t="s">
        <v>152</v>
      </c>
      <c r="L148" s="40"/>
      <c r="M148" s="194" t="s">
        <v>1</v>
      </c>
      <c r="N148" s="195" t="s">
        <v>37</v>
      </c>
      <c r="O148" s="72"/>
      <c r="P148" s="196">
        <f>O148*H148</f>
        <v>0</v>
      </c>
      <c r="Q148" s="196">
        <v>3.3579999999999999E-2</v>
      </c>
      <c r="R148" s="196">
        <f>Q148*H148</f>
        <v>7.9248799999999994E-2</v>
      </c>
      <c r="S148" s="196">
        <v>0</v>
      </c>
      <c r="T148" s="19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8" t="s">
        <v>136</v>
      </c>
      <c r="AT148" s="198" t="s">
        <v>132</v>
      </c>
      <c r="AU148" s="198" t="s">
        <v>82</v>
      </c>
      <c r="AY148" s="18" t="s">
        <v>129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80</v>
      </c>
      <c r="BK148" s="199">
        <f>ROUND(I148*H148,2)</f>
        <v>0</v>
      </c>
      <c r="BL148" s="18" t="s">
        <v>136</v>
      </c>
      <c r="BM148" s="198" t="s">
        <v>153</v>
      </c>
    </row>
    <row r="149" spans="1:65" s="2" customFormat="1" ht="11.25">
      <c r="A149" s="35"/>
      <c r="B149" s="36"/>
      <c r="C149" s="37"/>
      <c r="D149" s="200" t="s">
        <v>138</v>
      </c>
      <c r="E149" s="37"/>
      <c r="F149" s="201" t="s">
        <v>154</v>
      </c>
      <c r="G149" s="37"/>
      <c r="H149" s="37"/>
      <c r="I149" s="202"/>
      <c r="J149" s="37"/>
      <c r="K149" s="37"/>
      <c r="L149" s="40"/>
      <c r="M149" s="203"/>
      <c r="N149" s="204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138</v>
      </c>
      <c r="AU149" s="18" t="s">
        <v>82</v>
      </c>
    </row>
    <row r="150" spans="1:65" s="15" customFormat="1" ht="11.25">
      <c r="B150" s="227"/>
      <c r="C150" s="228"/>
      <c r="D150" s="200" t="s">
        <v>139</v>
      </c>
      <c r="E150" s="229" t="s">
        <v>1</v>
      </c>
      <c r="F150" s="230" t="s">
        <v>155</v>
      </c>
      <c r="G150" s="228"/>
      <c r="H150" s="229" t="s">
        <v>1</v>
      </c>
      <c r="I150" s="231"/>
      <c r="J150" s="228"/>
      <c r="K150" s="228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139</v>
      </c>
      <c r="AU150" s="236" t="s">
        <v>82</v>
      </c>
      <c r="AV150" s="15" t="s">
        <v>80</v>
      </c>
      <c r="AW150" s="15" t="s">
        <v>29</v>
      </c>
      <c r="AX150" s="15" t="s">
        <v>72</v>
      </c>
      <c r="AY150" s="236" t="s">
        <v>129</v>
      </c>
    </row>
    <row r="151" spans="1:65" s="13" customFormat="1" ht="11.25">
      <c r="B151" s="205"/>
      <c r="C151" s="206"/>
      <c r="D151" s="200" t="s">
        <v>139</v>
      </c>
      <c r="E151" s="207" t="s">
        <v>1</v>
      </c>
      <c r="F151" s="208" t="s">
        <v>156</v>
      </c>
      <c r="G151" s="206"/>
      <c r="H151" s="209">
        <v>2.36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139</v>
      </c>
      <c r="AU151" s="215" t="s">
        <v>82</v>
      </c>
      <c r="AV151" s="13" t="s">
        <v>82</v>
      </c>
      <c r="AW151" s="13" t="s">
        <v>29</v>
      </c>
      <c r="AX151" s="13" t="s">
        <v>72</v>
      </c>
      <c r="AY151" s="215" t="s">
        <v>129</v>
      </c>
    </row>
    <row r="152" spans="1:65" s="14" customFormat="1" ht="11.25">
      <c r="B152" s="216"/>
      <c r="C152" s="217"/>
      <c r="D152" s="200" t="s">
        <v>139</v>
      </c>
      <c r="E152" s="218" t="s">
        <v>1</v>
      </c>
      <c r="F152" s="219" t="s">
        <v>143</v>
      </c>
      <c r="G152" s="217"/>
      <c r="H152" s="220">
        <v>2.36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139</v>
      </c>
      <c r="AU152" s="226" t="s">
        <v>82</v>
      </c>
      <c r="AV152" s="14" t="s">
        <v>136</v>
      </c>
      <c r="AW152" s="14" t="s">
        <v>29</v>
      </c>
      <c r="AX152" s="14" t="s">
        <v>80</v>
      </c>
      <c r="AY152" s="226" t="s">
        <v>129</v>
      </c>
    </row>
    <row r="153" spans="1:65" s="2" customFormat="1" ht="24.2" customHeight="1">
      <c r="A153" s="35"/>
      <c r="B153" s="36"/>
      <c r="C153" s="187" t="s">
        <v>136</v>
      </c>
      <c r="D153" s="187" t="s">
        <v>132</v>
      </c>
      <c r="E153" s="188" t="s">
        <v>157</v>
      </c>
      <c r="F153" s="189" t="s">
        <v>158</v>
      </c>
      <c r="G153" s="190" t="s">
        <v>151</v>
      </c>
      <c r="H153" s="191">
        <v>3</v>
      </c>
      <c r="I153" s="192"/>
      <c r="J153" s="193">
        <f>ROUND(I153*H153,2)</f>
        <v>0</v>
      </c>
      <c r="K153" s="189" t="s">
        <v>1</v>
      </c>
      <c r="L153" s="40"/>
      <c r="M153" s="194" t="s">
        <v>1</v>
      </c>
      <c r="N153" s="195" t="s">
        <v>37</v>
      </c>
      <c r="O153" s="72"/>
      <c r="P153" s="196">
        <f>O153*H153</f>
        <v>0</v>
      </c>
      <c r="Q153" s="196">
        <v>2.2799999999999999E-3</v>
      </c>
      <c r="R153" s="196">
        <f>Q153*H153</f>
        <v>6.8399999999999997E-3</v>
      </c>
      <c r="S153" s="196">
        <v>0</v>
      </c>
      <c r="T153" s="19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8" t="s">
        <v>136</v>
      </c>
      <c r="AT153" s="198" t="s">
        <v>132</v>
      </c>
      <c r="AU153" s="198" t="s">
        <v>82</v>
      </c>
      <c r="AY153" s="18" t="s">
        <v>129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80</v>
      </c>
      <c r="BK153" s="199">
        <f>ROUND(I153*H153,2)</f>
        <v>0</v>
      </c>
      <c r="BL153" s="18" t="s">
        <v>136</v>
      </c>
      <c r="BM153" s="198" t="s">
        <v>159</v>
      </c>
    </row>
    <row r="154" spans="1:65" s="2" customFormat="1" ht="19.5">
      <c r="A154" s="35"/>
      <c r="B154" s="36"/>
      <c r="C154" s="37"/>
      <c r="D154" s="200" t="s">
        <v>138</v>
      </c>
      <c r="E154" s="37"/>
      <c r="F154" s="201" t="s">
        <v>158</v>
      </c>
      <c r="G154" s="37"/>
      <c r="H154" s="37"/>
      <c r="I154" s="202"/>
      <c r="J154" s="37"/>
      <c r="K154" s="37"/>
      <c r="L154" s="40"/>
      <c r="M154" s="203"/>
      <c r="N154" s="204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138</v>
      </c>
      <c r="AU154" s="18" t="s">
        <v>82</v>
      </c>
    </row>
    <row r="155" spans="1:65" s="2" customFormat="1" ht="24.2" customHeight="1">
      <c r="A155" s="35"/>
      <c r="B155" s="36"/>
      <c r="C155" s="187" t="s">
        <v>160</v>
      </c>
      <c r="D155" s="187" t="s">
        <v>132</v>
      </c>
      <c r="E155" s="188" t="s">
        <v>161</v>
      </c>
      <c r="F155" s="189" t="s">
        <v>162</v>
      </c>
      <c r="G155" s="190" t="s">
        <v>151</v>
      </c>
      <c r="H155" s="191">
        <v>6</v>
      </c>
      <c r="I155" s="192"/>
      <c r="J155" s="193">
        <f>ROUND(I155*H155,2)</f>
        <v>0</v>
      </c>
      <c r="K155" s="189" t="s">
        <v>152</v>
      </c>
      <c r="L155" s="40"/>
      <c r="M155" s="194" t="s">
        <v>1</v>
      </c>
      <c r="N155" s="195" t="s">
        <v>37</v>
      </c>
      <c r="O155" s="72"/>
      <c r="P155" s="196">
        <f>O155*H155</f>
        <v>0</v>
      </c>
      <c r="Q155" s="196">
        <v>2.5999999999999998E-4</v>
      </c>
      <c r="R155" s="196">
        <f>Q155*H155</f>
        <v>1.5599999999999998E-3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136</v>
      </c>
      <c r="AT155" s="198" t="s">
        <v>132</v>
      </c>
      <c r="AU155" s="198" t="s">
        <v>82</v>
      </c>
      <c r="AY155" s="18" t="s">
        <v>129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80</v>
      </c>
      <c r="BK155" s="199">
        <f>ROUND(I155*H155,2)</f>
        <v>0</v>
      </c>
      <c r="BL155" s="18" t="s">
        <v>136</v>
      </c>
      <c r="BM155" s="198" t="s">
        <v>163</v>
      </c>
    </row>
    <row r="156" spans="1:65" s="2" customFormat="1" ht="19.5">
      <c r="A156" s="35"/>
      <c r="B156" s="36"/>
      <c r="C156" s="37"/>
      <c r="D156" s="200" t="s">
        <v>138</v>
      </c>
      <c r="E156" s="37"/>
      <c r="F156" s="201" t="s">
        <v>164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138</v>
      </c>
      <c r="AU156" s="18" t="s">
        <v>82</v>
      </c>
    </row>
    <row r="157" spans="1:65" s="15" customFormat="1" ht="11.25">
      <c r="B157" s="227"/>
      <c r="C157" s="228"/>
      <c r="D157" s="200" t="s">
        <v>139</v>
      </c>
      <c r="E157" s="229" t="s">
        <v>1</v>
      </c>
      <c r="F157" s="230" t="s">
        <v>165</v>
      </c>
      <c r="G157" s="228"/>
      <c r="H157" s="229" t="s">
        <v>1</v>
      </c>
      <c r="I157" s="231"/>
      <c r="J157" s="228"/>
      <c r="K157" s="228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139</v>
      </c>
      <c r="AU157" s="236" t="s">
        <v>82</v>
      </c>
      <c r="AV157" s="15" t="s">
        <v>80</v>
      </c>
      <c r="AW157" s="15" t="s">
        <v>29</v>
      </c>
      <c r="AX157" s="15" t="s">
        <v>72</v>
      </c>
      <c r="AY157" s="236" t="s">
        <v>129</v>
      </c>
    </row>
    <row r="158" spans="1:65" s="13" customFormat="1" ht="11.25">
      <c r="B158" s="205"/>
      <c r="C158" s="206"/>
      <c r="D158" s="200" t="s">
        <v>139</v>
      </c>
      <c r="E158" s="207" t="s">
        <v>1</v>
      </c>
      <c r="F158" s="208" t="s">
        <v>147</v>
      </c>
      <c r="G158" s="206"/>
      <c r="H158" s="209">
        <v>6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139</v>
      </c>
      <c r="AU158" s="215" t="s">
        <v>82</v>
      </c>
      <c r="AV158" s="13" t="s">
        <v>82</v>
      </c>
      <c r="AW158" s="13" t="s">
        <v>29</v>
      </c>
      <c r="AX158" s="13" t="s">
        <v>72</v>
      </c>
      <c r="AY158" s="215" t="s">
        <v>129</v>
      </c>
    </row>
    <row r="159" spans="1:65" s="14" customFormat="1" ht="11.25">
      <c r="B159" s="216"/>
      <c r="C159" s="217"/>
      <c r="D159" s="200" t="s">
        <v>139</v>
      </c>
      <c r="E159" s="218" t="s">
        <v>1</v>
      </c>
      <c r="F159" s="219" t="s">
        <v>143</v>
      </c>
      <c r="G159" s="217"/>
      <c r="H159" s="220">
        <v>6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139</v>
      </c>
      <c r="AU159" s="226" t="s">
        <v>82</v>
      </c>
      <c r="AV159" s="14" t="s">
        <v>136</v>
      </c>
      <c r="AW159" s="14" t="s">
        <v>29</v>
      </c>
      <c r="AX159" s="14" t="s">
        <v>80</v>
      </c>
      <c r="AY159" s="226" t="s">
        <v>129</v>
      </c>
    </row>
    <row r="160" spans="1:65" s="2" customFormat="1" ht="37.9" customHeight="1">
      <c r="A160" s="35"/>
      <c r="B160" s="36"/>
      <c r="C160" s="187" t="s">
        <v>147</v>
      </c>
      <c r="D160" s="187" t="s">
        <v>132</v>
      </c>
      <c r="E160" s="188" t="s">
        <v>166</v>
      </c>
      <c r="F160" s="189" t="s">
        <v>167</v>
      </c>
      <c r="G160" s="190" t="s">
        <v>151</v>
      </c>
      <c r="H160" s="191">
        <v>6</v>
      </c>
      <c r="I160" s="192"/>
      <c r="J160" s="193">
        <f>ROUND(I160*H160,2)</f>
        <v>0</v>
      </c>
      <c r="K160" s="189" t="s">
        <v>1</v>
      </c>
      <c r="L160" s="40"/>
      <c r="M160" s="194" t="s">
        <v>1</v>
      </c>
      <c r="N160" s="195" t="s">
        <v>37</v>
      </c>
      <c r="O160" s="72"/>
      <c r="P160" s="196">
        <f>O160*H160</f>
        <v>0</v>
      </c>
      <c r="Q160" s="196">
        <v>8.6999999999999994E-3</v>
      </c>
      <c r="R160" s="196">
        <f>Q160*H160</f>
        <v>5.2199999999999996E-2</v>
      </c>
      <c r="S160" s="196">
        <v>0</v>
      </c>
      <c r="T160" s="19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8" t="s">
        <v>136</v>
      </c>
      <c r="AT160" s="198" t="s">
        <v>132</v>
      </c>
      <c r="AU160" s="198" t="s">
        <v>82</v>
      </c>
      <c r="AY160" s="18" t="s">
        <v>129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8" t="s">
        <v>80</v>
      </c>
      <c r="BK160" s="199">
        <f>ROUND(I160*H160,2)</f>
        <v>0</v>
      </c>
      <c r="BL160" s="18" t="s">
        <v>136</v>
      </c>
      <c r="BM160" s="198" t="s">
        <v>168</v>
      </c>
    </row>
    <row r="161" spans="1:65" s="2" customFormat="1" ht="19.5">
      <c r="A161" s="35"/>
      <c r="B161" s="36"/>
      <c r="C161" s="37"/>
      <c r="D161" s="200" t="s">
        <v>138</v>
      </c>
      <c r="E161" s="37"/>
      <c r="F161" s="201" t="s">
        <v>167</v>
      </c>
      <c r="G161" s="37"/>
      <c r="H161" s="37"/>
      <c r="I161" s="202"/>
      <c r="J161" s="37"/>
      <c r="K161" s="37"/>
      <c r="L161" s="40"/>
      <c r="M161" s="203"/>
      <c r="N161" s="204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138</v>
      </c>
      <c r="AU161" s="18" t="s">
        <v>82</v>
      </c>
    </row>
    <row r="162" spans="1:65" s="15" customFormat="1" ht="11.25">
      <c r="B162" s="227"/>
      <c r="C162" s="228"/>
      <c r="D162" s="200" t="s">
        <v>139</v>
      </c>
      <c r="E162" s="229" t="s">
        <v>1</v>
      </c>
      <c r="F162" s="230" t="s">
        <v>169</v>
      </c>
      <c r="G162" s="228"/>
      <c r="H162" s="229" t="s">
        <v>1</v>
      </c>
      <c r="I162" s="231"/>
      <c r="J162" s="228"/>
      <c r="K162" s="228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139</v>
      </c>
      <c r="AU162" s="236" t="s">
        <v>82</v>
      </c>
      <c r="AV162" s="15" t="s">
        <v>80</v>
      </c>
      <c r="AW162" s="15" t="s">
        <v>29</v>
      </c>
      <c r="AX162" s="15" t="s">
        <v>72</v>
      </c>
      <c r="AY162" s="236" t="s">
        <v>129</v>
      </c>
    </row>
    <row r="163" spans="1:65" s="13" customFormat="1" ht="11.25">
      <c r="B163" s="205"/>
      <c r="C163" s="206"/>
      <c r="D163" s="200" t="s">
        <v>139</v>
      </c>
      <c r="E163" s="207" t="s">
        <v>1</v>
      </c>
      <c r="F163" s="208" t="s">
        <v>147</v>
      </c>
      <c r="G163" s="206"/>
      <c r="H163" s="209">
        <v>6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139</v>
      </c>
      <c r="AU163" s="215" t="s">
        <v>82</v>
      </c>
      <c r="AV163" s="13" t="s">
        <v>82</v>
      </c>
      <c r="AW163" s="13" t="s">
        <v>29</v>
      </c>
      <c r="AX163" s="13" t="s">
        <v>80</v>
      </c>
      <c r="AY163" s="215" t="s">
        <v>129</v>
      </c>
    </row>
    <row r="164" spans="1:65" s="2" customFormat="1" ht="24.2" customHeight="1">
      <c r="A164" s="35"/>
      <c r="B164" s="36"/>
      <c r="C164" s="187" t="s">
        <v>170</v>
      </c>
      <c r="D164" s="187" t="s">
        <v>132</v>
      </c>
      <c r="E164" s="188" t="s">
        <v>171</v>
      </c>
      <c r="F164" s="189" t="s">
        <v>172</v>
      </c>
      <c r="G164" s="190" t="s">
        <v>151</v>
      </c>
      <c r="H164" s="191">
        <v>6</v>
      </c>
      <c r="I164" s="192"/>
      <c r="J164" s="193">
        <f>ROUND(I164*H164,2)</f>
        <v>0</v>
      </c>
      <c r="K164" s="189" t="s">
        <v>152</v>
      </c>
      <c r="L164" s="40"/>
      <c r="M164" s="194" t="s">
        <v>1</v>
      </c>
      <c r="N164" s="195" t="s">
        <v>37</v>
      </c>
      <c r="O164" s="72"/>
      <c r="P164" s="196">
        <f>O164*H164</f>
        <v>0</v>
      </c>
      <c r="Q164" s="196">
        <v>9.0000000000000006E-5</v>
      </c>
      <c r="R164" s="196">
        <f>Q164*H164</f>
        <v>5.4000000000000001E-4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136</v>
      </c>
      <c r="AT164" s="198" t="s">
        <v>132</v>
      </c>
      <c r="AU164" s="198" t="s">
        <v>82</v>
      </c>
      <c r="AY164" s="18" t="s">
        <v>129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80</v>
      </c>
      <c r="BK164" s="199">
        <f>ROUND(I164*H164,2)</f>
        <v>0</v>
      </c>
      <c r="BL164" s="18" t="s">
        <v>136</v>
      </c>
      <c r="BM164" s="198" t="s">
        <v>173</v>
      </c>
    </row>
    <row r="165" spans="1:65" s="2" customFormat="1" ht="29.25">
      <c r="A165" s="35"/>
      <c r="B165" s="36"/>
      <c r="C165" s="37"/>
      <c r="D165" s="200" t="s">
        <v>138</v>
      </c>
      <c r="E165" s="37"/>
      <c r="F165" s="201" t="s">
        <v>174</v>
      </c>
      <c r="G165" s="37"/>
      <c r="H165" s="37"/>
      <c r="I165" s="202"/>
      <c r="J165" s="37"/>
      <c r="K165" s="37"/>
      <c r="L165" s="40"/>
      <c r="M165" s="203"/>
      <c r="N165" s="204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138</v>
      </c>
      <c r="AU165" s="18" t="s">
        <v>82</v>
      </c>
    </row>
    <row r="166" spans="1:65" s="2" customFormat="1" ht="24.2" customHeight="1">
      <c r="A166" s="35"/>
      <c r="B166" s="36"/>
      <c r="C166" s="187" t="s">
        <v>175</v>
      </c>
      <c r="D166" s="187" t="s">
        <v>132</v>
      </c>
      <c r="E166" s="188" t="s">
        <v>176</v>
      </c>
      <c r="F166" s="189" t="s">
        <v>177</v>
      </c>
      <c r="G166" s="190" t="s">
        <v>151</v>
      </c>
      <c r="H166" s="191">
        <v>6</v>
      </c>
      <c r="I166" s="192"/>
      <c r="J166" s="193">
        <f>ROUND(I166*H166,2)</f>
        <v>0</v>
      </c>
      <c r="K166" s="189" t="s">
        <v>152</v>
      </c>
      <c r="L166" s="40"/>
      <c r="M166" s="194" t="s">
        <v>1</v>
      </c>
      <c r="N166" s="195" t="s">
        <v>37</v>
      </c>
      <c r="O166" s="72"/>
      <c r="P166" s="196">
        <f>O166*H166</f>
        <v>0</v>
      </c>
      <c r="Q166" s="196">
        <v>3.48E-3</v>
      </c>
      <c r="R166" s="196">
        <f>Q166*H166</f>
        <v>2.0879999999999999E-2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136</v>
      </c>
      <c r="AT166" s="198" t="s">
        <v>132</v>
      </c>
      <c r="AU166" s="198" t="s">
        <v>82</v>
      </c>
      <c r="AY166" s="18" t="s">
        <v>129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80</v>
      </c>
      <c r="BK166" s="199">
        <f>ROUND(I166*H166,2)</f>
        <v>0</v>
      </c>
      <c r="BL166" s="18" t="s">
        <v>136</v>
      </c>
      <c r="BM166" s="198" t="s">
        <v>178</v>
      </c>
    </row>
    <row r="167" spans="1:65" s="2" customFormat="1" ht="39">
      <c r="A167" s="35"/>
      <c r="B167" s="36"/>
      <c r="C167" s="37"/>
      <c r="D167" s="200" t="s">
        <v>138</v>
      </c>
      <c r="E167" s="37"/>
      <c r="F167" s="201" t="s">
        <v>179</v>
      </c>
      <c r="G167" s="37"/>
      <c r="H167" s="37"/>
      <c r="I167" s="202"/>
      <c r="J167" s="37"/>
      <c r="K167" s="37"/>
      <c r="L167" s="40"/>
      <c r="M167" s="203"/>
      <c r="N167" s="204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138</v>
      </c>
      <c r="AU167" s="18" t="s">
        <v>82</v>
      </c>
    </row>
    <row r="168" spans="1:65" s="2" customFormat="1" ht="37.9" customHeight="1">
      <c r="A168" s="35"/>
      <c r="B168" s="36"/>
      <c r="C168" s="187" t="s">
        <v>180</v>
      </c>
      <c r="D168" s="187" t="s">
        <v>132</v>
      </c>
      <c r="E168" s="188" t="s">
        <v>181</v>
      </c>
      <c r="F168" s="189" t="s">
        <v>182</v>
      </c>
      <c r="G168" s="190" t="s">
        <v>151</v>
      </c>
      <c r="H168" s="191">
        <v>56.862000000000002</v>
      </c>
      <c r="I168" s="192"/>
      <c r="J168" s="193">
        <f>ROUND(I168*H168,2)</f>
        <v>0</v>
      </c>
      <c r="K168" s="189" t="s">
        <v>152</v>
      </c>
      <c r="L168" s="40"/>
      <c r="M168" s="194" t="s">
        <v>1</v>
      </c>
      <c r="N168" s="195" t="s">
        <v>37</v>
      </c>
      <c r="O168" s="72"/>
      <c r="P168" s="196">
        <f>O168*H168</f>
        <v>0</v>
      </c>
      <c r="Q168" s="196">
        <v>8.3499999999999998E-3</v>
      </c>
      <c r="R168" s="196">
        <f>Q168*H168</f>
        <v>0.47479769999999999</v>
      </c>
      <c r="S168" s="196">
        <v>0</v>
      </c>
      <c r="T168" s="19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8" t="s">
        <v>136</v>
      </c>
      <c r="AT168" s="198" t="s">
        <v>132</v>
      </c>
      <c r="AU168" s="198" t="s">
        <v>82</v>
      </c>
      <c r="AY168" s="18" t="s">
        <v>129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8" t="s">
        <v>80</v>
      </c>
      <c r="BK168" s="199">
        <f>ROUND(I168*H168,2)</f>
        <v>0</v>
      </c>
      <c r="BL168" s="18" t="s">
        <v>136</v>
      </c>
      <c r="BM168" s="198" t="s">
        <v>183</v>
      </c>
    </row>
    <row r="169" spans="1:65" s="2" customFormat="1" ht="29.25">
      <c r="A169" s="35"/>
      <c r="B169" s="36"/>
      <c r="C169" s="37"/>
      <c r="D169" s="200" t="s">
        <v>138</v>
      </c>
      <c r="E169" s="37"/>
      <c r="F169" s="201" t="s">
        <v>184</v>
      </c>
      <c r="G169" s="37"/>
      <c r="H169" s="37"/>
      <c r="I169" s="202"/>
      <c r="J169" s="37"/>
      <c r="K169" s="37"/>
      <c r="L169" s="40"/>
      <c r="M169" s="203"/>
      <c r="N169" s="204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138</v>
      </c>
      <c r="AU169" s="18" t="s">
        <v>82</v>
      </c>
    </row>
    <row r="170" spans="1:65" s="15" customFormat="1" ht="11.25">
      <c r="B170" s="227"/>
      <c r="C170" s="228"/>
      <c r="D170" s="200" t="s">
        <v>139</v>
      </c>
      <c r="E170" s="229" t="s">
        <v>1</v>
      </c>
      <c r="F170" s="230" t="s">
        <v>185</v>
      </c>
      <c r="G170" s="228"/>
      <c r="H170" s="229" t="s">
        <v>1</v>
      </c>
      <c r="I170" s="231"/>
      <c r="J170" s="228"/>
      <c r="K170" s="228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139</v>
      </c>
      <c r="AU170" s="236" t="s">
        <v>82</v>
      </c>
      <c r="AV170" s="15" t="s">
        <v>80</v>
      </c>
      <c r="AW170" s="15" t="s">
        <v>29</v>
      </c>
      <c r="AX170" s="15" t="s">
        <v>72</v>
      </c>
      <c r="AY170" s="236" t="s">
        <v>129</v>
      </c>
    </row>
    <row r="171" spans="1:65" s="13" customFormat="1" ht="11.25">
      <c r="B171" s="205"/>
      <c r="C171" s="206"/>
      <c r="D171" s="200" t="s">
        <v>139</v>
      </c>
      <c r="E171" s="207" t="s">
        <v>1</v>
      </c>
      <c r="F171" s="208" t="s">
        <v>186</v>
      </c>
      <c r="G171" s="206"/>
      <c r="H171" s="209">
        <v>21.87</v>
      </c>
      <c r="I171" s="210"/>
      <c r="J171" s="206"/>
      <c r="K171" s="206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139</v>
      </c>
      <c r="AU171" s="215" t="s">
        <v>82</v>
      </c>
      <c r="AV171" s="13" t="s">
        <v>82</v>
      </c>
      <c r="AW171" s="13" t="s">
        <v>29</v>
      </c>
      <c r="AX171" s="13" t="s">
        <v>72</v>
      </c>
      <c r="AY171" s="215" t="s">
        <v>129</v>
      </c>
    </row>
    <row r="172" spans="1:65" s="13" customFormat="1" ht="11.25">
      <c r="B172" s="205"/>
      <c r="C172" s="206"/>
      <c r="D172" s="200" t="s">
        <v>139</v>
      </c>
      <c r="E172" s="207" t="s">
        <v>1</v>
      </c>
      <c r="F172" s="208" t="s">
        <v>187</v>
      </c>
      <c r="G172" s="206"/>
      <c r="H172" s="209">
        <v>34.991999999999997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139</v>
      </c>
      <c r="AU172" s="215" t="s">
        <v>82</v>
      </c>
      <c r="AV172" s="13" t="s">
        <v>82</v>
      </c>
      <c r="AW172" s="13" t="s">
        <v>29</v>
      </c>
      <c r="AX172" s="13" t="s">
        <v>72</v>
      </c>
      <c r="AY172" s="215" t="s">
        <v>129</v>
      </c>
    </row>
    <row r="173" spans="1:65" s="14" customFormat="1" ht="11.25">
      <c r="B173" s="216"/>
      <c r="C173" s="217"/>
      <c r="D173" s="200" t="s">
        <v>139</v>
      </c>
      <c r="E173" s="218" t="s">
        <v>1</v>
      </c>
      <c r="F173" s="219" t="s">
        <v>143</v>
      </c>
      <c r="G173" s="217"/>
      <c r="H173" s="220">
        <v>56.861999999999995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139</v>
      </c>
      <c r="AU173" s="226" t="s">
        <v>82</v>
      </c>
      <c r="AV173" s="14" t="s">
        <v>136</v>
      </c>
      <c r="AW173" s="14" t="s">
        <v>29</v>
      </c>
      <c r="AX173" s="14" t="s">
        <v>80</v>
      </c>
      <c r="AY173" s="226" t="s">
        <v>129</v>
      </c>
    </row>
    <row r="174" spans="1:65" s="2" customFormat="1" ht="24.2" customHeight="1">
      <c r="A174" s="35"/>
      <c r="B174" s="36"/>
      <c r="C174" s="237" t="s">
        <v>188</v>
      </c>
      <c r="D174" s="237" t="s">
        <v>189</v>
      </c>
      <c r="E174" s="238" t="s">
        <v>190</v>
      </c>
      <c r="F174" s="239" t="s">
        <v>191</v>
      </c>
      <c r="G174" s="240" t="s">
        <v>151</v>
      </c>
      <c r="H174" s="241">
        <v>57.999000000000002</v>
      </c>
      <c r="I174" s="242"/>
      <c r="J174" s="243">
        <f>ROUND(I174*H174,2)</f>
        <v>0</v>
      </c>
      <c r="K174" s="239" t="s">
        <v>152</v>
      </c>
      <c r="L174" s="244"/>
      <c r="M174" s="245" t="s">
        <v>1</v>
      </c>
      <c r="N174" s="246" t="s">
        <v>37</v>
      </c>
      <c r="O174" s="72"/>
      <c r="P174" s="196">
        <f>O174*H174</f>
        <v>0</v>
      </c>
      <c r="Q174" s="196">
        <v>2.3999999999999998E-3</v>
      </c>
      <c r="R174" s="196">
        <f>Q174*H174</f>
        <v>0.1391976</v>
      </c>
      <c r="S174" s="196">
        <v>0</v>
      </c>
      <c r="T174" s="19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8" t="s">
        <v>175</v>
      </c>
      <c r="AT174" s="198" t="s">
        <v>189</v>
      </c>
      <c r="AU174" s="198" t="s">
        <v>82</v>
      </c>
      <c r="AY174" s="18" t="s">
        <v>129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80</v>
      </c>
      <c r="BK174" s="199">
        <f>ROUND(I174*H174,2)</f>
        <v>0</v>
      </c>
      <c r="BL174" s="18" t="s">
        <v>136</v>
      </c>
      <c r="BM174" s="198" t="s">
        <v>192</v>
      </c>
    </row>
    <row r="175" spans="1:65" s="2" customFormat="1" ht="11.25">
      <c r="A175" s="35"/>
      <c r="B175" s="36"/>
      <c r="C175" s="37"/>
      <c r="D175" s="200" t="s">
        <v>138</v>
      </c>
      <c r="E175" s="37"/>
      <c r="F175" s="201" t="s">
        <v>191</v>
      </c>
      <c r="G175" s="37"/>
      <c r="H175" s="37"/>
      <c r="I175" s="202"/>
      <c r="J175" s="37"/>
      <c r="K175" s="37"/>
      <c r="L175" s="40"/>
      <c r="M175" s="203"/>
      <c r="N175" s="204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138</v>
      </c>
      <c r="AU175" s="18" t="s">
        <v>82</v>
      </c>
    </row>
    <row r="176" spans="1:65" s="13" customFormat="1" ht="11.25">
      <c r="B176" s="205"/>
      <c r="C176" s="206"/>
      <c r="D176" s="200" t="s">
        <v>139</v>
      </c>
      <c r="E176" s="206"/>
      <c r="F176" s="208" t="s">
        <v>193</v>
      </c>
      <c r="G176" s="206"/>
      <c r="H176" s="209">
        <v>57.999000000000002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139</v>
      </c>
      <c r="AU176" s="215" t="s">
        <v>82</v>
      </c>
      <c r="AV176" s="13" t="s">
        <v>82</v>
      </c>
      <c r="AW176" s="13" t="s">
        <v>4</v>
      </c>
      <c r="AX176" s="13" t="s">
        <v>80</v>
      </c>
      <c r="AY176" s="215" t="s">
        <v>129</v>
      </c>
    </row>
    <row r="177" spans="1:65" s="2" customFormat="1" ht="24.2" customHeight="1">
      <c r="A177" s="35"/>
      <c r="B177" s="36"/>
      <c r="C177" s="187" t="s">
        <v>194</v>
      </c>
      <c r="D177" s="187" t="s">
        <v>132</v>
      </c>
      <c r="E177" s="188" t="s">
        <v>195</v>
      </c>
      <c r="F177" s="189" t="s">
        <v>196</v>
      </c>
      <c r="G177" s="190" t="s">
        <v>151</v>
      </c>
      <c r="H177" s="191">
        <v>93.921999999999997</v>
      </c>
      <c r="I177" s="192"/>
      <c r="J177" s="193">
        <f>ROUND(I177*H177,2)</f>
        <v>0</v>
      </c>
      <c r="K177" s="189" t="s">
        <v>1</v>
      </c>
      <c r="L177" s="40"/>
      <c r="M177" s="194" t="s">
        <v>1</v>
      </c>
      <c r="N177" s="195" t="s">
        <v>37</v>
      </c>
      <c r="O177" s="72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136</v>
      </c>
      <c r="AT177" s="198" t="s">
        <v>132</v>
      </c>
      <c r="AU177" s="198" t="s">
        <v>82</v>
      </c>
      <c r="AY177" s="18" t="s">
        <v>129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80</v>
      </c>
      <c r="BK177" s="199">
        <f>ROUND(I177*H177,2)</f>
        <v>0</v>
      </c>
      <c r="BL177" s="18" t="s">
        <v>136</v>
      </c>
      <c r="BM177" s="198" t="s">
        <v>197</v>
      </c>
    </row>
    <row r="178" spans="1:65" s="2" customFormat="1" ht="11.25">
      <c r="A178" s="35"/>
      <c r="B178" s="36"/>
      <c r="C178" s="37"/>
      <c r="D178" s="200" t="s">
        <v>138</v>
      </c>
      <c r="E178" s="37"/>
      <c r="F178" s="201" t="s">
        <v>196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138</v>
      </c>
      <c r="AU178" s="18" t="s">
        <v>82</v>
      </c>
    </row>
    <row r="179" spans="1:65" s="13" customFormat="1" ht="11.25">
      <c r="B179" s="205"/>
      <c r="C179" s="206"/>
      <c r="D179" s="200" t="s">
        <v>139</v>
      </c>
      <c r="E179" s="207" t="s">
        <v>1</v>
      </c>
      <c r="F179" s="208" t="s">
        <v>198</v>
      </c>
      <c r="G179" s="206"/>
      <c r="H179" s="209">
        <v>1.415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139</v>
      </c>
      <c r="AU179" s="215" t="s">
        <v>82</v>
      </c>
      <c r="AV179" s="13" t="s">
        <v>82</v>
      </c>
      <c r="AW179" s="13" t="s">
        <v>29</v>
      </c>
      <c r="AX179" s="13" t="s">
        <v>72</v>
      </c>
      <c r="AY179" s="215" t="s">
        <v>129</v>
      </c>
    </row>
    <row r="180" spans="1:65" s="13" customFormat="1" ht="11.25">
      <c r="B180" s="205"/>
      <c r="C180" s="206"/>
      <c r="D180" s="200" t="s">
        <v>139</v>
      </c>
      <c r="E180" s="207" t="s">
        <v>1</v>
      </c>
      <c r="F180" s="208" t="s">
        <v>199</v>
      </c>
      <c r="G180" s="206"/>
      <c r="H180" s="209">
        <v>11.872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139</v>
      </c>
      <c r="AU180" s="215" t="s">
        <v>82</v>
      </c>
      <c r="AV180" s="13" t="s">
        <v>82</v>
      </c>
      <c r="AW180" s="13" t="s">
        <v>29</v>
      </c>
      <c r="AX180" s="13" t="s">
        <v>72</v>
      </c>
      <c r="AY180" s="215" t="s">
        <v>129</v>
      </c>
    </row>
    <row r="181" spans="1:65" s="13" customFormat="1" ht="11.25">
      <c r="B181" s="205"/>
      <c r="C181" s="206"/>
      <c r="D181" s="200" t="s">
        <v>139</v>
      </c>
      <c r="E181" s="207" t="s">
        <v>1</v>
      </c>
      <c r="F181" s="208" t="s">
        <v>200</v>
      </c>
      <c r="G181" s="206"/>
      <c r="H181" s="209">
        <v>1.2470000000000001</v>
      </c>
      <c r="I181" s="210"/>
      <c r="J181" s="206"/>
      <c r="K181" s="206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139</v>
      </c>
      <c r="AU181" s="215" t="s">
        <v>82</v>
      </c>
      <c r="AV181" s="13" t="s">
        <v>82</v>
      </c>
      <c r="AW181" s="13" t="s">
        <v>29</v>
      </c>
      <c r="AX181" s="13" t="s">
        <v>72</v>
      </c>
      <c r="AY181" s="215" t="s">
        <v>129</v>
      </c>
    </row>
    <row r="182" spans="1:65" s="13" customFormat="1" ht="11.25">
      <c r="B182" s="205"/>
      <c r="C182" s="206"/>
      <c r="D182" s="200" t="s">
        <v>139</v>
      </c>
      <c r="E182" s="207" t="s">
        <v>1</v>
      </c>
      <c r="F182" s="208" t="s">
        <v>201</v>
      </c>
      <c r="G182" s="206"/>
      <c r="H182" s="209">
        <v>27.327999999999999</v>
      </c>
      <c r="I182" s="210"/>
      <c r="J182" s="206"/>
      <c r="K182" s="206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139</v>
      </c>
      <c r="AU182" s="215" t="s">
        <v>82</v>
      </c>
      <c r="AV182" s="13" t="s">
        <v>82</v>
      </c>
      <c r="AW182" s="13" t="s">
        <v>29</v>
      </c>
      <c r="AX182" s="13" t="s">
        <v>72</v>
      </c>
      <c r="AY182" s="215" t="s">
        <v>129</v>
      </c>
    </row>
    <row r="183" spans="1:65" s="13" customFormat="1" ht="11.25">
      <c r="B183" s="205"/>
      <c r="C183" s="206"/>
      <c r="D183" s="200" t="s">
        <v>139</v>
      </c>
      <c r="E183" s="207" t="s">
        <v>1</v>
      </c>
      <c r="F183" s="208" t="s">
        <v>202</v>
      </c>
      <c r="G183" s="206"/>
      <c r="H183" s="209">
        <v>19.079999999999998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139</v>
      </c>
      <c r="AU183" s="215" t="s">
        <v>82</v>
      </c>
      <c r="AV183" s="13" t="s">
        <v>82</v>
      </c>
      <c r="AW183" s="13" t="s">
        <v>29</v>
      </c>
      <c r="AX183" s="13" t="s">
        <v>72</v>
      </c>
      <c r="AY183" s="215" t="s">
        <v>129</v>
      </c>
    </row>
    <row r="184" spans="1:65" s="13" customFormat="1" ht="11.25">
      <c r="B184" s="205"/>
      <c r="C184" s="206"/>
      <c r="D184" s="200" t="s">
        <v>139</v>
      </c>
      <c r="E184" s="207" t="s">
        <v>1</v>
      </c>
      <c r="F184" s="208" t="s">
        <v>203</v>
      </c>
      <c r="G184" s="206"/>
      <c r="H184" s="209">
        <v>3.3</v>
      </c>
      <c r="I184" s="210"/>
      <c r="J184" s="206"/>
      <c r="K184" s="206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139</v>
      </c>
      <c r="AU184" s="215" t="s">
        <v>82</v>
      </c>
      <c r="AV184" s="13" t="s">
        <v>82</v>
      </c>
      <c r="AW184" s="13" t="s">
        <v>29</v>
      </c>
      <c r="AX184" s="13" t="s">
        <v>72</v>
      </c>
      <c r="AY184" s="215" t="s">
        <v>129</v>
      </c>
    </row>
    <row r="185" spans="1:65" s="13" customFormat="1" ht="11.25">
      <c r="B185" s="205"/>
      <c r="C185" s="206"/>
      <c r="D185" s="200" t="s">
        <v>139</v>
      </c>
      <c r="E185" s="207" t="s">
        <v>1</v>
      </c>
      <c r="F185" s="208" t="s">
        <v>204</v>
      </c>
      <c r="G185" s="206"/>
      <c r="H185" s="209">
        <v>2.83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139</v>
      </c>
      <c r="AU185" s="215" t="s">
        <v>82</v>
      </c>
      <c r="AV185" s="13" t="s">
        <v>82</v>
      </c>
      <c r="AW185" s="13" t="s">
        <v>29</v>
      </c>
      <c r="AX185" s="13" t="s">
        <v>72</v>
      </c>
      <c r="AY185" s="215" t="s">
        <v>129</v>
      </c>
    </row>
    <row r="186" spans="1:65" s="13" customFormat="1" ht="11.25">
      <c r="B186" s="205"/>
      <c r="C186" s="206"/>
      <c r="D186" s="200" t="s">
        <v>139</v>
      </c>
      <c r="E186" s="207" t="s">
        <v>1</v>
      </c>
      <c r="F186" s="208" t="s">
        <v>205</v>
      </c>
      <c r="G186" s="206"/>
      <c r="H186" s="209">
        <v>2.15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139</v>
      </c>
      <c r="AU186" s="215" t="s">
        <v>82</v>
      </c>
      <c r="AV186" s="13" t="s">
        <v>82</v>
      </c>
      <c r="AW186" s="13" t="s">
        <v>29</v>
      </c>
      <c r="AX186" s="13" t="s">
        <v>72</v>
      </c>
      <c r="AY186" s="215" t="s">
        <v>129</v>
      </c>
    </row>
    <row r="187" spans="1:65" s="13" customFormat="1" ht="11.25">
      <c r="B187" s="205"/>
      <c r="C187" s="206"/>
      <c r="D187" s="200" t="s">
        <v>139</v>
      </c>
      <c r="E187" s="207" t="s">
        <v>1</v>
      </c>
      <c r="F187" s="208" t="s">
        <v>206</v>
      </c>
      <c r="G187" s="206"/>
      <c r="H187" s="209">
        <v>8.84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139</v>
      </c>
      <c r="AU187" s="215" t="s">
        <v>82</v>
      </c>
      <c r="AV187" s="13" t="s">
        <v>82</v>
      </c>
      <c r="AW187" s="13" t="s">
        <v>29</v>
      </c>
      <c r="AX187" s="13" t="s">
        <v>72</v>
      </c>
      <c r="AY187" s="215" t="s">
        <v>129</v>
      </c>
    </row>
    <row r="188" spans="1:65" s="13" customFormat="1" ht="11.25">
      <c r="B188" s="205"/>
      <c r="C188" s="206"/>
      <c r="D188" s="200" t="s">
        <v>139</v>
      </c>
      <c r="E188" s="207" t="s">
        <v>1</v>
      </c>
      <c r="F188" s="208" t="s">
        <v>207</v>
      </c>
      <c r="G188" s="206"/>
      <c r="H188" s="209">
        <v>11.96</v>
      </c>
      <c r="I188" s="210"/>
      <c r="J188" s="206"/>
      <c r="K188" s="206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139</v>
      </c>
      <c r="AU188" s="215" t="s">
        <v>82</v>
      </c>
      <c r="AV188" s="13" t="s">
        <v>82</v>
      </c>
      <c r="AW188" s="13" t="s">
        <v>29</v>
      </c>
      <c r="AX188" s="13" t="s">
        <v>72</v>
      </c>
      <c r="AY188" s="215" t="s">
        <v>129</v>
      </c>
    </row>
    <row r="189" spans="1:65" s="13" customFormat="1" ht="11.25">
      <c r="B189" s="205"/>
      <c r="C189" s="206"/>
      <c r="D189" s="200" t="s">
        <v>139</v>
      </c>
      <c r="E189" s="207" t="s">
        <v>1</v>
      </c>
      <c r="F189" s="208" t="s">
        <v>208</v>
      </c>
      <c r="G189" s="206"/>
      <c r="H189" s="209">
        <v>3.9</v>
      </c>
      <c r="I189" s="210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139</v>
      </c>
      <c r="AU189" s="215" t="s">
        <v>82</v>
      </c>
      <c r="AV189" s="13" t="s">
        <v>82</v>
      </c>
      <c r="AW189" s="13" t="s">
        <v>29</v>
      </c>
      <c r="AX189" s="13" t="s">
        <v>72</v>
      </c>
      <c r="AY189" s="215" t="s">
        <v>129</v>
      </c>
    </row>
    <row r="190" spans="1:65" s="14" customFormat="1" ht="11.25">
      <c r="B190" s="216"/>
      <c r="C190" s="217"/>
      <c r="D190" s="200" t="s">
        <v>139</v>
      </c>
      <c r="E190" s="218" t="s">
        <v>1</v>
      </c>
      <c r="F190" s="219" t="s">
        <v>143</v>
      </c>
      <c r="G190" s="217"/>
      <c r="H190" s="220">
        <v>93.921999999999997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139</v>
      </c>
      <c r="AU190" s="226" t="s">
        <v>82</v>
      </c>
      <c r="AV190" s="14" t="s">
        <v>136</v>
      </c>
      <c r="AW190" s="14" t="s">
        <v>29</v>
      </c>
      <c r="AX190" s="14" t="s">
        <v>80</v>
      </c>
      <c r="AY190" s="226" t="s">
        <v>129</v>
      </c>
    </row>
    <row r="191" spans="1:65" s="2" customFormat="1" ht="14.45" customHeight="1">
      <c r="A191" s="35"/>
      <c r="B191" s="36"/>
      <c r="C191" s="187" t="s">
        <v>209</v>
      </c>
      <c r="D191" s="187" t="s">
        <v>132</v>
      </c>
      <c r="E191" s="188" t="s">
        <v>210</v>
      </c>
      <c r="F191" s="189" t="s">
        <v>211</v>
      </c>
      <c r="G191" s="190" t="s">
        <v>151</v>
      </c>
      <c r="H191" s="191">
        <v>551.79300000000001</v>
      </c>
      <c r="I191" s="192"/>
      <c r="J191" s="193">
        <f>ROUND(I191*H191,2)</f>
        <v>0</v>
      </c>
      <c r="K191" s="189" t="s">
        <v>1</v>
      </c>
      <c r="L191" s="40"/>
      <c r="M191" s="194" t="s">
        <v>1</v>
      </c>
      <c r="N191" s="195" t="s">
        <v>37</v>
      </c>
      <c r="O191" s="7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136</v>
      </c>
      <c r="AT191" s="198" t="s">
        <v>132</v>
      </c>
      <c r="AU191" s="198" t="s">
        <v>82</v>
      </c>
      <c r="AY191" s="18" t="s">
        <v>129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8" t="s">
        <v>80</v>
      </c>
      <c r="BK191" s="199">
        <f>ROUND(I191*H191,2)</f>
        <v>0</v>
      </c>
      <c r="BL191" s="18" t="s">
        <v>136</v>
      </c>
      <c r="BM191" s="198" t="s">
        <v>212</v>
      </c>
    </row>
    <row r="192" spans="1:65" s="2" customFormat="1" ht="11.25">
      <c r="A192" s="35"/>
      <c r="B192" s="36"/>
      <c r="C192" s="37"/>
      <c r="D192" s="200" t="s">
        <v>138</v>
      </c>
      <c r="E192" s="37"/>
      <c r="F192" s="201" t="s">
        <v>211</v>
      </c>
      <c r="G192" s="37"/>
      <c r="H192" s="37"/>
      <c r="I192" s="202"/>
      <c r="J192" s="37"/>
      <c r="K192" s="37"/>
      <c r="L192" s="40"/>
      <c r="M192" s="203"/>
      <c r="N192" s="204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138</v>
      </c>
      <c r="AU192" s="18" t="s">
        <v>82</v>
      </c>
    </row>
    <row r="193" spans="1:65" s="2" customFormat="1" ht="24.2" customHeight="1">
      <c r="A193" s="35"/>
      <c r="B193" s="36"/>
      <c r="C193" s="187" t="s">
        <v>209</v>
      </c>
      <c r="D193" s="187" t="s">
        <v>132</v>
      </c>
      <c r="E193" s="188" t="s">
        <v>213</v>
      </c>
      <c r="F193" s="189" t="s">
        <v>214</v>
      </c>
      <c r="G193" s="190" t="s">
        <v>151</v>
      </c>
      <c r="H193" s="191">
        <v>551.79300000000001</v>
      </c>
      <c r="I193" s="192"/>
      <c r="J193" s="193">
        <f>ROUND(I193*H193,2)</f>
        <v>0</v>
      </c>
      <c r="K193" s="189" t="s">
        <v>152</v>
      </c>
      <c r="L193" s="40"/>
      <c r="M193" s="194" t="s">
        <v>1</v>
      </c>
      <c r="N193" s="195" t="s">
        <v>37</v>
      </c>
      <c r="O193" s="72"/>
      <c r="P193" s="196">
        <f>O193*H193</f>
        <v>0</v>
      </c>
      <c r="Q193" s="196">
        <v>1.222E-2</v>
      </c>
      <c r="R193" s="196">
        <f>Q193*H193</f>
        <v>6.7429104600000001</v>
      </c>
      <c r="S193" s="196">
        <v>0</v>
      </c>
      <c r="T193" s="19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8" t="s">
        <v>136</v>
      </c>
      <c r="AT193" s="198" t="s">
        <v>132</v>
      </c>
      <c r="AU193" s="198" t="s">
        <v>82</v>
      </c>
      <c r="AY193" s="18" t="s">
        <v>129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8" t="s">
        <v>80</v>
      </c>
      <c r="BK193" s="199">
        <f>ROUND(I193*H193,2)</f>
        <v>0</v>
      </c>
      <c r="BL193" s="18" t="s">
        <v>136</v>
      </c>
      <c r="BM193" s="198" t="s">
        <v>215</v>
      </c>
    </row>
    <row r="194" spans="1:65" s="2" customFormat="1" ht="19.5">
      <c r="A194" s="35"/>
      <c r="B194" s="36"/>
      <c r="C194" s="37"/>
      <c r="D194" s="200" t="s">
        <v>138</v>
      </c>
      <c r="E194" s="37"/>
      <c r="F194" s="201" t="s">
        <v>216</v>
      </c>
      <c r="G194" s="37"/>
      <c r="H194" s="37"/>
      <c r="I194" s="202"/>
      <c r="J194" s="37"/>
      <c r="K194" s="37"/>
      <c r="L194" s="40"/>
      <c r="M194" s="203"/>
      <c r="N194" s="204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138</v>
      </c>
      <c r="AU194" s="18" t="s">
        <v>82</v>
      </c>
    </row>
    <row r="195" spans="1:65" s="2" customFormat="1" ht="14.45" customHeight="1">
      <c r="A195" s="35"/>
      <c r="B195" s="36"/>
      <c r="C195" s="187" t="s">
        <v>217</v>
      </c>
      <c r="D195" s="187" t="s">
        <v>132</v>
      </c>
      <c r="E195" s="188" t="s">
        <v>218</v>
      </c>
      <c r="F195" s="189" t="s">
        <v>219</v>
      </c>
      <c r="G195" s="190" t="s">
        <v>151</v>
      </c>
      <c r="H195" s="191">
        <v>551.79300000000001</v>
      </c>
      <c r="I195" s="192"/>
      <c r="J195" s="193">
        <f>ROUND(I195*H195,2)</f>
        <v>0</v>
      </c>
      <c r="K195" s="189" t="s">
        <v>1</v>
      </c>
      <c r="L195" s="40"/>
      <c r="M195" s="194" t="s">
        <v>1</v>
      </c>
      <c r="N195" s="195" t="s">
        <v>37</v>
      </c>
      <c r="O195" s="72"/>
      <c r="P195" s="196">
        <f>O195*H195</f>
        <v>0</v>
      </c>
      <c r="Q195" s="196">
        <v>2.5999999999999998E-4</v>
      </c>
      <c r="R195" s="196">
        <f>Q195*H195</f>
        <v>0.14346618</v>
      </c>
      <c r="S195" s="196">
        <v>0</v>
      </c>
      <c r="T195" s="19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136</v>
      </c>
      <c r="AT195" s="198" t="s">
        <v>132</v>
      </c>
      <c r="AU195" s="198" t="s">
        <v>82</v>
      </c>
      <c r="AY195" s="18" t="s">
        <v>129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80</v>
      </c>
      <c r="BK195" s="199">
        <f>ROUND(I195*H195,2)</f>
        <v>0</v>
      </c>
      <c r="BL195" s="18" t="s">
        <v>136</v>
      </c>
      <c r="BM195" s="198" t="s">
        <v>220</v>
      </c>
    </row>
    <row r="196" spans="1:65" s="2" customFormat="1" ht="11.25">
      <c r="A196" s="35"/>
      <c r="B196" s="36"/>
      <c r="C196" s="37"/>
      <c r="D196" s="200" t="s">
        <v>138</v>
      </c>
      <c r="E196" s="37"/>
      <c r="F196" s="201" t="s">
        <v>219</v>
      </c>
      <c r="G196" s="37"/>
      <c r="H196" s="37"/>
      <c r="I196" s="202"/>
      <c r="J196" s="37"/>
      <c r="K196" s="37"/>
      <c r="L196" s="40"/>
      <c r="M196" s="203"/>
      <c r="N196" s="204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138</v>
      </c>
      <c r="AU196" s="18" t="s">
        <v>82</v>
      </c>
    </row>
    <row r="197" spans="1:65" s="13" customFormat="1" ht="11.25">
      <c r="B197" s="205"/>
      <c r="C197" s="206"/>
      <c r="D197" s="200" t="s">
        <v>139</v>
      </c>
      <c r="E197" s="207" t="s">
        <v>1</v>
      </c>
      <c r="F197" s="208" t="s">
        <v>221</v>
      </c>
      <c r="G197" s="206"/>
      <c r="H197" s="209">
        <v>551.79300000000001</v>
      </c>
      <c r="I197" s="210"/>
      <c r="J197" s="206"/>
      <c r="K197" s="206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139</v>
      </c>
      <c r="AU197" s="215" t="s">
        <v>82</v>
      </c>
      <c r="AV197" s="13" t="s">
        <v>82</v>
      </c>
      <c r="AW197" s="13" t="s">
        <v>29</v>
      </c>
      <c r="AX197" s="13" t="s">
        <v>80</v>
      </c>
      <c r="AY197" s="215" t="s">
        <v>129</v>
      </c>
    </row>
    <row r="198" spans="1:65" s="2" customFormat="1" ht="37.9" customHeight="1">
      <c r="A198" s="35"/>
      <c r="B198" s="36"/>
      <c r="C198" s="187" t="s">
        <v>8</v>
      </c>
      <c r="D198" s="187" t="s">
        <v>132</v>
      </c>
      <c r="E198" s="188" t="s">
        <v>222</v>
      </c>
      <c r="F198" s="189" t="s">
        <v>223</v>
      </c>
      <c r="G198" s="190" t="s">
        <v>151</v>
      </c>
      <c r="H198" s="191">
        <v>475.44099999999997</v>
      </c>
      <c r="I198" s="192"/>
      <c r="J198" s="193">
        <f>ROUND(I198*H198,2)</f>
        <v>0</v>
      </c>
      <c r="K198" s="189" t="s">
        <v>1</v>
      </c>
      <c r="L198" s="40"/>
      <c r="M198" s="194" t="s">
        <v>1</v>
      </c>
      <c r="N198" s="195" t="s">
        <v>37</v>
      </c>
      <c r="O198" s="72"/>
      <c r="P198" s="196">
        <f>O198*H198</f>
        <v>0</v>
      </c>
      <c r="Q198" s="196">
        <v>8.6E-3</v>
      </c>
      <c r="R198" s="196">
        <f>Q198*H198</f>
        <v>4.0887925999999997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136</v>
      </c>
      <c r="AT198" s="198" t="s">
        <v>132</v>
      </c>
      <c r="AU198" s="198" t="s">
        <v>82</v>
      </c>
      <c r="AY198" s="18" t="s">
        <v>129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80</v>
      </c>
      <c r="BK198" s="199">
        <f>ROUND(I198*H198,2)</f>
        <v>0</v>
      </c>
      <c r="BL198" s="18" t="s">
        <v>136</v>
      </c>
      <c r="BM198" s="198" t="s">
        <v>224</v>
      </c>
    </row>
    <row r="199" spans="1:65" s="2" customFormat="1" ht="19.5">
      <c r="A199" s="35"/>
      <c r="B199" s="36"/>
      <c r="C199" s="37"/>
      <c r="D199" s="200" t="s">
        <v>138</v>
      </c>
      <c r="E199" s="37"/>
      <c r="F199" s="201" t="s">
        <v>223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138</v>
      </c>
      <c r="AU199" s="18" t="s">
        <v>82</v>
      </c>
    </row>
    <row r="200" spans="1:65" s="15" customFormat="1" ht="11.25">
      <c r="B200" s="227"/>
      <c r="C200" s="228"/>
      <c r="D200" s="200" t="s">
        <v>139</v>
      </c>
      <c r="E200" s="229" t="s">
        <v>1</v>
      </c>
      <c r="F200" s="230" t="s">
        <v>225</v>
      </c>
      <c r="G200" s="228"/>
      <c r="H200" s="229" t="s">
        <v>1</v>
      </c>
      <c r="I200" s="231"/>
      <c r="J200" s="228"/>
      <c r="K200" s="228"/>
      <c r="L200" s="232"/>
      <c r="M200" s="233"/>
      <c r="N200" s="234"/>
      <c r="O200" s="234"/>
      <c r="P200" s="234"/>
      <c r="Q200" s="234"/>
      <c r="R200" s="234"/>
      <c r="S200" s="234"/>
      <c r="T200" s="235"/>
      <c r="AT200" s="236" t="s">
        <v>139</v>
      </c>
      <c r="AU200" s="236" t="s">
        <v>82</v>
      </c>
      <c r="AV200" s="15" t="s">
        <v>80</v>
      </c>
      <c r="AW200" s="15" t="s">
        <v>29</v>
      </c>
      <c r="AX200" s="15" t="s">
        <v>72</v>
      </c>
      <c r="AY200" s="236" t="s">
        <v>129</v>
      </c>
    </row>
    <row r="201" spans="1:65" s="13" customFormat="1" ht="11.25">
      <c r="B201" s="205"/>
      <c r="C201" s="206"/>
      <c r="D201" s="200" t="s">
        <v>139</v>
      </c>
      <c r="E201" s="207" t="s">
        <v>1</v>
      </c>
      <c r="F201" s="208" t="s">
        <v>226</v>
      </c>
      <c r="G201" s="206"/>
      <c r="H201" s="209">
        <v>538.86800000000005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139</v>
      </c>
      <c r="AU201" s="215" t="s">
        <v>82</v>
      </c>
      <c r="AV201" s="13" t="s">
        <v>82</v>
      </c>
      <c r="AW201" s="13" t="s">
        <v>29</v>
      </c>
      <c r="AX201" s="13" t="s">
        <v>72</v>
      </c>
      <c r="AY201" s="215" t="s">
        <v>129</v>
      </c>
    </row>
    <row r="202" spans="1:65" s="13" customFormat="1" ht="11.25">
      <c r="B202" s="205"/>
      <c r="C202" s="206"/>
      <c r="D202" s="200" t="s">
        <v>139</v>
      </c>
      <c r="E202" s="207" t="s">
        <v>1</v>
      </c>
      <c r="F202" s="208" t="s">
        <v>227</v>
      </c>
      <c r="G202" s="206"/>
      <c r="H202" s="209">
        <v>27.195</v>
      </c>
      <c r="I202" s="210"/>
      <c r="J202" s="206"/>
      <c r="K202" s="206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139</v>
      </c>
      <c r="AU202" s="215" t="s">
        <v>82</v>
      </c>
      <c r="AV202" s="13" t="s">
        <v>82</v>
      </c>
      <c r="AW202" s="13" t="s">
        <v>29</v>
      </c>
      <c r="AX202" s="13" t="s">
        <v>72</v>
      </c>
      <c r="AY202" s="215" t="s">
        <v>129</v>
      </c>
    </row>
    <row r="203" spans="1:65" s="15" customFormat="1" ht="11.25">
      <c r="B203" s="227"/>
      <c r="C203" s="228"/>
      <c r="D203" s="200" t="s">
        <v>139</v>
      </c>
      <c r="E203" s="229" t="s">
        <v>1</v>
      </c>
      <c r="F203" s="230" t="s">
        <v>228</v>
      </c>
      <c r="G203" s="228"/>
      <c r="H203" s="229" t="s">
        <v>1</v>
      </c>
      <c r="I203" s="231"/>
      <c r="J203" s="228"/>
      <c r="K203" s="228"/>
      <c r="L203" s="232"/>
      <c r="M203" s="233"/>
      <c r="N203" s="234"/>
      <c r="O203" s="234"/>
      <c r="P203" s="234"/>
      <c r="Q203" s="234"/>
      <c r="R203" s="234"/>
      <c r="S203" s="234"/>
      <c r="T203" s="235"/>
      <c r="AT203" s="236" t="s">
        <v>139</v>
      </c>
      <c r="AU203" s="236" t="s">
        <v>82</v>
      </c>
      <c r="AV203" s="15" t="s">
        <v>80</v>
      </c>
      <c r="AW203" s="15" t="s">
        <v>29</v>
      </c>
      <c r="AX203" s="15" t="s">
        <v>72</v>
      </c>
      <c r="AY203" s="236" t="s">
        <v>129</v>
      </c>
    </row>
    <row r="204" spans="1:65" s="13" customFormat="1" ht="11.25">
      <c r="B204" s="205"/>
      <c r="C204" s="206"/>
      <c r="D204" s="200" t="s">
        <v>139</v>
      </c>
      <c r="E204" s="207" t="s">
        <v>1</v>
      </c>
      <c r="F204" s="208" t="s">
        <v>229</v>
      </c>
      <c r="G204" s="206"/>
      <c r="H204" s="209">
        <v>-1.415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139</v>
      </c>
      <c r="AU204" s="215" t="s">
        <v>82</v>
      </c>
      <c r="AV204" s="13" t="s">
        <v>82</v>
      </c>
      <c r="AW204" s="13" t="s">
        <v>29</v>
      </c>
      <c r="AX204" s="13" t="s">
        <v>72</v>
      </c>
      <c r="AY204" s="215" t="s">
        <v>129</v>
      </c>
    </row>
    <row r="205" spans="1:65" s="13" customFormat="1" ht="11.25">
      <c r="B205" s="205"/>
      <c r="C205" s="206"/>
      <c r="D205" s="200" t="s">
        <v>139</v>
      </c>
      <c r="E205" s="207" t="s">
        <v>1</v>
      </c>
      <c r="F205" s="208" t="s">
        <v>230</v>
      </c>
      <c r="G205" s="206"/>
      <c r="H205" s="209">
        <v>-11.872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139</v>
      </c>
      <c r="AU205" s="215" t="s">
        <v>82</v>
      </c>
      <c r="AV205" s="13" t="s">
        <v>82</v>
      </c>
      <c r="AW205" s="13" t="s">
        <v>29</v>
      </c>
      <c r="AX205" s="13" t="s">
        <v>72</v>
      </c>
      <c r="AY205" s="215" t="s">
        <v>129</v>
      </c>
    </row>
    <row r="206" spans="1:65" s="13" customFormat="1" ht="11.25">
      <c r="B206" s="205"/>
      <c r="C206" s="206"/>
      <c r="D206" s="200" t="s">
        <v>139</v>
      </c>
      <c r="E206" s="207" t="s">
        <v>1</v>
      </c>
      <c r="F206" s="208" t="s">
        <v>231</v>
      </c>
      <c r="G206" s="206"/>
      <c r="H206" s="209">
        <v>-1.2470000000000001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139</v>
      </c>
      <c r="AU206" s="215" t="s">
        <v>82</v>
      </c>
      <c r="AV206" s="13" t="s">
        <v>82</v>
      </c>
      <c r="AW206" s="13" t="s">
        <v>29</v>
      </c>
      <c r="AX206" s="13" t="s">
        <v>72</v>
      </c>
      <c r="AY206" s="215" t="s">
        <v>129</v>
      </c>
    </row>
    <row r="207" spans="1:65" s="13" customFormat="1" ht="11.25">
      <c r="B207" s="205"/>
      <c r="C207" s="206"/>
      <c r="D207" s="200" t="s">
        <v>139</v>
      </c>
      <c r="E207" s="207" t="s">
        <v>1</v>
      </c>
      <c r="F207" s="208" t="s">
        <v>232</v>
      </c>
      <c r="G207" s="206"/>
      <c r="H207" s="209">
        <v>-27.327999999999999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139</v>
      </c>
      <c r="AU207" s="215" t="s">
        <v>82</v>
      </c>
      <c r="AV207" s="13" t="s">
        <v>82</v>
      </c>
      <c r="AW207" s="13" t="s">
        <v>29</v>
      </c>
      <c r="AX207" s="13" t="s">
        <v>72</v>
      </c>
      <c r="AY207" s="215" t="s">
        <v>129</v>
      </c>
    </row>
    <row r="208" spans="1:65" s="13" customFormat="1" ht="11.25">
      <c r="B208" s="205"/>
      <c r="C208" s="206"/>
      <c r="D208" s="200" t="s">
        <v>139</v>
      </c>
      <c r="E208" s="207" t="s">
        <v>1</v>
      </c>
      <c r="F208" s="208" t="s">
        <v>233</v>
      </c>
      <c r="G208" s="206"/>
      <c r="H208" s="209">
        <v>-19.079999999999998</v>
      </c>
      <c r="I208" s="210"/>
      <c r="J208" s="206"/>
      <c r="K208" s="206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139</v>
      </c>
      <c r="AU208" s="215" t="s">
        <v>82</v>
      </c>
      <c r="AV208" s="13" t="s">
        <v>82</v>
      </c>
      <c r="AW208" s="13" t="s">
        <v>29</v>
      </c>
      <c r="AX208" s="13" t="s">
        <v>72</v>
      </c>
      <c r="AY208" s="215" t="s">
        <v>129</v>
      </c>
    </row>
    <row r="209" spans="1:65" s="13" customFormat="1" ht="11.25">
      <c r="B209" s="205"/>
      <c r="C209" s="206"/>
      <c r="D209" s="200" t="s">
        <v>139</v>
      </c>
      <c r="E209" s="207" t="s">
        <v>1</v>
      </c>
      <c r="F209" s="208" t="s">
        <v>234</v>
      </c>
      <c r="G209" s="206"/>
      <c r="H209" s="209">
        <v>-2.83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139</v>
      </c>
      <c r="AU209" s="215" t="s">
        <v>82</v>
      </c>
      <c r="AV209" s="13" t="s">
        <v>82</v>
      </c>
      <c r="AW209" s="13" t="s">
        <v>29</v>
      </c>
      <c r="AX209" s="13" t="s">
        <v>72</v>
      </c>
      <c r="AY209" s="215" t="s">
        <v>129</v>
      </c>
    </row>
    <row r="210" spans="1:65" s="13" customFormat="1" ht="11.25">
      <c r="B210" s="205"/>
      <c r="C210" s="206"/>
      <c r="D210" s="200" t="s">
        <v>139</v>
      </c>
      <c r="E210" s="207" t="s">
        <v>1</v>
      </c>
      <c r="F210" s="208" t="s">
        <v>235</v>
      </c>
      <c r="G210" s="206"/>
      <c r="H210" s="209">
        <v>-2.15</v>
      </c>
      <c r="I210" s="210"/>
      <c r="J210" s="206"/>
      <c r="K210" s="206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139</v>
      </c>
      <c r="AU210" s="215" t="s">
        <v>82</v>
      </c>
      <c r="AV210" s="13" t="s">
        <v>82</v>
      </c>
      <c r="AW210" s="13" t="s">
        <v>29</v>
      </c>
      <c r="AX210" s="13" t="s">
        <v>72</v>
      </c>
      <c r="AY210" s="215" t="s">
        <v>129</v>
      </c>
    </row>
    <row r="211" spans="1:65" s="13" customFormat="1" ht="11.25">
      <c r="B211" s="205"/>
      <c r="C211" s="206"/>
      <c r="D211" s="200" t="s">
        <v>139</v>
      </c>
      <c r="E211" s="207" t="s">
        <v>1</v>
      </c>
      <c r="F211" s="208" t="s">
        <v>236</v>
      </c>
      <c r="G211" s="206"/>
      <c r="H211" s="209">
        <v>-24.7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139</v>
      </c>
      <c r="AU211" s="215" t="s">
        <v>82</v>
      </c>
      <c r="AV211" s="13" t="s">
        <v>82</v>
      </c>
      <c r="AW211" s="13" t="s">
        <v>29</v>
      </c>
      <c r="AX211" s="13" t="s">
        <v>72</v>
      </c>
      <c r="AY211" s="215" t="s">
        <v>129</v>
      </c>
    </row>
    <row r="212" spans="1:65" s="14" customFormat="1" ht="11.25">
      <c r="B212" s="216"/>
      <c r="C212" s="217"/>
      <c r="D212" s="200" t="s">
        <v>139</v>
      </c>
      <c r="E212" s="218" t="s">
        <v>1</v>
      </c>
      <c r="F212" s="219" t="s">
        <v>143</v>
      </c>
      <c r="G212" s="217"/>
      <c r="H212" s="220">
        <v>475.44100000000032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139</v>
      </c>
      <c r="AU212" s="226" t="s">
        <v>82</v>
      </c>
      <c r="AV212" s="14" t="s">
        <v>136</v>
      </c>
      <c r="AW212" s="14" t="s">
        <v>29</v>
      </c>
      <c r="AX212" s="14" t="s">
        <v>80</v>
      </c>
      <c r="AY212" s="226" t="s">
        <v>129</v>
      </c>
    </row>
    <row r="213" spans="1:65" s="2" customFormat="1" ht="14.45" customHeight="1">
      <c r="A213" s="35"/>
      <c r="B213" s="36"/>
      <c r="C213" s="237" t="s">
        <v>237</v>
      </c>
      <c r="D213" s="237" t="s">
        <v>189</v>
      </c>
      <c r="E213" s="238" t="s">
        <v>238</v>
      </c>
      <c r="F213" s="239" t="s">
        <v>239</v>
      </c>
      <c r="G213" s="240" t="s">
        <v>151</v>
      </c>
      <c r="H213" s="241">
        <v>500.89100000000002</v>
      </c>
      <c r="I213" s="242"/>
      <c r="J213" s="243">
        <f>ROUND(I213*H213,2)</f>
        <v>0</v>
      </c>
      <c r="K213" s="239" t="s">
        <v>1</v>
      </c>
      <c r="L213" s="244"/>
      <c r="M213" s="245" t="s">
        <v>1</v>
      </c>
      <c r="N213" s="246" t="s">
        <v>37</v>
      </c>
      <c r="O213" s="72"/>
      <c r="P213" s="196">
        <f>O213*H213</f>
        <v>0</v>
      </c>
      <c r="Q213" s="196">
        <v>2.7200000000000002E-3</v>
      </c>
      <c r="R213" s="196">
        <f>Q213*H213</f>
        <v>1.3624235200000001</v>
      </c>
      <c r="S213" s="196">
        <v>0</v>
      </c>
      <c r="T213" s="19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8" t="s">
        <v>175</v>
      </c>
      <c r="AT213" s="198" t="s">
        <v>189</v>
      </c>
      <c r="AU213" s="198" t="s">
        <v>82</v>
      </c>
      <c r="AY213" s="18" t="s">
        <v>129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8" t="s">
        <v>80</v>
      </c>
      <c r="BK213" s="199">
        <f>ROUND(I213*H213,2)</f>
        <v>0</v>
      </c>
      <c r="BL213" s="18" t="s">
        <v>136</v>
      </c>
      <c r="BM213" s="198" t="s">
        <v>240</v>
      </c>
    </row>
    <row r="214" spans="1:65" s="2" customFormat="1" ht="11.25">
      <c r="A214" s="35"/>
      <c r="B214" s="36"/>
      <c r="C214" s="37"/>
      <c r="D214" s="200" t="s">
        <v>138</v>
      </c>
      <c r="E214" s="37"/>
      <c r="F214" s="201" t="s">
        <v>239</v>
      </c>
      <c r="G214" s="37"/>
      <c r="H214" s="37"/>
      <c r="I214" s="202"/>
      <c r="J214" s="37"/>
      <c r="K214" s="37"/>
      <c r="L214" s="40"/>
      <c r="M214" s="203"/>
      <c r="N214" s="204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138</v>
      </c>
      <c r="AU214" s="18" t="s">
        <v>82</v>
      </c>
    </row>
    <row r="215" spans="1:65" s="15" customFormat="1" ht="11.25">
      <c r="B215" s="227"/>
      <c r="C215" s="228"/>
      <c r="D215" s="200" t="s">
        <v>139</v>
      </c>
      <c r="E215" s="229" t="s">
        <v>1</v>
      </c>
      <c r="F215" s="230" t="s">
        <v>241</v>
      </c>
      <c r="G215" s="228"/>
      <c r="H215" s="229" t="s">
        <v>1</v>
      </c>
      <c r="I215" s="231"/>
      <c r="J215" s="228"/>
      <c r="K215" s="228"/>
      <c r="L215" s="232"/>
      <c r="M215" s="233"/>
      <c r="N215" s="234"/>
      <c r="O215" s="234"/>
      <c r="P215" s="234"/>
      <c r="Q215" s="234"/>
      <c r="R215" s="234"/>
      <c r="S215" s="234"/>
      <c r="T215" s="235"/>
      <c r="AT215" s="236" t="s">
        <v>139</v>
      </c>
      <c r="AU215" s="236" t="s">
        <v>82</v>
      </c>
      <c r="AV215" s="15" t="s">
        <v>80</v>
      </c>
      <c r="AW215" s="15" t="s">
        <v>29</v>
      </c>
      <c r="AX215" s="15" t="s">
        <v>72</v>
      </c>
      <c r="AY215" s="236" t="s">
        <v>129</v>
      </c>
    </row>
    <row r="216" spans="1:65" s="13" customFormat="1" ht="11.25">
      <c r="B216" s="205"/>
      <c r="C216" s="206"/>
      <c r="D216" s="200" t="s">
        <v>139</v>
      </c>
      <c r="E216" s="207" t="s">
        <v>1</v>
      </c>
      <c r="F216" s="208" t="s">
        <v>242</v>
      </c>
      <c r="G216" s="206"/>
      <c r="H216" s="209">
        <v>484.95</v>
      </c>
      <c r="I216" s="210"/>
      <c r="J216" s="206"/>
      <c r="K216" s="206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139</v>
      </c>
      <c r="AU216" s="215" t="s">
        <v>82</v>
      </c>
      <c r="AV216" s="13" t="s">
        <v>82</v>
      </c>
      <c r="AW216" s="13" t="s">
        <v>29</v>
      </c>
      <c r="AX216" s="13" t="s">
        <v>72</v>
      </c>
      <c r="AY216" s="215" t="s">
        <v>129</v>
      </c>
    </row>
    <row r="217" spans="1:65" s="15" customFormat="1" ht="11.25">
      <c r="B217" s="227"/>
      <c r="C217" s="228"/>
      <c r="D217" s="200" t="s">
        <v>139</v>
      </c>
      <c r="E217" s="229" t="s">
        <v>1</v>
      </c>
      <c r="F217" s="230" t="s">
        <v>169</v>
      </c>
      <c r="G217" s="228"/>
      <c r="H217" s="229" t="s">
        <v>1</v>
      </c>
      <c r="I217" s="231"/>
      <c r="J217" s="228"/>
      <c r="K217" s="228"/>
      <c r="L217" s="232"/>
      <c r="M217" s="233"/>
      <c r="N217" s="234"/>
      <c r="O217" s="234"/>
      <c r="P217" s="234"/>
      <c r="Q217" s="234"/>
      <c r="R217" s="234"/>
      <c r="S217" s="234"/>
      <c r="T217" s="235"/>
      <c r="AT217" s="236" t="s">
        <v>139</v>
      </c>
      <c r="AU217" s="236" t="s">
        <v>82</v>
      </c>
      <c r="AV217" s="15" t="s">
        <v>80</v>
      </c>
      <c r="AW217" s="15" t="s">
        <v>29</v>
      </c>
      <c r="AX217" s="15" t="s">
        <v>72</v>
      </c>
      <c r="AY217" s="236" t="s">
        <v>129</v>
      </c>
    </row>
    <row r="218" spans="1:65" s="13" customFormat="1" ht="11.25">
      <c r="B218" s="205"/>
      <c r="C218" s="206"/>
      <c r="D218" s="200" t="s">
        <v>139</v>
      </c>
      <c r="E218" s="207" t="s">
        <v>1</v>
      </c>
      <c r="F218" s="208" t="s">
        <v>243</v>
      </c>
      <c r="G218" s="206"/>
      <c r="H218" s="209">
        <v>6.12</v>
      </c>
      <c r="I218" s="210"/>
      <c r="J218" s="206"/>
      <c r="K218" s="206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139</v>
      </c>
      <c r="AU218" s="215" t="s">
        <v>82</v>
      </c>
      <c r="AV218" s="13" t="s">
        <v>82</v>
      </c>
      <c r="AW218" s="13" t="s">
        <v>29</v>
      </c>
      <c r="AX218" s="13" t="s">
        <v>72</v>
      </c>
      <c r="AY218" s="215" t="s">
        <v>129</v>
      </c>
    </row>
    <row r="219" spans="1:65" s="15" customFormat="1" ht="11.25">
      <c r="B219" s="227"/>
      <c r="C219" s="228"/>
      <c r="D219" s="200" t="s">
        <v>139</v>
      </c>
      <c r="E219" s="229" t="s">
        <v>1</v>
      </c>
      <c r="F219" s="230" t="s">
        <v>143</v>
      </c>
      <c r="G219" s="228"/>
      <c r="H219" s="229" t="s">
        <v>1</v>
      </c>
      <c r="I219" s="231"/>
      <c r="J219" s="228"/>
      <c r="K219" s="228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139</v>
      </c>
      <c r="AU219" s="236" t="s">
        <v>82</v>
      </c>
      <c r="AV219" s="15" t="s">
        <v>80</v>
      </c>
      <c r="AW219" s="15" t="s">
        <v>29</v>
      </c>
      <c r="AX219" s="15" t="s">
        <v>72</v>
      </c>
      <c r="AY219" s="236" t="s">
        <v>129</v>
      </c>
    </row>
    <row r="220" spans="1:65" s="13" customFormat="1" ht="11.25">
      <c r="B220" s="205"/>
      <c r="C220" s="206"/>
      <c r="D220" s="200" t="s">
        <v>139</v>
      </c>
      <c r="E220" s="207" t="s">
        <v>1</v>
      </c>
      <c r="F220" s="208" t="s">
        <v>244</v>
      </c>
      <c r="G220" s="206"/>
      <c r="H220" s="209">
        <v>500.89100000000002</v>
      </c>
      <c r="I220" s="210"/>
      <c r="J220" s="206"/>
      <c r="K220" s="206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139</v>
      </c>
      <c r="AU220" s="215" t="s">
        <v>82</v>
      </c>
      <c r="AV220" s="13" t="s">
        <v>82</v>
      </c>
      <c r="AW220" s="13" t="s">
        <v>29</v>
      </c>
      <c r="AX220" s="13" t="s">
        <v>80</v>
      </c>
      <c r="AY220" s="215" t="s">
        <v>129</v>
      </c>
    </row>
    <row r="221" spans="1:65" s="2" customFormat="1" ht="37.9" customHeight="1">
      <c r="A221" s="35"/>
      <c r="B221" s="36"/>
      <c r="C221" s="187" t="s">
        <v>245</v>
      </c>
      <c r="D221" s="187" t="s">
        <v>132</v>
      </c>
      <c r="E221" s="188" t="s">
        <v>246</v>
      </c>
      <c r="F221" s="189" t="s">
        <v>247</v>
      </c>
      <c r="G221" s="190" t="s">
        <v>151</v>
      </c>
      <c r="H221" s="191">
        <v>30.57</v>
      </c>
      <c r="I221" s="192"/>
      <c r="J221" s="193">
        <f>ROUND(I221*H221,2)</f>
        <v>0</v>
      </c>
      <c r="K221" s="189" t="s">
        <v>152</v>
      </c>
      <c r="L221" s="40"/>
      <c r="M221" s="194" t="s">
        <v>1</v>
      </c>
      <c r="N221" s="195" t="s">
        <v>37</v>
      </c>
      <c r="O221" s="72"/>
      <c r="P221" s="196">
        <f>O221*H221</f>
        <v>0</v>
      </c>
      <c r="Q221" s="196">
        <v>8.5199999999999998E-3</v>
      </c>
      <c r="R221" s="196">
        <f>Q221*H221</f>
        <v>0.26045639999999998</v>
      </c>
      <c r="S221" s="196">
        <v>0</v>
      </c>
      <c r="T221" s="19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8" t="s">
        <v>136</v>
      </c>
      <c r="AT221" s="198" t="s">
        <v>132</v>
      </c>
      <c r="AU221" s="198" t="s">
        <v>82</v>
      </c>
      <c r="AY221" s="18" t="s">
        <v>129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8" t="s">
        <v>80</v>
      </c>
      <c r="BK221" s="199">
        <f>ROUND(I221*H221,2)</f>
        <v>0</v>
      </c>
      <c r="BL221" s="18" t="s">
        <v>136</v>
      </c>
      <c r="BM221" s="198" t="s">
        <v>248</v>
      </c>
    </row>
    <row r="222" spans="1:65" s="2" customFormat="1" ht="29.25">
      <c r="A222" s="35"/>
      <c r="B222" s="36"/>
      <c r="C222" s="37"/>
      <c r="D222" s="200" t="s">
        <v>138</v>
      </c>
      <c r="E222" s="37"/>
      <c r="F222" s="201" t="s">
        <v>249</v>
      </c>
      <c r="G222" s="37"/>
      <c r="H222" s="37"/>
      <c r="I222" s="202"/>
      <c r="J222" s="37"/>
      <c r="K222" s="37"/>
      <c r="L222" s="40"/>
      <c r="M222" s="203"/>
      <c r="N222" s="204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138</v>
      </c>
      <c r="AU222" s="18" t="s">
        <v>82</v>
      </c>
    </row>
    <row r="223" spans="1:65" s="2" customFormat="1" ht="24.2" customHeight="1">
      <c r="A223" s="35"/>
      <c r="B223" s="36"/>
      <c r="C223" s="237" t="s">
        <v>250</v>
      </c>
      <c r="D223" s="237" t="s">
        <v>189</v>
      </c>
      <c r="E223" s="238" t="s">
        <v>251</v>
      </c>
      <c r="F223" s="239" t="s">
        <v>252</v>
      </c>
      <c r="G223" s="240" t="s">
        <v>151</v>
      </c>
      <c r="H223" s="241">
        <v>31.805</v>
      </c>
      <c r="I223" s="242"/>
      <c r="J223" s="243">
        <f>ROUND(I223*H223,2)</f>
        <v>0</v>
      </c>
      <c r="K223" s="239" t="s">
        <v>152</v>
      </c>
      <c r="L223" s="244"/>
      <c r="M223" s="245" t="s">
        <v>1</v>
      </c>
      <c r="N223" s="246" t="s">
        <v>37</v>
      </c>
      <c r="O223" s="72"/>
      <c r="P223" s="196">
        <f>O223*H223</f>
        <v>0</v>
      </c>
      <c r="Q223" s="196">
        <v>4.1999999999999997E-3</v>
      </c>
      <c r="R223" s="196">
        <f>Q223*H223</f>
        <v>0.13358099999999998</v>
      </c>
      <c r="S223" s="196">
        <v>0</v>
      </c>
      <c r="T223" s="19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8" t="s">
        <v>175</v>
      </c>
      <c r="AT223" s="198" t="s">
        <v>189</v>
      </c>
      <c r="AU223" s="198" t="s">
        <v>82</v>
      </c>
      <c r="AY223" s="18" t="s">
        <v>129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8" t="s">
        <v>80</v>
      </c>
      <c r="BK223" s="199">
        <f>ROUND(I223*H223,2)</f>
        <v>0</v>
      </c>
      <c r="BL223" s="18" t="s">
        <v>136</v>
      </c>
      <c r="BM223" s="198" t="s">
        <v>253</v>
      </c>
    </row>
    <row r="224" spans="1:65" s="2" customFormat="1" ht="19.5">
      <c r="A224" s="35"/>
      <c r="B224" s="36"/>
      <c r="C224" s="37"/>
      <c r="D224" s="200" t="s">
        <v>138</v>
      </c>
      <c r="E224" s="37"/>
      <c r="F224" s="201" t="s">
        <v>252</v>
      </c>
      <c r="G224" s="37"/>
      <c r="H224" s="37"/>
      <c r="I224" s="202"/>
      <c r="J224" s="37"/>
      <c r="K224" s="37"/>
      <c r="L224" s="40"/>
      <c r="M224" s="203"/>
      <c r="N224" s="204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138</v>
      </c>
      <c r="AU224" s="18" t="s">
        <v>82</v>
      </c>
    </row>
    <row r="225" spans="1:65" s="15" customFormat="1" ht="11.25">
      <c r="B225" s="227"/>
      <c r="C225" s="228"/>
      <c r="D225" s="200" t="s">
        <v>139</v>
      </c>
      <c r="E225" s="229" t="s">
        <v>1</v>
      </c>
      <c r="F225" s="230" t="s">
        <v>254</v>
      </c>
      <c r="G225" s="228"/>
      <c r="H225" s="229" t="s">
        <v>1</v>
      </c>
      <c r="I225" s="231"/>
      <c r="J225" s="228"/>
      <c r="K225" s="228"/>
      <c r="L225" s="232"/>
      <c r="M225" s="233"/>
      <c r="N225" s="234"/>
      <c r="O225" s="234"/>
      <c r="P225" s="234"/>
      <c r="Q225" s="234"/>
      <c r="R225" s="234"/>
      <c r="S225" s="234"/>
      <c r="T225" s="235"/>
      <c r="AT225" s="236" t="s">
        <v>139</v>
      </c>
      <c r="AU225" s="236" t="s">
        <v>82</v>
      </c>
      <c r="AV225" s="15" t="s">
        <v>80</v>
      </c>
      <c r="AW225" s="15" t="s">
        <v>29</v>
      </c>
      <c r="AX225" s="15" t="s">
        <v>72</v>
      </c>
      <c r="AY225" s="236" t="s">
        <v>129</v>
      </c>
    </row>
    <row r="226" spans="1:65" s="13" customFormat="1" ht="11.25">
      <c r="B226" s="205"/>
      <c r="C226" s="206"/>
      <c r="D226" s="200" t="s">
        <v>139</v>
      </c>
      <c r="E226" s="207" t="s">
        <v>1</v>
      </c>
      <c r="F226" s="208" t="s">
        <v>255</v>
      </c>
      <c r="G226" s="206"/>
      <c r="H226" s="209">
        <v>31.181000000000001</v>
      </c>
      <c r="I226" s="210"/>
      <c r="J226" s="206"/>
      <c r="K226" s="206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139</v>
      </c>
      <c r="AU226" s="215" t="s">
        <v>82</v>
      </c>
      <c r="AV226" s="13" t="s">
        <v>82</v>
      </c>
      <c r="AW226" s="13" t="s">
        <v>29</v>
      </c>
      <c r="AX226" s="13" t="s">
        <v>72</v>
      </c>
      <c r="AY226" s="215" t="s">
        <v>129</v>
      </c>
    </row>
    <row r="227" spans="1:65" s="13" customFormat="1" ht="11.25">
      <c r="B227" s="205"/>
      <c r="C227" s="206"/>
      <c r="D227" s="200" t="s">
        <v>139</v>
      </c>
      <c r="E227" s="207" t="s">
        <v>1</v>
      </c>
      <c r="F227" s="208" t="s">
        <v>256</v>
      </c>
      <c r="G227" s="206"/>
      <c r="H227" s="209">
        <v>31.805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139</v>
      </c>
      <c r="AU227" s="215" t="s">
        <v>82</v>
      </c>
      <c r="AV227" s="13" t="s">
        <v>82</v>
      </c>
      <c r="AW227" s="13" t="s">
        <v>29</v>
      </c>
      <c r="AX227" s="13" t="s">
        <v>80</v>
      </c>
      <c r="AY227" s="215" t="s">
        <v>129</v>
      </c>
    </row>
    <row r="228" spans="1:65" s="2" customFormat="1" ht="24.2" customHeight="1">
      <c r="A228" s="35"/>
      <c r="B228" s="36"/>
      <c r="C228" s="187" t="s">
        <v>257</v>
      </c>
      <c r="D228" s="187" t="s">
        <v>132</v>
      </c>
      <c r="E228" s="188" t="s">
        <v>171</v>
      </c>
      <c r="F228" s="189" t="s">
        <v>172</v>
      </c>
      <c r="G228" s="190" t="s">
        <v>151</v>
      </c>
      <c r="H228" s="191">
        <v>506.01100000000002</v>
      </c>
      <c r="I228" s="192"/>
      <c r="J228" s="193">
        <f>ROUND(I228*H228,2)</f>
        <v>0</v>
      </c>
      <c r="K228" s="189" t="s">
        <v>152</v>
      </c>
      <c r="L228" s="40"/>
      <c r="M228" s="194" t="s">
        <v>1</v>
      </c>
      <c r="N228" s="195" t="s">
        <v>37</v>
      </c>
      <c r="O228" s="72"/>
      <c r="P228" s="196">
        <f>O228*H228</f>
        <v>0</v>
      </c>
      <c r="Q228" s="196">
        <v>9.0000000000000006E-5</v>
      </c>
      <c r="R228" s="196">
        <f>Q228*H228</f>
        <v>4.5540990000000003E-2</v>
      </c>
      <c r="S228" s="196">
        <v>0</v>
      </c>
      <c r="T228" s="19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8" t="s">
        <v>136</v>
      </c>
      <c r="AT228" s="198" t="s">
        <v>132</v>
      </c>
      <c r="AU228" s="198" t="s">
        <v>82</v>
      </c>
      <c r="AY228" s="18" t="s">
        <v>129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8" t="s">
        <v>80</v>
      </c>
      <c r="BK228" s="199">
        <f>ROUND(I228*H228,2)</f>
        <v>0</v>
      </c>
      <c r="BL228" s="18" t="s">
        <v>136</v>
      </c>
      <c r="BM228" s="198" t="s">
        <v>258</v>
      </c>
    </row>
    <row r="229" spans="1:65" s="2" customFormat="1" ht="29.25">
      <c r="A229" s="35"/>
      <c r="B229" s="36"/>
      <c r="C229" s="37"/>
      <c r="D229" s="200" t="s">
        <v>138</v>
      </c>
      <c r="E229" s="37"/>
      <c r="F229" s="201" t="s">
        <v>174</v>
      </c>
      <c r="G229" s="37"/>
      <c r="H229" s="37"/>
      <c r="I229" s="202"/>
      <c r="J229" s="37"/>
      <c r="K229" s="37"/>
      <c r="L229" s="40"/>
      <c r="M229" s="203"/>
      <c r="N229" s="204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138</v>
      </c>
      <c r="AU229" s="18" t="s">
        <v>82</v>
      </c>
    </row>
    <row r="230" spans="1:65" s="13" customFormat="1" ht="11.25">
      <c r="B230" s="205"/>
      <c r="C230" s="206"/>
      <c r="D230" s="200" t="s">
        <v>139</v>
      </c>
      <c r="E230" s="207" t="s">
        <v>1</v>
      </c>
      <c r="F230" s="208" t="s">
        <v>259</v>
      </c>
      <c r="G230" s="206"/>
      <c r="H230" s="209">
        <v>506.01100000000002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139</v>
      </c>
      <c r="AU230" s="215" t="s">
        <v>82</v>
      </c>
      <c r="AV230" s="13" t="s">
        <v>82</v>
      </c>
      <c r="AW230" s="13" t="s">
        <v>29</v>
      </c>
      <c r="AX230" s="13" t="s">
        <v>72</v>
      </c>
      <c r="AY230" s="215" t="s">
        <v>129</v>
      </c>
    </row>
    <row r="231" spans="1:65" s="14" customFormat="1" ht="11.25">
      <c r="B231" s="216"/>
      <c r="C231" s="217"/>
      <c r="D231" s="200" t="s">
        <v>139</v>
      </c>
      <c r="E231" s="218" t="s">
        <v>1</v>
      </c>
      <c r="F231" s="219" t="s">
        <v>143</v>
      </c>
      <c r="G231" s="217"/>
      <c r="H231" s="220">
        <v>506.01100000000002</v>
      </c>
      <c r="I231" s="221"/>
      <c r="J231" s="217"/>
      <c r="K231" s="217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139</v>
      </c>
      <c r="AU231" s="226" t="s">
        <v>82</v>
      </c>
      <c r="AV231" s="14" t="s">
        <v>136</v>
      </c>
      <c r="AW231" s="14" t="s">
        <v>29</v>
      </c>
      <c r="AX231" s="14" t="s">
        <v>80</v>
      </c>
      <c r="AY231" s="226" t="s">
        <v>129</v>
      </c>
    </row>
    <row r="232" spans="1:65" s="2" customFormat="1" ht="37.9" customHeight="1">
      <c r="A232" s="35"/>
      <c r="B232" s="36"/>
      <c r="C232" s="187" t="s">
        <v>260</v>
      </c>
      <c r="D232" s="187" t="s">
        <v>132</v>
      </c>
      <c r="E232" s="188" t="s">
        <v>261</v>
      </c>
      <c r="F232" s="189" t="s">
        <v>262</v>
      </c>
      <c r="G232" s="190" t="s">
        <v>263</v>
      </c>
      <c r="H232" s="191">
        <v>233.928</v>
      </c>
      <c r="I232" s="192"/>
      <c r="J232" s="193">
        <f>ROUND(I232*H232,2)</f>
        <v>0</v>
      </c>
      <c r="K232" s="189" t="s">
        <v>152</v>
      </c>
      <c r="L232" s="40"/>
      <c r="M232" s="194" t="s">
        <v>1</v>
      </c>
      <c r="N232" s="195" t="s">
        <v>37</v>
      </c>
      <c r="O232" s="72"/>
      <c r="P232" s="196">
        <f>O232*H232</f>
        <v>0</v>
      </c>
      <c r="Q232" s="196">
        <v>1.7600000000000001E-3</v>
      </c>
      <c r="R232" s="196">
        <f>Q232*H232</f>
        <v>0.41171328000000001</v>
      </c>
      <c r="S232" s="196">
        <v>0</v>
      </c>
      <c r="T232" s="19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8" t="s">
        <v>136</v>
      </c>
      <c r="AT232" s="198" t="s">
        <v>132</v>
      </c>
      <c r="AU232" s="198" t="s">
        <v>82</v>
      </c>
      <c r="AY232" s="18" t="s">
        <v>129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8" t="s">
        <v>80</v>
      </c>
      <c r="BK232" s="199">
        <f>ROUND(I232*H232,2)</f>
        <v>0</v>
      </c>
      <c r="BL232" s="18" t="s">
        <v>136</v>
      </c>
      <c r="BM232" s="198" t="s">
        <v>264</v>
      </c>
    </row>
    <row r="233" spans="1:65" s="2" customFormat="1" ht="29.25">
      <c r="A233" s="35"/>
      <c r="B233" s="36"/>
      <c r="C233" s="37"/>
      <c r="D233" s="200" t="s">
        <v>138</v>
      </c>
      <c r="E233" s="37"/>
      <c r="F233" s="201" t="s">
        <v>265</v>
      </c>
      <c r="G233" s="37"/>
      <c r="H233" s="37"/>
      <c r="I233" s="202"/>
      <c r="J233" s="37"/>
      <c r="K233" s="37"/>
      <c r="L233" s="40"/>
      <c r="M233" s="203"/>
      <c r="N233" s="204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138</v>
      </c>
      <c r="AU233" s="18" t="s">
        <v>82</v>
      </c>
    </row>
    <row r="234" spans="1:65" s="2" customFormat="1" ht="14.45" customHeight="1">
      <c r="A234" s="35"/>
      <c r="B234" s="36"/>
      <c r="C234" s="237" t="s">
        <v>7</v>
      </c>
      <c r="D234" s="237" t="s">
        <v>189</v>
      </c>
      <c r="E234" s="238" t="s">
        <v>266</v>
      </c>
      <c r="F234" s="239" t="s">
        <v>267</v>
      </c>
      <c r="G234" s="240" t="s">
        <v>151</v>
      </c>
      <c r="H234" s="241">
        <v>60.521000000000001</v>
      </c>
      <c r="I234" s="242"/>
      <c r="J234" s="243">
        <f>ROUND(I234*H234,2)</f>
        <v>0</v>
      </c>
      <c r="K234" s="239" t="s">
        <v>1</v>
      </c>
      <c r="L234" s="244"/>
      <c r="M234" s="245" t="s">
        <v>1</v>
      </c>
      <c r="N234" s="246" t="s">
        <v>37</v>
      </c>
      <c r="O234" s="72"/>
      <c r="P234" s="196">
        <f>O234*H234</f>
        <v>0</v>
      </c>
      <c r="Q234" s="196">
        <v>6.8000000000000005E-4</v>
      </c>
      <c r="R234" s="196">
        <f>Q234*H234</f>
        <v>4.1154280000000001E-2</v>
      </c>
      <c r="S234" s="196">
        <v>0</v>
      </c>
      <c r="T234" s="19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175</v>
      </c>
      <c r="AT234" s="198" t="s">
        <v>189</v>
      </c>
      <c r="AU234" s="198" t="s">
        <v>82</v>
      </c>
      <c r="AY234" s="18" t="s">
        <v>129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8" t="s">
        <v>80</v>
      </c>
      <c r="BK234" s="199">
        <f>ROUND(I234*H234,2)</f>
        <v>0</v>
      </c>
      <c r="BL234" s="18" t="s">
        <v>136</v>
      </c>
      <c r="BM234" s="198" t="s">
        <v>268</v>
      </c>
    </row>
    <row r="235" spans="1:65" s="2" customFormat="1" ht="11.25">
      <c r="A235" s="35"/>
      <c r="B235" s="36"/>
      <c r="C235" s="37"/>
      <c r="D235" s="200" t="s">
        <v>138</v>
      </c>
      <c r="E235" s="37"/>
      <c r="F235" s="201" t="s">
        <v>267</v>
      </c>
      <c r="G235" s="37"/>
      <c r="H235" s="37"/>
      <c r="I235" s="202"/>
      <c r="J235" s="37"/>
      <c r="K235" s="37"/>
      <c r="L235" s="40"/>
      <c r="M235" s="203"/>
      <c r="N235" s="204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138</v>
      </c>
      <c r="AU235" s="18" t="s">
        <v>82</v>
      </c>
    </row>
    <row r="236" spans="1:65" s="15" customFormat="1" ht="11.25">
      <c r="B236" s="227"/>
      <c r="C236" s="228"/>
      <c r="D236" s="200" t="s">
        <v>139</v>
      </c>
      <c r="E236" s="229" t="s">
        <v>1</v>
      </c>
      <c r="F236" s="230" t="s">
        <v>269</v>
      </c>
      <c r="G236" s="228"/>
      <c r="H236" s="229" t="s">
        <v>1</v>
      </c>
      <c r="I236" s="231"/>
      <c r="J236" s="228"/>
      <c r="K236" s="228"/>
      <c r="L236" s="232"/>
      <c r="M236" s="233"/>
      <c r="N236" s="234"/>
      <c r="O236" s="234"/>
      <c r="P236" s="234"/>
      <c r="Q236" s="234"/>
      <c r="R236" s="234"/>
      <c r="S236" s="234"/>
      <c r="T236" s="235"/>
      <c r="AT236" s="236" t="s">
        <v>139</v>
      </c>
      <c r="AU236" s="236" t="s">
        <v>82</v>
      </c>
      <c r="AV236" s="15" t="s">
        <v>80</v>
      </c>
      <c r="AW236" s="15" t="s">
        <v>29</v>
      </c>
      <c r="AX236" s="15" t="s">
        <v>72</v>
      </c>
      <c r="AY236" s="236" t="s">
        <v>129</v>
      </c>
    </row>
    <row r="237" spans="1:65" s="13" customFormat="1" ht="11.25">
      <c r="B237" s="205"/>
      <c r="C237" s="206"/>
      <c r="D237" s="200" t="s">
        <v>139</v>
      </c>
      <c r="E237" s="207" t="s">
        <v>1</v>
      </c>
      <c r="F237" s="208" t="s">
        <v>270</v>
      </c>
      <c r="G237" s="206"/>
      <c r="H237" s="209">
        <v>55.018999999999998</v>
      </c>
      <c r="I237" s="210"/>
      <c r="J237" s="206"/>
      <c r="K237" s="206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139</v>
      </c>
      <c r="AU237" s="215" t="s">
        <v>82</v>
      </c>
      <c r="AV237" s="13" t="s">
        <v>82</v>
      </c>
      <c r="AW237" s="13" t="s">
        <v>29</v>
      </c>
      <c r="AX237" s="13" t="s">
        <v>72</v>
      </c>
      <c r="AY237" s="215" t="s">
        <v>129</v>
      </c>
    </row>
    <row r="238" spans="1:65" s="13" customFormat="1" ht="11.25">
      <c r="B238" s="205"/>
      <c r="C238" s="206"/>
      <c r="D238" s="200" t="s">
        <v>139</v>
      </c>
      <c r="E238" s="207" t="s">
        <v>1</v>
      </c>
      <c r="F238" s="208" t="s">
        <v>271</v>
      </c>
      <c r="G238" s="206"/>
      <c r="H238" s="209">
        <v>60.521000000000001</v>
      </c>
      <c r="I238" s="210"/>
      <c r="J238" s="206"/>
      <c r="K238" s="206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139</v>
      </c>
      <c r="AU238" s="215" t="s">
        <v>82</v>
      </c>
      <c r="AV238" s="13" t="s">
        <v>82</v>
      </c>
      <c r="AW238" s="13" t="s">
        <v>29</v>
      </c>
      <c r="AX238" s="13" t="s">
        <v>80</v>
      </c>
      <c r="AY238" s="215" t="s">
        <v>129</v>
      </c>
    </row>
    <row r="239" spans="1:65" s="2" customFormat="1" ht="24.2" customHeight="1">
      <c r="A239" s="35"/>
      <c r="B239" s="36"/>
      <c r="C239" s="187" t="s">
        <v>272</v>
      </c>
      <c r="D239" s="187" t="s">
        <v>132</v>
      </c>
      <c r="E239" s="188" t="s">
        <v>273</v>
      </c>
      <c r="F239" s="189" t="s">
        <v>274</v>
      </c>
      <c r="G239" s="190" t="s">
        <v>151</v>
      </c>
      <c r="H239" s="191">
        <v>551.79300000000001</v>
      </c>
      <c r="I239" s="192"/>
      <c r="J239" s="193">
        <f>ROUND(I239*H239,2)</f>
        <v>0</v>
      </c>
      <c r="K239" s="189" t="s">
        <v>1</v>
      </c>
      <c r="L239" s="40"/>
      <c r="M239" s="194" t="s">
        <v>1</v>
      </c>
      <c r="N239" s="195" t="s">
        <v>37</v>
      </c>
      <c r="O239" s="72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8" t="s">
        <v>136</v>
      </c>
      <c r="AT239" s="198" t="s">
        <v>132</v>
      </c>
      <c r="AU239" s="198" t="s">
        <v>82</v>
      </c>
      <c r="AY239" s="18" t="s">
        <v>129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8" t="s">
        <v>80</v>
      </c>
      <c r="BK239" s="199">
        <f>ROUND(I239*H239,2)</f>
        <v>0</v>
      </c>
      <c r="BL239" s="18" t="s">
        <v>136</v>
      </c>
      <c r="BM239" s="198" t="s">
        <v>275</v>
      </c>
    </row>
    <row r="240" spans="1:65" s="2" customFormat="1" ht="19.5">
      <c r="A240" s="35"/>
      <c r="B240" s="36"/>
      <c r="C240" s="37"/>
      <c r="D240" s="200" t="s">
        <v>138</v>
      </c>
      <c r="E240" s="37"/>
      <c r="F240" s="201" t="s">
        <v>274</v>
      </c>
      <c r="G240" s="37"/>
      <c r="H240" s="37"/>
      <c r="I240" s="202"/>
      <c r="J240" s="37"/>
      <c r="K240" s="37"/>
      <c r="L240" s="40"/>
      <c r="M240" s="203"/>
      <c r="N240" s="204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138</v>
      </c>
      <c r="AU240" s="18" t="s">
        <v>82</v>
      </c>
    </row>
    <row r="241" spans="1:65" s="2" customFormat="1" ht="24.2" customHeight="1">
      <c r="A241" s="35"/>
      <c r="B241" s="36"/>
      <c r="C241" s="187" t="s">
        <v>276</v>
      </c>
      <c r="D241" s="187" t="s">
        <v>132</v>
      </c>
      <c r="E241" s="188" t="s">
        <v>277</v>
      </c>
      <c r="F241" s="189" t="s">
        <v>278</v>
      </c>
      <c r="G241" s="190" t="s">
        <v>151</v>
      </c>
      <c r="H241" s="191">
        <v>551.79300000000001</v>
      </c>
      <c r="I241" s="192"/>
      <c r="J241" s="193">
        <f>ROUND(I241*H241,2)</f>
        <v>0</v>
      </c>
      <c r="K241" s="189" t="s">
        <v>152</v>
      </c>
      <c r="L241" s="40"/>
      <c r="M241" s="194" t="s">
        <v>1</v>
      </c>
      <c r="N241" s="195" t="s">
        <v>37</v>
      </c>
      <c r="O241" s="72"/>
      <c r="P241" s="196">
        <f>O241*H241</f>
        <v>0</v>
      </c>
      <c r="Q241" s="196">
        <v>3.48E-3</v>
      </c>
      <c r="R241" s="196">
        <f>Q241*H241</f>
        <v>1.9202396400000001</v>
      </c>
      <c r="S241" s="196">
        <v>0</v>
      </c>
      <c r="T241" s="19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8" t="s">
        <v>136</v>
      </c>
      <c r="AT241" s="198" t="s">
        <v>132</v>
      </c>
      <c r="AU241" s="198" t="s">
        <v>82</v>
      </c>
      <c r="AY241" s="18" t="s">
        <v>129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8" t="s">
        <v>80</v>
      </c>
      <c r="BK241" s="199">
        <f>ROUND(I241*H241,2)</f>
        <v>0</v>
      </c>
      <c r="BL241" s="18" t="s">
        <v>136</v>
      </c>
      <c r="BM241" s="198" t="s">
        <v>279</v>
      </c>
    </row>
    <row r="242" spans="1:65" s="2" customFormat="1" ht="39">
      <c r="A242" s="35"/>
      <c r="B242" s="36"/>
      <c r="C242" s="37"/>
      <c r="D242" s="200" t="s">
        <v>138</v>
      </c>
      <c r="E242" s="37"/>
      <c r="F242" s="201" t="s">
        <v>280</v>
      </c>
      <c r="G242" s="37"/>
      <c r="H242" s="37"/>
      <c r="I242" s="202"/>
      <c r="J242" s="37"/>
      <c r="K242" s="37"/>
      <c r="L242" s="40"/>
      <c r="M242" s="203"/>
      <c r="N242" s="204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138</v>
      </c>
      <c r="AU242" s="18" t="s">
        <v>82</v>
      </c>
    </row>
    <row r="243" spans="1:65" s="13" customFormat="1" ht="11.25">
      <c r="B243" s="205"/>
      <c r="C243" s="206"/>
      <c r="D243" s="200" t="s">
        <v>139</v>
      </c>
      <c r="E243" s="207" t="s">
        <v>1</v>
      </c>
      <c r="F243" s="208" t="s">
        <v>281</v>
      </c>
      <c r="G243" s="206"/>
      <c r="H243" s="209">
        <v>551.79300000000001</v>
      </c>
      <c r="I243" s="210"/>
      <c r="J243" s="206"/>
      <c r="K243" s="206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139</v>
      </c>
      <c r="AU243" s="215" t="s">
        <v>82</v>
      </c>
      <c r="AV243" s="13" t="s">
        <v>82</v>
      </c>
      <c r="AW243" s="13" t="s">
        <v>29</v>
      </c>
      <c r="AX243" s="13" t="s">
        <v>80</v>
      </c>
      <c r="AY243" s="215" t="s">
        <v>129</v>
      </c>
    </row>
    <row r="244" spans="1:65" s="2" customFormat="1" ht="24.2" customHeight="1">
      <c r="A244" s="35"/>
      <c r="B244" s="36"/>
      <c r="C244" s="187" t="s">
        <v>282</v>
      </c>
      <c r="D244" s="187" t="s">
        <v>132</v>
      </c>
      <c r="E244" s="188" t="s">
        <v>283</v>
      </c>
      <c r="F244" s="189" t="s">
        <v>284</v>
      </c>
      <c r="G244" s="190" t="s">
        <v>151</v>
      </c>
      <c r="H244" s="191">
        <v>45</v>
      </c>
      <c r="I244" s="192"/>
      <c r="J244" s="193">
        <f>ROUND(I244*H244,2)</f>
        <v>0</v>
      </c>
      <c r="K244" s="189" t="s">
        <v>152</v>
      </c>
      <c r="L244" s="40"/>
      <c r="M244" s="194" t="s">
        <v>1</v>
      </c>
      <c r="N244" s="195" t="s">
        <v>37</v>
      </c>
      <c r="O244" s="72"/>
      <c r="P244" s="196">
        <f>O244*H244</f>
        <v>0</v>
      </c>
      <c r="Q244" s="196">
        <v>6.3E-2</v>
      </c>
      <c r="R244" s="196">
        <f>Q244*H244</f>
        <v>2.835</v>
      </c>
      <c r="S244" s="196">
        <v>0</v>
      </c>
      <c r="T244" s="19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8" t="s">
        <v>136</v>
      </c>
      <c r="AT244" s="198" t="s">
        <v>132</v>
      </c>
      <c r="AU244" s="198" t="s">
        <v>82</v>
      </c>
      <c r="AY244" s="18" t="s">
        <v>129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8" t="s">
        <v>80</v>
      </c>
      <c r="BK244" s="199">
        <f>ROUND(I244*H244,2)</f>
        <v>0</v>
      </c>
      <c r="BL244" s="18" t="s">
        <v>136</v>
      </c>
      <c r="BM244" s="198" t="s">
        <v>285</v>
      </c>
    </row>
    <row r="245" spans="1:65" s="2" customFormat="1" ht="19.5">
      <c r="A245" s="35"/>
      <c r="B245" s="36"/>
      <c r="C245" s="37"/>
      <c r="D245" s="200" t="s">
        <v>138</v>
      </c>
      <c r="E245" s="37"/>
      <c r="F245" s="201" t="s">
        <v>286</v>
      </c>
      <c r="G245" s="37"/>
      <c r="H245" s="37"/>
      <c r="I245" s="202"/>
      <c r="J245" s="37"/>
      <c r="K245" s="37"/>
      <c r="L245" s="40"/>
      <c r="M245" s="203"/>
      <c r="N245" s="204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138</v>
      </c>
      <c r="AU245" s="18" t="s">
        <v>82</v>
      </c>
    </row>
    <row r="246" spans="1:65" s="15" customFormat="1" ht="11.25">
      <c r="B246" s="227"/>
      <c r="C246" s="228"/>
      <c r="D246" s="200" t="s">
        <v>139</v>
      </c>
      <c r="E246" s="229" t="s">
        <v>1</v>
      </c>
      <c r="F246" s="230" t="s">
        <v>287</v>
      </c>
      <c r="G246" s="228"/>
      <c r="H246" s="229" t="s">
        <v>1</v>
      </c>
      <c r="I246" s="231"/>
      <c r="J246" s="228"/>
      <c r="K246" s="228"/>
      <c r="L246" s="232"/>
      <c r="M246" s="233"/>
      <c r="N246" s="234"/>
      <c r="O246" s="234"/>
      <c r="P246" s="234"/>
      <c r="Q246" s="234"/>
      <c r="R246" s="234"/>
      <c r="S246" s="234"/>
      <c r="T246" s="235"/>
      <c r="AT246" s="236" t="s">
        <v>139</v>
      </c>
      <c r="AU246" s="236" t="s">
        <v>82</v>
      </c>
      <c r="AV246" s="15" t="s">
        <v>80</v>
      </c>
      <c r="AW246" s="15" t="s">
        <v>29</v>
      </c>
      <c r="AX246" s="15" t="s">
        <v>72</v>
      </c>
      <c r="AY246" s="236" t="s">
        <v>129</v>
      </c>
    </row>
    <row r="247" spans="1:65" s="13" customFormat="1" ht="11.25">
      <c r="B247" s="205"/>
      <c r="C247" s="206"/>
      <c r="D247" s="200" t="s">
        <v>139</v>
      </c>
      <c r="E247" s="207" t="s">
        <v>1</v>
      </c>
      <c r="F247" s="208" t="s">
        <v>288</v>
      </c>
      <c r="G247" s="206"/>
      <c r="H247" s="209">
        <v>45</v>
      </c>
      <c r="I247" s="210"/>
      <c r="J247" s="206"/>
      <c r="K247" s="206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139</v>
      </c>
      <c r="AU247" s="215" t="s">
        <v>82</v>
      </c>
      <c r="AV247" s="13" t="s">
        <v>82</v>
      </c>
      <c r="AW247" s="13" t="s">
        <v>29</v>
      </c>
      <c r="AX247" s="13" t="s">
        <v>72</v>
      </c>
      <c r="AY247" s="215" t="s">
        <v>129</v>
      </c>
    </row>
    <row r="248" spans="1:65" s="14" customFormat="1" ht="11.25">
      <c r="B248" s="216"/>
      <c r="C248" s="217"/>
      <c r="D248" s="200" t="s">
        <v>139</v>
      </c>
      <c r="E248" s="218" t="s">
        <v>1</v>
      </c>
      <c r="F248" s="219" t="s">
        <v>143</v>
      </c>
      <c r="G248" s="217"/>
      <c r="H248" s="220">
        <v>45</v>
      </c>
      <c r="I248" s="221"/>
      <c r="J248" s="217"/>
      <c r="K248" s="217"/>
      <c r="L248" s="222"/>
      <c r="M248" s="223"/>
      <c r="N248" s="224"/>
      <c r="O248" s="224"/>
      <c r="P248" s="224"/>
      <c r="Q248" s="224"/>
      <c r="R248" s="224"/>
      <c r="S248" s="224"/>
      <c r="T248" s="225"/>
      <c r="AT248" s="226" t="s">
        <v>139</v>
      </c>
      <c r="AU248" s="226" t="s">
        <v>82</v>
      </c>
      <c r="AV248" s="14" t="s">
        <v>136</v>
      </c>
      <c r="AW248" s="14" t="s">
        <v>29</v>
      </c>
      <c r="AX248" s="14" t="s">
        <v>80</v>
      </c>
      <c r="AY248" s="226" t="s">
        <v>129</v>
      </c>
    </row>
    <row r="249" spans="1:65" s="12" customFormat="1" ht="22.9" customHeight="1">
      <c r="B249" s="171"/>
      <c r="C249" s="172"/>
      <c r="D249" s="173" t="s">
        <v>71</v>
      </c>
      <c r="E249" s="185" t="s">
        <v>180</v>
      </c>
      <c r="F249" s="185" t="s">
        <v>289</v>
      </c>
      <c r="G249" s="172"/>
      <c r="H249" s="172"/>
      <c r="I249" s="175"/>
      <c r="J249" s="186">
        <f>BK249</f>
        <v>0</v>
      </c>
      <c r="K249" s="172"/>
      <c r="L249" s="177"/>
      <c r="M249" s="178"/>
      <c r="N249" s="179"/>
      <c r="O249" s="179"/>
      <c r="P249" s="180">
        <f>P250+SUM(P251:P317)</f>
        <v>0</v>
      </c>
      <c r="Q249" s="179"/>
      <c r="R249" s="180">
        <f>R250+SUM(R251:R317)</f>
        <v>1.1750400000000001</v>
      </c>
      <c r="S249" s="179"/>
      <c r="T249" s="181">
        <f>T250+SUM(T251:T317)</f>
        <v>14.593904</v>
      </c>
      <c r="AR249" s="182" t="s">
        <v>80</v>
      </c>
      <c r="AT249" s="183" t="s">
        <v>71</v>
      </c>
      <c r="AU249" s="183" t="s">
        <v>80</v>
      </c>
      <c r="AY249" s="182" t="s">
        <v>129</v>
      </c>
      <c r="BK249" s="184">
        <f>BK250+SUM(BK251:BK317)</f>
        <v>0</v>
      </c>
    </row>
    <row r="250" spans="1:65" s="2" customFormat="1" ht="24.2" customHeight="1">
      <c r="A250" s="35"/>
      <c r="B250" s="36"/>
      <c r="C250" s="187" t="s">
        <v>290</v>
      </c>
      <c r="D250" s="187" t="s">
        <v>132</v>
      </c>
      <c r="E250" s="188" t="s">
        <v>291</v>
      </c>
      <c r="F250" s="189" t="s">
        <v>292</v>
      </c>
      <c r="G250" s="190" t="s">
        <v>151</v>
      </c>
      <c r="H250" s="191">
        <v>158.11600000000001</v>
      </c>
      <c r="I250" s="192"/>
      <c r="J250" s="193">
        <f>ROUND(I250*H250,2)</f>
        <v>0</v>
      </c>
      <c r="K250" s="189" t="s">
        <v>1</v>
      </c>
      <c r="L250" s="40"/>
      <c r="M250" s="194" t="s">
        <v>1</v>
      </c>
      <c r="N250" s="195" t="s">
        <v>37</v>
      </c>
      <c r="O250" s="72"/>
      <c r="P250" s="196">
        <f>O250*H250</f>
        <v>0</v>
      </c>
      <c r="Q250" s="196">
        <v>0</v>
      </c>
      <c r="R250" s="196">
        <f>Q250*H250</f>
        <v>0</v>
      </c>
      <c r="S250" s="196">
        <v>8.8999999999999996E-2</v>
      </c>
      <c r="T250" s="197">
        <f>S250*H250</f>
        <v>14.072324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8" t="s">
        <v>136</v>
      </c>
      <c r="AT250" s="198" t="s">
        <v>132</v>
      </c>
      <c r="AU250" s="198" t="s">
        <v>82</v>
      </c>
      <c r="AY250" s="18" t="s">
        <v>129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8" t="s">
        <v>80</v>
      </c>
      <c r="BK250" s="199">
        <f>ROUND(I250*H250,2)</f>
        <v>0</v>
      </c>
      <c r="BL250" s="18" t="s">
        <v>136</v>
      </c>
      <c r="BM250" s="198" t="s">
        <v>293</v>
      </c>
    </row>
    <row r="251" spans="1:65" s="2" customFormat="1" ht="19.5">
      <c r="A251" s="35"/>
      <c r="B251" s="36"/>
      <c r="C251" s="37"/>
      <c r="D251" s="200" t="s">
        <v>138</v>
      </c>
      <c r="E251" s="37"/>
      <c r="F251" s="201" t="s">
        <v>292</v>
      </c>
      <c r="G251" s="37"/>
      <c r="H251" s="37"/>
      <c r="I251" s="202"/>
      <c r="J251" s="37"/>
      <c r="K251" s="37"/>
      <c r="L251" s="40"/>
      <c r="M251" s="203"/>
      <c r="N251" s="204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138</v>
      </c>
      <c r="AU251" s="18" t="s">
        <v>82</v>
      </c>
    </row>
    <row r="252" spans="1:65" s="15" customFormat="1" ht="11.25">
      <c r="B252" s="227"/>
      <c r="C252" s="228"/>
      <c r="D252" s="200" t="s">
        <v>139</v>
      </c>
      <c r="E252" s="229" t="s">
        <v>1</v>
      </c>
      <c r="F252" s="230" t="s">
        <v>294</v>
      </c>
      <c r="G252" s="228"/>
      <c r="H252" s="229" t="s">
        <v>1</v>
      </c>
      <c r="I252" s="231"/>
      <c r="J252" s="228"/>
      <c r="K252" s="228"/>
      <c r="L252" s="232"/>
      <c r="M252" s="233"/>
      <c r="N252" s="234"/>
      <c r="O252" s="234"/>
      <c r="P252" s="234"/>
      <c r="Q252" s="234"/>
      <c r="R252" s="234"/>
      <c r="S252" s="234"/>
      <c r="T252" s="235"/>
      <c r="AT252" s="236" t="s">
        <v>139</v>
      </c>
      <c r="AU252" s="236" t="s">
        <v>82</v>
      </c>
      <c r="AV252" s="15" t="s">
        <v>80</v>
      </c>
      <c r="AW252" s="15" t="s">
        <v>29</v>
      </c>
      <c r="AX252" s="15" t="s">
        <v>72</v>
      </c>
      <c r="AY252" s="236" t="s">
        <v>129</v>
      </c>
    </row>
    <row r="253" spans="1:65" s="13" customFormat="1" ht="11.25">
      <c r="B253" s="205"/>
      <c r="C253" s="206"/>
      <c r="D253" s="200" t="s">
        <v>139</v>
      </c>
      <c r="E253" s="207" t="s">
        <v>1</v>
      </c>
      <c r="F253" s="208" t="s">
        <v>295</v>
      </c>
      <c r="G253" s="206"/>
      <c r="H253" s="209">
        <v>21.56</v>
      </c>
      <c r="I253" s="210"/>
      <c r="J253" s="206"/>
      <c r="K253" s="206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139</v>
      </c>
      <c r="AU253" s="215" t="s">
        <v>82</v>
      </c>
      <c r="AV253" s="13" t="s">
        <v>82</v>
      </c>
      <c r="AW253" s="13" t="s">
        <v>29</v>
      </c>
      <c r="AX253" s="13" t="s">
        <v>72</v>
      </c>
      <c r="AY253" s="215" t="s">
        <v>129</v>
      </c>
    </row>
    <row r="254" spans="1:65" s="13" customFormat="1" ht="11.25">
      <c r="B254" s="205"/>
      <c r="C254" s="206"/>
      <c r="D254" s="200" t="s">
        <v>139</v>
      </c>
      <c r="E254" s="207" t="s">
        <v>1</v>
      </c>
      <c r="F254" s="208" t="s">
        <v>229</v>
      </c>
      <c r="G254" s="206"/>
      <c r="H254" s="209">
        <v>-1.415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139</v>
      </c>
      <c r="AU254" s="215" t="s">
        <v>82</v>
      </c>
      <c r="AV254" s="13" t="s">
        <v>82</v>
      </c>
      <c r="AW254" s="13" t="s">
        <v>29</v>
      </c>
      <c r="AX254" s="13" t="s">
        <v>72</v>
      </c>
      <c r="AY254" s="215" t="s">
        <v>129</v>
      </c>
    </row>
    <row r="255" spans="1:65" s="13" customFormat="1" ht="11.25">
      <c r="B255" s="205"/>
      <c r="C255" s="206"/>
      <c r="D255" s="200" t="s">
        <v>139</v>
      </c>
      <c r="E255" s="207" t="s">
        <v>1</v>
      </c>
      <c r="F255" s="208" t="s">
        <v>296</v>
      </c>
      <c r="G255" s="206"/>
      <c r="H255" s="209">
        <v>-2.968</v>
      </c>
      <c r="I255" s="210"/>
      <c r="J255" s="206"/>
      <c r="K255" s="206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139</v>
      </c>
      <c r="AU255" s="215" t="s">
        <v>82</v>
      </c>
      <c r="AV255" s="13" t="s">
        <v>82</v>
      </c>
      <c r="AW255" s="13" t="s">
        <v>29</v>
      </c>
      <c r="AX255" s="13" t="s">
        <v>72</v>
      </c>
      <c r="AY255" s="215" t="s">
        <v>129</v>
      </c>
    </row>
    <row r="256" spans="1:65" s="13" customFormat="1" ht="11.25">
      <c r="B256" s="205"/>
      <c r="C256" s="206"/>
      <c r="D256" s="200" t="s">
        <v>139</v>
      </c>
      <c r="E256" s="207" t="s">
        <v>1</v>
      </c>
      <c r="F256" s="208" t="s">
        <v>297</v>
      </c>
      <c r="G256" s="206"/>
      <c r="H256" s="209">
        <v>6.585</v>
      </c>
      <c r="I256" s="210"/>
      <c r="J256" s="206"/>
      <c r="K256" s="206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139</v>
      </c>
      <c r="AU256" s="215" t="s">
        <v>82</v>
      </c>
      <c r="AV256" s="13" t="s">
        <v>82</v>
      </c>
      <c r="AW256" s="13" t="s">
        <v>29</v>
      </c>
      <c r="AX256" s="13" t="s">
        <v>72</v>
      </c>
      <c r="AY256" s="215" t="s">
        <v>129</v>
      </c>
    </row>
    <row r="257" spans="2:51" s="13" customFormat="1" ht="11.25">
      <c r="B257" s="205"/>
      <c r="C257" s="206"/>
      <c r="D257" s="200" t="s">
        <v>139</v>
      </c>
      <c r="E257" s="207" t="s">
        <v>1</v>
      </c>
      <c r="F257" s="208" t="s">
        <v>298</v>
      </c>
      <c r="G257" s="206"/>
      <c r="H257" s="209">
        <v>-1.08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139</v>
      </c>
      <c r="AU257" s="215" t="s">
        <v>82</v>
      </c>
      <c r="AV257" s="13" t="s">
        <v>82</v>
      </c>
      <c r="AW257" s="13" t="s">
        <v>29</v>
      </c>
      <c r="AX257" s="13" t="s">
        <v>72</v>
      </c>
      <c r="AY257" s="215" t="s">
        <v>129</v>
      </c>
    </row>
    <row r="258" spans="2:51" s="13" customFormat="1" ht="11.25">
      <c r="B258" s="205"/>
      <c r="C258" s="206"/>
      <c r="D258" s="200" t="s">
        <v>139</v>
      </c>
      <c r="E258" s="207" t="s">
        <v>1</v>
      </c>
      <c r="F258" s="208" t="s">
        <v>299</v>
      </c>
      <c r="G258" s="206"/>
      <c r="H258" s="209">
        <v>0.96299999999999997</v>
      </c>
      <c r="I258" s="210"/>
      <c r="J258" s="206"/>
      <c r="K258" s="206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139</v>
      </c>
      <c r="AU258" s="215" t="s">
        <v>82</v>
      </c>
      <c r="AV258" s="13" t="s">
        <v>82</v>
      </c>
      <c r="AW258" s="13" t="s">
        <v>29</v>
      </c>
      <c r="AX258" s="13" t="s">
        <v>72</v>
      </c>
      <c r="AY258" s="215" t="s">
        <v>129</v>
      </c>
    </row>
    <row r="259" spans="2:51" s="16" customFormat="1" ht="11.25">
      <c r="B259" s="247"/>
      <c r="C259" s="248"/>
      <c r="D259" s="200" t="s">
        <v>139</v>
      </c>
      <c r="E259" s="249" t="s">
        <v>1</v>
      </c>
      <c r="F259" s="250" t="s">
        <v>300</v>
      </c>
      <c r="G259" s="248"/>
      <c r="H259" s="251">
        <v>23.645000000000003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AT259" s="257" t="s">
        <v>139</v>
      </c>
      <c r="AU259" s="257" t="s">
        <v>82</v>
      </c>
      <c r="AV259" s="16" t="s">
        <v>130</v>
      </c>
      <c r="AW259" s="16" t="s">
        <v>29</v>
      </c>
      <c r="AX259" s="16" t="s">
        <v>72</v>
      </c>
      <c r="AY259" s="257" t="s">
        <v>129</v>
      </c>
    </row>
    <row r="260" spans="2:51" s="13" customFormat="1" ht="11.25">
      <c r="B260" s="205"/>
      <c r="C260" s="206"/>
      <c r="D260" s="200" t="s">
        <v>139</v>
      </c>
      <c r="E260" s="207" t="s">
        <v>1</v>
      </c>
      <c r="F260" s="208" t="s">
        <v>301</v>
      </c>
      <c r="G260" s="206"/>
      <c r="H260" s="209">
        <v>53.9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139</v>
      </c>
      <c r="AU260" s="215" t="s">
        <v>82</v>
      </c>
      <c r="AV260" s="13" t="s">
        <v>82</v>
      </c>
      <c r="AW260" s="13" t="s">
        <v>29</v>
      </c>
      <c r="AX260" s="13" t="s">
        <v>72</v>
      </c>
      <c r="AY260" s="215" t="s">
        <v>129</v>
      </c>
    </row>
    <row r="261" spans="2:51" s="13" customFormat="1" ht="11.25">
      <c r="B261" s="205"/>
      <c r="C261" s="206"/>
      <c r="D261" s="200" t="s">
        <v>139</v>
      </c>
      <c r="E261" s="207" t="s">
        <v>1</v>
      </c>
      <c r="F261" s="208" t="s">
        <v>302</v>
      </c>
      <c r="G261" s="206"/>
      <c r="H261" s="209">
        <v>-2.7330000000000001</v>
      </c>
      <c r="I261" s="210"/>
      <c r="J261" s="206"/>
      <c r="K261" s="206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139</v>
      </c>
      <c r="AU261" s="215" t="s">
        <v>82</v>
      </c>
      <c r="AV261" s="13" t="s">
        <v>82</v>
      </c>
      <c r="AW261" s="13" t="s">
        <v>29</v>
      </c>
      <c r="AX261" s="13" t="s">
        <v>72</v>
      </c>
      <c r="AY261" s="215" t="s">
        <v>129</v>
      </c>
    </row>
    <row r="262" spans="2:51" s="13" customFormat="1" ht="11.25">
      <c r="B262" s="205"/>
      <c r="C262" s="206"/>
      <c r="D262" s="200" t="s">
        <v>139</v>
      </c>
      <c r="E262" s="207" t="s">
        <v>1</v>
      </c>
      <c r="F262" s="208" t="s">
        <v>235</v>
      </c>
      <c r="G262" s="206"/>
      <c r="H262" s="209">
        <v>-2.15</v>
      </c>
      <c r="I262" s="210"/>
      <c r="J262" s="206"/>
      <c r="K262" s="206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139</v>
      </c>
      <c r="AU262" s="215" t="s">
        <v>82</v>
      </c>
      <c r="AV262" s="13" t="s">
        <v>82</v>
      </c>
      <c r="AW262" s="13" t="s">
        <v>29</v>
      </c>
      <c r="AX262" s="13" t="s">
        <v>72</v>
      </c>
      <c r="AY262" s="215" t="s">
        <v>129</v>
      </c>
    </row>
    <row r="263" spans="2:51" s="13" customFormat="1" ht="11.25">
      <c r="B263" s="205"/>
      <c r="C263" s="206"/>
      <c r="D263" s="200" t="s">
        <v>139</v>
      </c>
      <c r="E263" s="207" t="s">
        <v>1</v>
      </c>
      <c r="F263" s="208" t="s">
        <v>303</v>
      </c>
      <c r="G263" s="206"/>
      <c r="H263" s="209">
        <v>-6.36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139</v>
      </c>
      <c r="AU263" s="215" t="s">
        <v>82</v>
      </c>
      <c r="AV263" s="13" t="s">
        <v>82</v>
      </c>
      <c r="AW263" s="13" t="s">
        <v>29</v>
      </c>
      <c r="AX263" s="13" t="s">
        <v>72</v>
      </c>
      <c r="AY263" s="215" t="s">
        <v>129</v>
      </c>
    </row>
    <row r="264" spans="2:51" s="13" customFormat="1" ht="11.25">
      <c r="B264" s="205"/>
      <c r="C264" s="206"/>
      <c r="D264" s="200" t="s">
        <v>139</v>
      </c>
      <c r="E264" s="207" t="s">
        <v>1</v>
      </c>
      <c r="F264" s="208" t="s">
        <v>304</v>
      </c>
      <c r="G264" s="206"/>
      <c r="H264" s="209">
        <v>-5.6980000000000004</v>
      </c>
      <c r="I264" s="210"/>
      <c r="J264" s="206"/>
      <c r="K264" s="206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139</v>
      </c>
      <c r="AU264" s="215" t="s">
        <v>82</v>
      </c>
      <c r="AV264" s="13" t="s">
        <v>82</v>
      </c>
      <c r="AW264" s="13" t="s">
        <v>29</v>
      </c>
      <c r="AX264" s="13" t="s">
        <v>72</v>
      </c>
      <c r="AY264" s="215" t="s">
        <v>129</v>
      </c>
    </row>
    <row r="265" spans="2:51" s="13" customFormat="1" ht="11.25">
      <c r="B265" s="205"/>
      <c r="C265" s="206"/>
      <c r="D265" s="200" t="s">
        <v>139</v>
      </c>
      <c r="E265" s="207" t="s">
        <v>1</v>
      </c>
      <c r="F265" s="208" t="s">
        <v>305</v>
      </c>
      <c r="G265" s="206"/>
      <c r="H265" s="209">
        <v>0.70199999999999996</v>
      </c>
      <c r="I265" s="210"/>
      <c r="J265" s="206"/>
      <c r="K265" s="206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139</v>
      </c>
      <c r="AU265" s="215" t="s">
        <v>82</v>
      </c>
      <c r="AV265" s="13" t="s">
        <v>82</v>
      </c>
      <c r="AW265" s="13" t="s">
        <v>29</v>
      </c>
      <c r="AX265" s="13" t="s">
        <v>72</v>
      </c>
      <c r="AY265" s="215" t="s">
        <v>129</v>
      </c>
    </row>
    <row r="266" spans="2:51" s="13" customFormat="1" ht="11.25">
      <c r="B266" s="205"/>
      <c r="C266" s="206"/>
      <c r="D266" s="200" t="s">
        <v>139</v>
      </c>
      <c r="E266" s="207" t="s">
        <v>1</v>
      </c>
      <c r="F266" s="208" t="s">
        <v>306</v>
      </c>
      <c r="G266" s="206"/>
      <c r="H266" s="209">
        <v>0.91200000000000003</v>
      </c>
      <c r="I266" s="210"/>
      <c r="J266" s="206"/>
      <c r="K266" s="206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139</v>
      </c>
      <c r="AU266" s="215" t="s">
        <v>82</v>
      </c>
      <c r="AV266" s="13" t="s">
        <v>82</v>
      </c>
      <c r="AW266" s="13" t="s">
        <v>29</v>
      </c>
      <c r="AX266" s="13" t="s">
        <v>72</v>
      </c>
      <c r="AY266" s="215" t="s">
        <v>129</v>
      </c>
    </row>
    <row r="267" spans="2:51" s="13" customFormat="1" ht="11.25">
      <c r="B267" s="205"/>
      <c r="C267" s="206"/>
      <c r="D267" s="200" t="s">
        <v>139</v>
      </c>
      <c r="E267" s="207" t="s">
        <v>1</v>
      </c>
      <c r="F267" s="208" t="s">
        <v>307</v>
      </c>
      <c r="G267" s="206"/>
      <c r="H267" s="209">
        <v>1</v>
      </c>
      <c r="I267" s="210"/>
      <c r="J267" s="206"/>
      <c r="K267" s="206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139</v>
      </c>
      <c r="AU267" s="215" t="s">
        <v>82</v>
      </c>
      <c r="AV267" s="13" t="s">
        <v>82</v>
      </c>
      <c r="AW267" s="13" t="s">
        <v>29</v>
      </c>
      <c r="AX267" s="13" t="s">
        <v>72</v>
      </c>
      <c r="AY267" s="215" t="s">
        <v>129</v>
      </c>
    </row>
    <row r="268" spans="2:51" s="13" customFormat="1" ht="11.25">
      <c r="B268" s="205"/>
      <c r="C268" s="206"/>
      <c r="D268" s="200" t="s">
        <v>139</v>
      </c>
      <c r="E268" s="207" t="s">
        <v>1</v>
      </c>
      <c r="F268" s="208" t="s">
        <v>308</v>
      </c>
      <c r="G268" s="206"/>
      <c r="H268" s="209">
        <v>13.86</v>
      </c>
      <c r="I268" s="210"/>
      <c r="J268" s="206"/>
      <c r="K268" s="206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139</v>
      </c>
      <c r="AU268" s="215" t="s">
        <v>82</v>
      </c>
      <c r="AV268" s="13" t="s">
        <v>82</v>
      </c>
      <c r="AW268" s="13" t="s">
        <v>29</v>
      </c>
      <c r="AX268" s="13" t="s">
        <v>72</v>
      </c>
      <c r="AY268" s="215" t="s">
        <v>129</v>
      </c>
    </row>
    <row r="269" spans="2:51" s="13" customFormat="1" ht="11.25">
      <c r="B269" s="205"/>
      <c r="C269" s="206"/>
      <c r="D269" s="200" t="s">
        <v>139</v>
      </c>
      <c r="E269" s="207" t="s">
        <v>1</v>
      </c>
      <c r="F269" s="208" t="s">
        <v>309</v>
      </c>
      <c r="G269" s="206"/>
      <c r="H269" s="209">
        <v>-3.9</v>
      </c>
      <c r="I269" s="210"/>
      <c r="J269" s="206"/>
      <c r="K269" s="206"/>
      <c r="L269" s="211"/>
      <c r="M269" s="212"/>
      <c r="N269" s="213"/>
      <c r="O269" s="213"/>
      <c r="P269" s="213"/>
      <c r="Q269" s="213"/>
      <c r="R269" s="213"/>
      <c r="S269" s="213"/>
      <c r="T269" s="214"/>
      <c r="AT269" s="215" t="s">
        <v>139</v>
      </c>
      <c r="AU269" s="215" t="s">
        <v>82</v>
      </c>
      <c r="AV269" s="13" t="s">
        <v>82</v>
      </c>
      <c r="AW269" s="13" t="s">
        <v>29</v>
      </c>
      <c r="AX269" s="13" t="s">
        <v>72</v>
      </c>
      <c r="AY269" s="215" t="s">
        <v>129</v>
      </c>
    </row>
    <row r="270" spans="2:51" s="16" customFormat="1" ht="11.25">
      <c r="B270" s="247"/>
      <c r="C270" s="248"/>
      <c r="D270" s="200" t="s">
        <v>139</v>
      </c>
      <c r="E270" s="249" t="s">
        <v>1</v>
      </c>
      <c r="F270" s="250" t="s">
        <v>300</v>
      </c>
      <c r="G270" s="248"/>
      <c r="H270" s="251">
        <v>49.533000000000001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AT270" s="257" t="s">
        <v>139</v>
      </c>
      <c r="AU270" s="257" t="s">
        <v>82</v>
      </c>
      <c r="AV270" s="16" t="s">
        <v>130</v>
      </c>
      <c r="AW270" s="16" t="s">
        <v>29</v>
      </c>
      <c r="AX270" s="16" t="s">
        <v>72</v>
      </c>
      <c r="AY270" s="257" t="s">
        <v>129</v>
      </c>
    </row>
    <row r="271" spans="2:51" s="13" customFormat="1" ht="11.25">
      <c r="B271" s="205"/>
      <c r="C271" s="206"/>
      <c r="D271" s="200" t="s">
        <v>139</v>
      </c>
      <c r="E271" s="207" t="s">
        <v>1</v>
      </c>
      <c r="F271" s="208" t="s">
        <v>310</v>
      </c>
      <c r="G271" s="206"/>
      <c r="H271" s="209">
        <v>4.08</v>
      </c>
      <c r="I271" s="210"/>
      <c r="J271" s="206"/>
      <c r="K271" s="206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139</v>
      </c>
      <c r="AU271" s="215" t="s">
        <v>82</v>
      </c>
      <c r="AV271" s="13" t="s">
        <v>82</v>
      </c>
      <c r="AW271" s="13" t="s">
        <v>29</v>
      </c>
      <c r="AX271" s="13" t="s">
        <v>72</v>
      </c>
      <c r="AY271" s="215" t="s">
        <v>129</v>
      </c>
    </row>
    <row r="272" spans="2:51" s="13" customFormat="1" ht="11.25">
      <c r="B272" s="205"/>
      <c r="C272" s="206"/>
      <c r="D272" s="200" t="s">
        <v>139</v>
      </c>
      <c r="E272" s="207" t="s">
        <v>1</v>
      </c>
      <c r="F272" s="208" t="s">
        <v>311</v>
      </c>
      <c r="G272" s="206"/>
      <c r="H272" s="209">
        <v>-0.33600000000000002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139</v>
      </c>
      <c r="AU272" s="215" t="s">
        <v>82</v>
      </c>
      <c r="AV272" s="13" t="s">
        <v>82</v>
      </c>
      <c r="AW272" s="13" t="s">
        <v>29</v>
      </c>
      <c r="AX272" s="13" t="s">
        <v>72</v>
      </c>
      <c r="AY272" s="215" t="s">
        <v>129</v>
      </c>
    </row>
    <row r="273" spans="1:65" s="13" customFormat="1" ht="11.25">
      <c r="B273" s="205"/>
      <c r="C273" s="206"/>
      <c r="D273" s="200" t="s">
        <v>139</v>
      </c>
      <c r="E273" s="207" t="s">
        <v>1</v>
      </c>
      <c r="F273" s="208" t="s">
        <v>312</v>
      </c>
      <c r="G273" s="206"/>
      <c r="H273" s="209">
        <v>40.81</v>
      </c>
      <c r="I273" s="210"/>
      <c r="J273" s="206"/>
      <c r="K273" s="206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139</v>
      </c>
      <c r="AU273" s="215" t="s">
        <v>82</v>
      </c>
      <c r="AV273" s="13" t="s">
        <v>82</v>
      </c>
      <c r="AW273" s="13" t="s">
        <v>29</v>
      </c>
      <c r="AX273" s="13" t="s">
        <v>72</v>
      </c>
      <c r="AY273" s="215" t="s">
        <v>129</v>
      </c>
    </row>
    <row r="274" spans="1:65" s="13" customFormat="1" ht="11.25">
      <c r="B274" s="205"/>
      <c r="C274" s="206"/>
      <c r="D274" s="200" t="s">
        <v>139</v>
      </c>
      <c r="E274" s="207" t="s">
        <v>1</v>
      </c>
      <c r="F274" s="208" t="s">
        <v>234</v>
      </c>
      <c r="G274" s="206"/>
      <c r="H274" s="209">
        <v>-2.83</v>
      </c>
      <c r="I274" s="210"/>
      <c r="J274" s="206"/>
      <c r="K274" s="206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139</v>
      </c>
      <c r="AU274" s="215" t="s">
        <v>82</v>
      </c>
      <c r="AV274" s="13" t="s">
        <v>82</v>
      </c>
      <c r="AW274" s="13" t="s">
        <v>29</v>
      </c>
      <c r="AX274" s="13" t="s">
        <v>72</v>
      </c>
      <c r="AY274" s="215" t="s">
        <v>129</v>
      </c>
    </row>
    <row r="275" spans="1:65" s="13" customFormat="1" ht="11.25">
      <c r="B275" s="205"/>
      <c r="C275" s="206"/>
      <c r="D275" s="200" t="s">
        <v>139</v>
      </c>
      <c r="E275" s="207" t="s">
        <v>1</v>
      </c>
      <c r="F275" s="208" t="s">
        <v>313</v>
      </c>
      <c r="G275" s="206"/>
      <c r="H275" s="209">
        <v>-13.78</v>
      </c>
      <c r="I275" s="210"/>
      <c r="J275" s="206"/>
      <c r="K275" s="206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139</v>
      </c>
      <c r="AU275" s="215" t="s">
        <v>82</v>
      </c>
      <c r="AV275" s="13" t="s">
        <v>82</v>
      </c>
      <c r="AW275" s="13" t="s">
        <v>29</v>
      </c>
      <c r="AX275" s="13" t="s">
        <v>72</v>
      </c>
      <c r="AY275" s="215" t="s">
        <v>129</v>
      </c>
    </row>
    <row r="276" spans="1:65" s="13" customFormat="1" ht="11.25">
      <c r="B276" s="205"/>
      <c r="C276" s="206"/>
      <c r="D276" s="200" t="s">
        <v>139</v>
      </c>
      <c r="E276" s="207" t="s">
        <v>1</v>
      </c>
      <c r="F276" s="208" t="s">
        <v>314</v>
      </c>
      <c r="G276" s="206"/>
      <c r="H276" s="209">
        <v>8.91</v>
      </c>
      <c r="I276" s="210"/>
      <c r="J276" s="206"/>
      <c r="K276" s="206"/>
      <c r="L276" s="211"/>
      <c r="M276" s="212"/>
      <c r="N276" s="213"/>
      <c r="O276" s="213"/>
      <c r="P276" s="213"/>
      <c r="Q276" s="213"/>
      <c r="R276" s="213"/>
      <c r="S276" s="213"/>
      <c r="T276" s="214"/>
      <c r="AT276" s="215" t="s">
        <v>139</v>
      </c>
      <c r="AU276" s="215" t="s">
        <v>82</v>
      </c>
      <c r="AV276" s="13" t="s">
        <v>82</v>
      </c>
      <c r="AW276" s="13" t="s">
        <v>29</v>
      </c>
      <c r="AX276" s="13" t="s">
        <v>72</v>
      </c>
      <c r="AY276" s="215" t="s">
        <v>129</v>
      </c>
    </row>
    <row r="277" spans="1:65" s="13" customFormat="1" ht="11.25">
      <c r="B277" s="205"/>
      <c r="C277" s="206"/>
      <c r="D277" s="200" t="s">
        <v>139</v>
      </c>
      <c r="E277" s="207" t="s">
        <v>1</v>
      </c>
      <c r="F277" s="208" t="s">
        <v>315</v>
      </c>
      <c r="G277" s="206"/>
      <c r="H277" s="209">
        <v>7.59</v>
      </c>
      <c r="I277" s="210"/>
      <c r="J277" s="206"/>
      <c r="K277" s="206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139</v>
      </c>
      <c r="AU277" s="215" t="s">
        <v>82</v>
      </c>
      <c r="AV277" s="13" t="s">
        <v>82</v>
      </c>
      <c r="AW277" s="13" t="s">
        <v>29</v>
      </c>
      <c r="AX277" s="13" t="s">
        <v>72</v>
      </c>
      <c r="AY277" s="215" t="s">
        <v>129</v>
      </c>
    </row>
    <row r="278" spans="1:65" s="13" customFormat="1" ht="11.25">
      <c r="B278" s="205"/>
      <c r="C278" s="206"/>
      <c r="D278" s="200" t="s">
        <v>139</v>
      </c>
      <c r="E278" s="207" t="s">
        <v>1</v>
      </c>
      <c r="F278" s="208" t="s">
        <v>316</v>
      </c>
      <c r="G278" s="206"/>
      <c r="H278" s="209">
        <v>-4.2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139</v>
      </c>
      <c r="AU278" s="215" t="s">
        <v>82</v>
      </c>
      <c r="AV278" s="13" t="s">
        <v>82</v>
      </c>
      <c r="AW278" s="13" t="s">
        <v>29</v>
      </c>
      <c r="AX278" s="13" t="s">
        <v>72</v>
      </c>
      <c r="AY278" s="215" t="s">
        <v>129</v>
      </c>
    </row>
    <row r="279" spans="1:65" s="16" customFormat="1" ht="11.25">
      <c r="B279" s="247"/>
      <c r="C279" s="248"/>
      <c r="D279" s="200" t="s">
        <v>139</v>
      </c>
      <c r="E279" s="249" t="s">
        <v>1</v>
      </c>
      <c r="F279" s="250" t="s">
        <v>300</v>
      </c>
      <c r="G279" s="248"/>
      <c r="H279" s="251">
        <v>40.244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AT279" s="257" t="s">
        <v>139</v>
      </c>
      <c r="AU279" s="257" t="s">
        <v>82</v>
      </c>
      <c r="AV279" s="16" t="s">
        <v>130</v>
      </c>
      <c r="AW279" s="16" t="s">
        <v>29</v>
      </c>
      <c r="AX279" s="16" t="s">
        <v>72</v>
      </c>
      <c r="AY279" s="257" t="s">
        <v>129</v>
      </c>
    </row>
    <row r="280" spans="1:65" s="13" customFormat="1" ht="11.25">
      <c r="B280" s="205"/>
      <c r="C280" s="206"/>
      <c r="D280" s="200" t="s">
        <v>139</v>
      </c>
      <c r="E280" s="207" t="s">
        <v>1</v>
      </c>
      <c r="F280" s="208" t="s">
        <v>317</v>
      </c>
      <c r="G280" s="206"/>
      <c r="H280" s="209">
        <v>0.9</v>
      </c>
      <c r="I280" s="210"/>
      <c r="J280" s="206"/>
      <c r="K280" s="206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139</v>
      </c>
      <c r="AU280" s="215" t="s">
        <v>82</v>
      </c>
      <c r="AV280" s="13" t="s">
        <v>82</v>
      </c>
      <c r="AW280" s="13" t="s">
        <v>29</v>
      </c>
      <c r="AX280" s="13" t="s">
        <v>72</v>
      </c>
      <c r="AY280" s="215" t="s">
        <v>129</v>
      </c>
    </row>
    <row r="281" spans="1:65" s="13" customFormat="1" ht="11.25">
      <c r="B281" s="205"/>
      <c r="C281" s="206"/>
      <c r="D281" s="200" t="s">
        <v>139</v>
      </c>
      <c r="E281" s="207" t="s">
        <v>1</v>
      </c>
      <c r="F281" s="208" t="s">
        <v>318</v>
      </c>
      <c r="G281" s="206"/>
      <c r="H281" s="209">
        <v>9</v>
      </c>
      <c r="I281" s="210"/>
      <c r="J281" s="206"/>
      <c r="K281" s="206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139</v>
      </c>
      <c r="AU281" s="215" t="s">
        <v>82</v>
      </c>
      <c r="AV281" s="13" t="s">
        <v>82</v>
      </c>
      <c r="AW281" s="13" t="s">
        <v>29</v>
      </c>
      <c r="AX281" s="13" t="s">
        <v>72</v>
      </c>
      <c r="AY281" s="215" t="s">
        <v>129</v>
      </c>
    </row>
    <row r="282" spans="1:65" s="13" customFormat="1" ht="11.25">
      <c r="B282" s="205"/>
      <c r="C282" s="206"/>
      <c r="D282" s="200" t="s">
        <v>139</v>
      </c>
      <c r="E282" s="207" t="s">
        <v>1</v>
      </c>
      <c r="F282" s="208" t="s">
        <v>319</v>
      </c>
      <c r="G282" s="206"/>
      <c r="H282" s="209">
        <v>44.66</v>
      </c>
      <c r="I282" s="210"/>
      <c r="J282" s="206"/>
      <c r="K282" s="206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139</v>
      </c>
      <c r="AU282" s="215" t="s">
        <v>82</v>
      </c>
      <c r="AV282" s="13" t="s">
        <v>82</v>
      </c>
      <c r="AW282" s="13" t="s">
        <v>29</v>
      </c>
      <c r="AX282" s="13" t="s">
        <v>72</v>
      </c>
      <c r="AY282" s="215" t="s">
        <v>129</v>
      </c>
    </row>
    <row r="283" spans="1:65" s="13" customFormat="1" ht="11.25">
      <c r="B283" s="205"/>
      <c r="C283" s="206"/>
      <c r="D283" s="200" t="s">
        <v>139</v>
      </c>
      <c r="E283" s="207" t="s">
        <v>1</v>
      </c>
      <c r="F283" s="208" t="s">
        <v>320</v>
      </c>
      <c r="G283" s="206"/>
      <c r="H283" s="209">
        <v>-1.3660000000000001</v>
      </c>
      <c r="I283" s="210"/>
      <c r="J283" s="206"/>
      <c r="K283" s="206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139</v>
      </c>
      <c r="AU283" s="215" t="s">
        <v>82</v>
      </c>
      <c r="AV283" s="13" t="s">
        <v>82</v>
      </c>
      <c r="AW283" s="13" t="s">
        <v>29</v>
      </c>
      <c r="AX283" s="13" t="s">
        <v>72</v>
      </c>
      <c r="AY283" s="215" t="s">
        <v>129</v>
      </c>
    </row>
    <row r="284" spans="1:65" s="13" customFormat="1" ht="11.25">
      <c r="B284" s="205"/>
      <c r="C284" s="206"/>
      <c r="D284" s="200" t="s">
        <v>139</v>
      </c>
      <c r="E284" s="207" t="s">
        <v>1</v>
      </c>
      <c r="F284" s="208" t="s">
        <v>321</v>
      </c>
      <c r="G284" s="206"/>
      <c r="H284" s="209">
        <v>-8.5</v>
      </c>
      <c r="I284" s="210"/>
      <c r="J284" s="206"/>
      <c r="K284" s="206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139</v>
      </c>
      <c r="AU284" s="215" t="s">
        <v>82</v>
      </c>
      <c r="AV284" s="13" t="s">
        <v>82</v>
      </c>
      <c r="AW284" s="13" t="s">
        <v>29</v>
      </c>
      <c r="AX284" s="13" t="s">
        <v>72</v>
      </c>
      <c r="AY284" s="215" t="s">
        <v>129</v>
      </c>
    </row>
    <row r="285" spans="1:65" s="16" customFormat="1" ht="11.25">
      <c r="B285" s="247"/>
      <c r="C285" s="248"/>
      <c r="D285" s="200" t="s">
        <v>139</v>
      </c>
      <c r="E285" s="249" t="s">
        <v>1</v>
      </c>
      <c r="F285" s="250" t="s">
        <v>300</v>
      </c>
      <c r="G285" s="248"/>
      <c r="H285" s="251">
        <v>44.693999999999996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AT285" s="257" t="s">
        <v>139</v>
      </c>
      <c r="AU285" s="257" t="s">
        <v>82</v>
      </c>
      <c r="AV285" s="16" t="s">
        <v>130</v>
      </c>
      <c r="AW285" s="16" t="s">
        <v>29</v>
      </c>
      <c r="AX285" s="16" t="s">
        <v>72</v>
      </c>
      <c r="AY285" s="257" t="s">
        <v>129</v>
      </c>
    </row>
    <row r="286" spans="1:65" s="14" customFormat="1" ht="11.25">
      <c r="B286" s="216"/>
      <c r="C286" s="217"/>
      <c r="D286" s="200" t="s">
        <v>139</v>
      </c>
      <c r="E286" s="218" t="s">
        <v>1</v>
      </c>
      <c r="F286" s="219" t="s">
        <v>143</v>
      </c>
      <c r="G286" s="217"/>
      <c r="H286" s="220">
        <v>158.11599999999996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139</v>
      </c>
      <c r="AU286" s="226" t="s">
        <v>82</v>
      </c>
      <c r="AV286" s="14" t="s">
        <v>136</v>
      </c>
      <c r="AW286" s="14" t="s">
        <v>29</v>
      </c>
      <c r="AX286" s="14" t="s">
        <v>80</v>
      </c>
      <c r="AY286" s="226" t="s">
        <v>129</v>
      </c>
    </row>
    <row r="287" spans="1:65" s="2" customFormat="1" ht="24.2" customHeight="1">
      <c r="A287" s="35"/>
      <c r="B287" s="36"/>
      <c r="C287" s="187" t="s">
        <v>322</v>
      </c>
      <c r="D287" s="187" t="s">
        <v>132</v>
      </c>
      <c r="E287" s="188" t="s">
        <v>323</v>
      </c>
      <c r="F287" s="189" t="s">
        <v>324</v>
      </c>
      <c r="G287" s="190" t="s">
        <v>151</v>
      </c>
      <c r="H287" s="191">
        <v>5.0599999999999996</v>
      </c>
      <c r="I287" s="192"/>
      <c r="J287" s="193">
        <f>ROUND(I287*H287,2)</f>
        <v>0</v>
      </c>
      <c r="K287" s="189" t="s">
        <v>152</v>
      </c>
      <c r="L287" s="40"/>
      <c r="M287" s="194" t="s">
        <v>1</v>
      </c>
      <c r="N287" s="195" t="s">
        <v>37</v>
      </c>
      <c r="O287" s="72"/>
      <c r="P287" s="196">
        <f>O287*H287</f>
        <v>0</v>
      </c>
      <c r="Q287" s="196">
        <v>0</v>
      </c>
      <c r="R287" s="196">
        <f>Q287*H287</f>
        <v>0</v>
      </c>
      <c r="S287" s="196">
        <v>4.2999999999999997E-2</v>
      </c>
      <c r="T287" s="197">
        <f>S287*H287</f>
        <v>0.21757999999999997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8" t="s">
        <v>136</v>
      </c>
      <c r="AT287" s="198" t="s">
        <v>132</v>
      </c>
      <c r="AU287" s="198" t="s">
        <v>82</v>
      </c>
      <c r="AY287" s="18" t="s">
        <v>129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18" t="s">
        <v>80</v>
      </c>
      <c r="BK287" s="199">
        <f>ROUND(I287*H287,2)</f>
        <v>0</v>
      </c>
      <c r="BL287" s="18" t="s">
        <v>136</v>
      </c>
      <c r="BM287" s="198" t="s">
        <v>325</v>
      </c>
    </row>
    <row r="288" spans="1:65" s="2" customFormat="1" ht="19.5">
      <c r="A288" s="35"/>
      <c r="B288" s="36"/>
      <c r="C288" s="37"/>
      <c r="D288" s="200" t="s">
        <v>138</v>
      </c>
      <c r="E288" s="37"/>
      <c r="F288" s="201" t="s">
        <v>326</v>
      </c>
      <c r="G288" s="37"/>
      <c r="H288" s="37"/>
      <c r="I288" s="202"/>
      <c r="J288" s="37"/>
      <c r="K288" s="37"/>
      <c r="L288" s="40"/>
      <c r="M288" s="203"/>
      <c r="N288" s="204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138</v>
      </c>
      <c r="AU288" s="18" t="s">
        <v>82</v>
      </c>
    </row>
    <row r="289" spans="1:65" s="15" customFormat="1" ht="11.25">
      <c r="B289" s="227"/>
      <c r="C289" s="228"/>
      <c r="D289" s="200" t="s">
        <v>139</v>
      </c>
      <c r="E289" s="229" t="s">
        <v>1</v>
      </c>
      <c r="F289" s="230" t="s">
        <v>327</v>
      </c>
      <c r="G289" s="228"/>
      <c r="H289" s="229" t="s">
        <v>1</v>
      </c>
      <c r="I289" s="231"/>
      <c r="J289" s="228"/>
      <c r="K289" s="228"/>
      <c r="L289" s="232"/>
      <c r="M289" s="233"/>
      <c r="N289" s="234"/>
      <c r="O289" s="234"/>
      <c r="P289" s="234"/>
      <c r="Q289" s="234"/>
      <c r="R289" s="234"/>
      <c r="S289" s="234"/>
      <c r="T289" s="235"/>
      <c r="AT289" s="236" t="s">
        <v>139</v>
      </c>
      <c r="AU289" s="236" t="s">
        <v>82</v>
      </c>
      <c r="AV289" s="15" t="s">
        <v>80</v>
      </c>
      <c r="AW289" s="15" t="s">
        <v>29</v>
      </c>
      <c r="AX289" s="15" t="s">
        <v>72</v>
      </c>
      <c r="AY289" s="236" t="s">
        <v>129</v>
      </c>
    </row>
    <row r="290" spans="1:65" s="13" customFormat="1" ht="11.25">
      <c r="B290" s="205"/>
      <c r="C290" s="206"/>
      <c r="D290" s="200" t="s">
        <v>139</v>
      </c>
      <c r="E290" s="207" t="s">
        <v>1</v>
      </c>
      <c r="F290" s="208" t="s">
        <v>328</v>
      </c>
      <c r="G290" s="206"/>
      <c r="H290" s="209">
        <v>5.0599999999999996</v>
      </c>
      <c r="I290" s="210"/>
      <c r="J290" s="206"/>
      <c r="K290" s="206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139</v>
      </c>
      <c r="AU290" s="215" t="s">
        <v>82</v>
      </c>
      <c r="AV290" s="13" t="s">
        <v>82</v>
      </c>
      <c r="AW290" s="13" t="s">
        <v>29</v>
      </c>
      <c r="AX290" s="13" t="s">
        <v>72</v>
      </c>
      <c r="AY290" s="215" t="s">
        <v>129</v>
      </c>
    </row>
    <row r="291" spans="1:65" s="14" customFormat="1" ht="11.25">
      <c r="B291" s="216"/>
      <c r="C291" s="217"/>
      <c r="D291" s="200" t="s">
        <v>139</v>
      </c>
      <c r="E291" s="218" t="s">
        <v>1</v>
      </c>
      <c r="F291" s="219" t="s">
        <v>143</v>
      </c>
      <c r="G291" s="217"/>
      <c r="H291" s="220">
        <v>5.0599999999999996</v>
      </c>
      <c r="I291" s="221"/>
      <c r="J291" s="217"/>
      <c r="K291" s="217"/>
      <c r="L291" s="222"/>
      <c r="M291" s="223"/>
      <c r="N291" s="224"/>
      <c r="O291" s="224"/>
      <c r="P291" s="224"/>
      <c r="Q291" s="224"/>
      <c r="R291" s="224"/>
      <c r="S291" s="224"/>
      <c r="T291" s="225"/>
      <c r="AT291" s="226" t="s">
        <v>139</v>
      </c>
      <c r="AU291" s="226" t="s">
        <v>82</v>
      </c>
      <c r="AV291" s="14" t="s">
        <v>136</v>
      </c>
      <c r="AW291" s="14" t="s">
        <v>29</v>
      </c>
      <c r="AX291" s="14" t="s">
        <v>80</v>
      </c>
      <c r="AY291" s="226" t="s">
        <v>129</v>
      </c>
    </row>
    <row r="292" spans="1:65" s="2" customFormat="1" ht="24.2" customHeight="1">
      <c r="A292" s="35"/>
      <c r="B292" s="36"/>
      <c r="C292" s="187" t="s">
        <v>329</v>
      </c>
      <c r="D292" s="187" t="s">
        <v>132</v>
      </c>
      <c r="E292" s="188" t="s">
        <v>330</v>
      </c>
      <c r="F292" s="189" t="s">
        <v>331</v>
      </c>
      <c r="G292" s="190" t="s">
        <v>332</v>
      </c>
      <c r="H292" s="191">
        <v>16</v>
      </c>
      <c r="I292" s="192"/>
      <c r="J292" s="193">
        <f>ROUND(I292*H292,2)</f>
        <v>0</v>
      </c>
      <c r="K292" s="189" t="s">
        <v>1</v>
      </c>
      <c r="L292" s="40"/>
      <c r="M292" s="194" t="s">
        <v>1</v>
      </c>
      <c r="N292" s="195" t="s">
        <v>37</v>
      </c>
      <c r="O292" s="72"/>
      <c r="P292" s="196">
        <f>O292*H292</f>
        <v>0</v>
      </c>
      <c r="Q292" s="196">
        <v>0</v>
      </c>
      <c r="R292" s="196">
        <f>Q292*H292</f>
        <v>0</v>
      </c>
      <c r="S292" s="196">
        <v>1.7000000000000001E-2</v>
      </c>
      <c r="T292" s="197">
        <f>S292*H292</f>
        <v>0.27200000000000002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8" t="s">
        <v>136</v>
      </c>
      <c r="AT292" s="198" t="s">
        <v>132</v>
      </c>
      <c r="AU292" s="198" t="s">
        <v>82</v>
      </c>
      <c r="AY292" s="18" t="s">
        <v>129</v>
      </c>
      <c r="BE292" s="199">
        <f>IF(N292="základní",J292,0)</f>
        <v>0</v>
      </c>
      <c r="BF292" s="199">
        <f>IF(N292="snížená",J292,0)</f>
        <v>0</v>
      </c>
      <c r="BG292" s="199">
        <f>IF(N292="zákl. přenesená",J292,0)</f>
        <v>0</v>
      </c>
      <c r="BH292" s="199">
        <f>IF(N292="sníž. přenesená",J292,0)</f>
        <v>0</v>
      </c>
      <c r="BI292" s="199">
        <f>IF(N292="nulová",J292,0)</f>
        <v>0</v>
      </c>
      <c r="BJ292" s="18" t="s">
        <v>80</v>
      </c>
      <c r="BK292" s="199">
        <f>ROUND(I292*H292,2)</f>
        <v>0</v>
      </c>
      <c r="BL292" s="18" t="s">
        <v>136</v>
      </c>
      <c r="BM292" s="198" t="s">
        <v>333</v>
      </c>
    </row>
    <row r="293" spans="1:65" s="2" customFormat="1" ht="19.5">
      <c r="A293" s="35"/>
      <c r="B293" s="36"/>
      <c r="C293" s="37"/>
      <c r="D293" s="200" t="s">
        <v>138</v>
      </c>
      <c r="E293" s="37"/>
      <c r="F293" s="201" t="s">
        <v>331</v>
      </c>
      <c r="G293" s="37"/>
      <c r="H293" s="37"/>
      <c r="I293" s="202"/>
      <c r="J293" s="37"/>
      <c r="K293" s="37"/>
      <c r="L293" s="40"/>
      <c r="M293" s="203"/>
      <c r="N293" s="204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138</v>
      </c>
      <c r="AU293" s="18" t="s">
        <v>82</v>
      </c>
    </row>
    <row r="294" spans="1:65" s="2" customFormat="1" ht="37.9" customHeight="1">
      <c r="A294" s="35"/>
      <c r="B294" s="36"/>
      <c r="C294" s="187" t="s">
        <v>334</v>
      </c>
      <c r="D294" s="187" t="s">
        <v>132</v>
      </c>
      <c r="E294" s="188" t="s">
        <v>335</v>
      </c>
      <c r="F294" s="189" t="s">
        <v>336</v>
      </c>
      <c r="G294" s="190" t="s">
        <v>332</v>
      </c>
      <c r="H294" s="191">
        <v>16</v>
      </c>
      <c r="I294" s="192"/>
      <c r="J294" s="193">
        <f>ROUND(I294*H294,2)</f>
        <v>0</v>
      </c>
      <c r="K294" s="189" t="s">
        <v>1</v>
      </c>
      <c r="L294" s="40"/>
      <c r="M294" s="194" t="s">
        <v>1</v>
      </c>
      <c r="N294" s="195" t="s">
        <v>37</v>
      </c>
      <c r="O294" s="72"/>
      <c r="P294" s="196">
        <f>O294*H294</f>
        <v>0</v>
      </c>
      <c r="Q294" s="196">
        <v>1.6160000000000001E-2</v>
      </c>
      <c r="R294" s="196">
        <f>Q294*H294</f>
        <v>0.25856000000000001</v>
      </c>
      <c r="S294" s="196">
        <v>0</v>
      </c>
      <c r="T294" s="19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8" t="s">
        <v>136</v>
      </c>
      <c r="AT294" s="198" t="s">
        <v>132</v>
      </c>
      <c r="AU294" s="198" t="s">
        <v>82</v>
      </c>
      <c r="AY294" s="18" t="s">
        <v>129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8" t="s">
        <v>80</v>
      </c>
      <c r="BK294" s="199">
        <f>ROUND(I294*H294,2)</f>
        <v>0</v>
      </c>
      <c r="BL294" s="18" t="s">
        <v>136</v>
      </c>
      <c r="BM294" s="198" t="s">
        <v>337</v>
      </c>
    </row>
    <row r="295" spans="1:65" s="2" customFormat="1" ht="19.5">
      <c r="A295" s="35"/>
      <c r="B295" s="36"/>
      <c r="C295" s="37"/>
      <c r="D295" s="200" t="s">
        <v>138</v>
      </c>
      <c r="E295" s="37"/>
      <c r="F295" s="201" t="s">
        <v>336</v>
      </c>
      <c r="G295" s="37"/>
      <c r="H295" s="37"/>
      <c r="I295" s="202"/>
      <c r="J295" s="37"/>
      <c r="K295" s="37"/>
      <c r="L295" s="40"/>
      <c r="M295" s="203"/>
      <c r="N295" s="204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138</v>
      </c>
      <c r="AU295" s="18" t="s">
        <v>82</v>
      </c>
    </row>
    <row r="296" spans="1:65" s="2" customFormat="1" ht="14.45" customHeight="1">
      <c r="A296" s="35"/>
      <c r="B296" s="36"/>
      <c r="C296" s="187" t="s">
        <v>338</v>
      </c>
      <c r="D296" s="187" t="s">
        <v>132</v>
      </c>
      <c r="E296" s="188" t="s">
        <v>339</v>
      </c>
      <c r="F296" s="189" t="s">
        <v>340</v>
      </c>
      <c r="G296" s="190" t="s">
        <v>332</v>
      </c>
      <c r="H296" s="191">
        <v>32</v>
      </c>
      <c r="I296" s="192"/>
      <c r="J296" s="193">
        <f>ROUND(I296*H296,2)</f>
        <v>0</v>
      </c>
      <c r="K296" s="189" t="s">
        <v>1</v>
      </c>
      <c r="L296" s="40"/>
      <c r="M296" s="194" t="s">
        <v>1</v>
      </c>
      <c r="N296" s="195" t="s">
        <v>37</v>
      </c>
      <c r="O296" s="72"/>
      <c r="P296" s="196">
        <f>O296*H296</f>
        <v>0</v>
      </c>
      <c r="Q296" s="196">
        <v>0</v>
      </c>
      <c r="R296" s="196">
        <f>Q296*H296</f>
        <v>0</v>
      </c>
      <c r="S296" s="196">
        <v>1E-3</v>
      </c>
      <c r="T296" s="197">
        <f>S296*H296</f>
        <v>3.2000000000000001E-2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8" t="s">
        <v>136</v>
      </c>
      <c r="AT296" s="198" t="s">
        <v>132</v>
      </c>
      <c r="AU296" s="198" t="s">
        <v>82</v>
      </c>
      <c r="AY296" s="18" t="s">
        <v>129</v>
      </c>
      <c r="BE296" s="199">
        <f>IF(N296="základní",J296,0)</f>
        <v>0</v>
      </c>
      <c r="BF296" s="199">
        <f>IF(N296="snížená",J296,0)</f>
        <v>0</v>
      </c>
      <c r="BG296" s="199">
        <f>IF(N296="zákl. přenesená",J296,0)</f>
        <v>0</v>
      </c>
      <c r="BH296" s="199">
        <f>IF(N296="sníž. přenesená",J296,0)</f>
        <v>0</v>
      </c>
      <c r="BI296" s="199">
        <f>IF(N296="nulová",J296,0)</f>
        <v>0</v>
      </c>
      <c r="BJ296" s="18" t="s">
        <v>80</v>
      </c>
      <c r="BK296" s="199">
        <f>ROUND(I296*H296,2)</f>
        <v>0</v>
      </c>
      <c r="BL296" s="18" t="s">
        <v>136</v>
      </c>
      <c r="BM296" s="198" t="s">
        <v>341</v>
      </c>
    </row>
    <row r="297" spans="1:65" s="2" customFormat="1" ht="11.25">
      <c r="A297" s="35"/>
      <c r="B297" s="36"/>
      <c r="C297" s="37"/>
      <c r="D297" s="200" t="s">
        <v>138</v>
      </c>
      <c r="E297" s="37"/>
      <c r="F297" s="201" t="s">
        <v>340</v>
      </c>
      <c r="G297" s="37"/>
      <c r="H297" s="37"/>
      <c r="I297" s="202"/>
      <c r="J297" s="37"/>
      <c r="K297" s="37"/>
      <c r="L297" s="40"/>
      <c r="M297" s="203"/>
      <c r="N297" s="204"/>
      <c r="O297" s="72"/>
      <c r="P297" s="72"/>
      <c r="Q297" s="72"/>
      <c r="R297" s="72"/>
      <c r="S297" s="72"/>
      <c r="T297" s="73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138</v>
      </c>
      <c r="AU297" s="18" t="s">
        <v>82</v>
      </c>
    </row>
    <row r="298" spans="1:65" s="15" customFormat="1" ht="11.25">
      <c r="B298" s="227"/>
      <c r="C298" s="228"/>
      <c r="D298" s="200" t="s">
        <v>139</v>
      </c>
      <c r="E298" s="229" t="s">
        <v>1</v>
      </c>
      <c r="F298" s="230" t="s">
        <v>342</v>
      </c>
      <c r="G298" s="228"/>
      <c r="H298" s="229" t="s">
        <v>1</v>
      </c>
      <c r="I298" s="231"/>
      <c r="J298" s="228"/>
      <c r="K298" s="228"/>
      <c r="L298" s="232"/>
      <c r="M298" s="233"/>
      <c r="N298" s="234"/>
      <c r="O298" s="234"/>
      <c r="P298" s="234"/>
      <c r="Q298" s="234"/>
      <c r="R298" s="234"/>
      <c r="S298" s="234"/>
      <c r="T298" s="235"/>
      <c r="AT298" s="236" t="s">
        <v>139</v>
      </c>
      <c r="AU298" s="236" t="s">
        <v>82</v>
      </c>
      <c r="AV298" s="15" t="s">
        <v>80</v>
      </c>
      <c r="AW298" s="15" t="s">
        <v>29</v>
      </c>
      <c r="AX298" s="15" t="s">
        <v>72</v>
      </c>
      <c r="AY298" s="236" t="s">
        <v>129</v>
      </c>
    </row>
    <row r="299" spans="1:65" s="13" customFormat="1" ht="11.25">
      <c r="B299" s="205"/>
      <c r="C299" s="206"/>
      <c r="D299" s="200" t="s">
        <v>139</v>
      </c>
      <c r="E299" s="207" t="s">
        <v>1</v>
      </c>
      <c r="F299" s="208" t="s">
        <v>8</v>
      </c>
      <c r="G299" s="206"/>
      <c r="H299" s="209">
        <v>15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139</v>
      </c>
      <c r="AU299" s="215" t="s">
        <v>82</v>
      </c>
      <c r="AV299" s="13" t="s">
        <v>82</v>
      </c>
      <c r="AW299" s="13" t="s">
        <v>29</v>
      </c>
      <c r="AX299" s="13" t="s">
        <v>72</v>
      </c>
      <c r="AY299" s="215" t="s">
        <v>129</v>
      </c>
    </row>
    <row r="300" spans="1:65" s="15" customFormat="1" ht="11.25">
      <c r="B300" s="227"/>
      <c r="C300" s="228"/>
      <c r="D300" s="200" t="s">
        <v>139</v>
      </c>
      <c r="E300" s="229" t="s">
        <v>1</v>
      </c>
      <c r="F300" s="230" t="s">
        <v>343</v>
      </c>
      <c r="G300" s="228"/>
      <c r="H300" s="229" t="s">
        <v>1</v>
      </c>
      <c r="I300" s="231"/>
      <c r="J300" s="228"/>
      <c r="K300" s="228"/>
      <c r="L300" s="232"/>
      <c r="M300" s="233"/>
      <c r="N300" s="234"/>
      <c r="O300" s="234"/>
      <c r="P300" s="234"/>
      <c r="Q300" s="234"/>
      <c r="R300" s="234"/>
      <c r="S300" s="234"/>
      <c r="T300" s="235"/>
      <c r="AT300" s="236" t="s">
        <v>139</v>
      </c>
      <c r="AU300" s="236" t="s">
        <v>82</v>
      </c>
      <c r="AV300" s="15" t="s">
        <v>80</v>
      </c>
      <c r="AW300" s="15" t="s">
        <v>29</v>
      </c>
      <c r="AX300" s="15" t="s">
        <v>72</v>
      </c>
      <c r="AY300" s="236" t="s">
        <v>129</v>
      </c>
    </row>
    <row r="301" spans="1:65" s="13" customFormat="1" ht="11.25">
      <c r="B301" s="205"/>
      <c r="C301" s="206"/>
      <c r="D301" s="200" t="s">
        <v>139</v>
      </c>
      <c r="E301" s="207" t="s">
        <v>1</v>
      </c>
      <c r="F301" s="208" t="s">
        <v>80</v>
      </c>
      <c r="G301" s="206"/>
      <c r="H301" s="209">
        <v>1</v>
      </c>
      <c r="I301" s="210"/>
      <c r="J301" s="206"/>
      <c r="K301" s="206"/>
      <c r="L301" s="211"/>
      <c r="M301" s="212"/>
      <c r="N301" s="213"/>
      <c r="O301" s="213"/>
      <c r="P301" s="213"/>
      <c r="Q301" s="213"/>
      <c r="R301" s="213"/>
      <c r="S301" s="213"/>
      <c r="T301" s="214"/>
      <c r="AT301" s="215" t="s">
        <v>139</v>
      </c>
      <c r="AU301" s="215" t="s">
        <v>82</v>
      </c>
      <c r="AV301" s="13" t="s">
        <v>82</v>
      </c>
      <c r="AW301" s="13" t="s">
        <v>29</v>
      </c>
      <c r="AX301" s="13" t="s">
        <v>72</v>
      </c>
      <c r="AY301" s="215" t="s">
        <v>129</v>
      </c>
    </row>
    <row r="302" spans="1:65" s="15" customFormat="1" ht="11.25">
      <c r="B302" s="227"/>
      <c r="C302" s="228"/>
      <c r="D302" s="200" t="s">
        <v>139</v>
      </c>
      <c r="E302" s="229" t="s">
        <v>1</v>
      </c>
      <c r="F302" s="230" t="s">
        <v>344</v>
      </c>
      <c r="G302" s="228"/>
      <c r="H302" s="229" t="s">
        <v>1</v>
      </c>
      <c r="I302" s="231"/>
      <c r="J302" s="228"/>
      <c r="K302" s="228"/>
      <c r="L302" s="232"/>
      <c r="M302" s="233"/>
      <c r="N302" s="234"/>
      <c r="O302" s="234"/>
      <c r="P302" s="234"/>
      <c r="Q302" s="234"/>
      <c r="R302" s="234"/>
      <c r="S302" s="234"/>
      <c r="T302" s="235"/>
      <c r="AT302" s="236" t="s">
        <v>139</v>
      </c>
      <c r="AU302" s="236" t="s">
        <v>82</v>
      </c>
      <c r="AV302" s="15" t="s">
        <v>80</v>
      </c>
      <c r="AW302" s="15" t="s">
        <v>29</v>
      </c>
      <c r="AX302" s="15" t="s">
        <v>72</v>
      </c>
      <c r="AY302" s="236" t="s">
        <v>129</v>
      </c>
    </row>
    <row r="303" spans="1:65" s="13" customFormat="1" ht="11.25">
      <c r="B303" s="205"/>
      <c r="C303" s="206"/>
      <c r="D303" s="200" t="s">
        <v>139</v>
      </c>
      <c r="E303" s="207" t="s">
        <v>1</v>
      </c>
      <c r="F303" s="208" t="s">
        <v>82</v>
      </c>
      <c r="G303" s="206"/>
      <c r="H303" s="209">
        <v>2</v>
      </c>
      <c r="I303" s="210"/>
      <c r="J303" s="206"/>
      <c r="K303" s="206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139</v>
      </c>
      <c r="AU303" s="215" t="s">
        <v>82</v>
      </c>
      <c r="AV303" s="13" t="s">
        <v>82</v>
      </c>
      <c r="AW303" s="13" t="s">
        <v>29</v>
      </c>
      <c r="AX303" s="13" t="s">
        <v>72</v>
      </c>
      <c r="AY303" s="215" t="s">
        <v>129</v>
      </c>
    </row>
    <row r="304" spans="1:65" s="15" customFormat="1" ht="11.25">
      <c r="B304" s="227"/>
      <c r="C304" s="228"/>
      <c r="D304" s="200" t="s">
        <v>139</v>
      </c>
      <c r="E304" s="229" t="s">
        <v>1</v>
      </c>
      <c r="F304" s="230" t="s">
        <v>345</v>
      </c>
      <c r="G304" s="228"/>
      <c r="H304" s="229" t="s">
        <v>1</v>
      </c>
      <c r="I304" s="231"/>
      <c r="J304" s="228"/>
      <c r="K304" s="228"/>
      <c r="L304" s="232"/>
      <c r="M304" s="233"/>
      <c r="N304" s="234"/>
      <c r="O304" s="234"/>
      <c r="P304" s="234"/>
      <c r="Q304" s="234"/>
      <c r="R304" s="234"/>
      <c r="S304" s="234"/>
      <c r="T304" s="235"/>
      <c r="AT304" s="236" t="s">
        <v>139</v>
      </c>
      <c r="AU304" s="236" t="s">
        <v>82</v>
      </c>
      <c r="AV304" s="15" t="s">
        <v>80</v>
      </c>
      <c r="AW304" s="15" t="s">
        <v>29</v>
      </c>
      <c r="AX304" s="15" t="s">
        <v>72</v>
      </c>
      <c r="AY304" s="236" t="s">
        <v>129</v>
      </c>
    </row>
    <row r="305" spans="1:65" s="13" customFormat="1" ht="11.25">
      <c r="B305" s="205"/>
      <c r="C305" s="206"/>
      <c r="D305" s="200" t="s">
        <v>139</v>
      </c>
      <c r="E305" s="207" t="s">
        <v>1</v>
      </c>
      <c r="F305" s="208" t="s">
        <v>147</v>
      </c>
      <c r="G305" s="206"/>
      <c r="H305" s="209">
        <v>6</v>
      </c>
      <c r="I305" s="210"/>
      <c r="J305" s="206"/>
      <c r="K305" s="206"/>
      <c r="L305" s="211"/>
      <c r="M305" s="212"/>
      <c r="N305" s="213"/>
      <c r="O305" s="213"/>
      <c r="P305" s="213"/>
      <c r="Q305" s="213"/>
      <c r="R305" s="213"/>
      <c r="S305" s="213"/>
      <c r="T305" s="214"/>
      <c r="AT305" s="215" t="s">
        <v>139</v>
      </c>
      <c r="AU305" s="215" t="s">
        <v>82</v>
      </c>
      <c r="AV305" s="13" t="s">
        <v>82</v>
      </c>
      <c r="AW305" s="13" t="s">
        <v>29</v>
      </c>
      <c r="AX305" s="13" t="s">
        <v>72</v>
      </c>
      <c r="AY305" s="215" t="s">
        <v>129</v>
      </c>
    </row>
    <row r="306" spans="1:65" s="15" customFormat="1" ht="11.25">
      <c r="B306" s="227"/>
      <c r="C306" s="228"/>
      <c r="D306" s="200" t="s">
        <v>139</v>
      </c>
      <c r="E306" s="229" t="s">
        <v>1</v>
      </c>
      <c r="F306" s="230" t="s">
        <v>346</v>
      </c>
      <c r="G306" s="228"/>
      <c r="H306" s="229" t="s">
        <v>1</v>
      </c>
      <c r="I306" s="231"/>
      <c r="J306" s="228"/>
      <c r="K306" s="228"/>
      <c r="L306" s="232"/>
      <c r="M306" s="233"/>
      <c r="N306" s="234"/>
      <c r="O306" s="234"/>
      <c r="P306" s="234"/>
      <c r="Q306" s="234"/>
      <c r="R306" s="234"/>
      <c r="S306" s="234"/>
      <c r="T306" s="235"/>
      <c r="AT306" s="236" t="s">
        <v>139</v>
      </c>
      <c r="AU306" s="236" t="s">
        <v>82</v>
      </c>
      <c r="AV306" s="15" t="s">
        <v>80</v>
      </c>
      <c r="AW306" s="15" t="s">
        <v>29</v>
      </c>
      <c r="AX306" s="15" t="s">
        <v>72</v>
      </c>
      <c r="AY306" s="236" t="s">
        <v>129</v>
      </c>
    </row>
    <row r="307" spans="1:65" s="13" customFormat="1" ht="11.25">
      <c r="B307" s="205"/>
      <c r="C307" s="206"/>
      <c r="D307" s="200" t="s">
        <v>139</v>
      </c>
      <c r="E307" s="207" t="s">
        <v>1</v>
      </c>
      <c r="F307" s="208" t="s">
        <v>82</v>
      </c>
      <c r="G307" s="206"/>
      <c r="H307" s="209">
        <v>2</v>
      </c>
      <c r="I307" s="210"/>
      <c r="J307" s="206"/>
      <c r="K307" s="206"/>
      <c r="L307" s="211"/>
      <c r="M307" s="212"/>
      <c r="N307" s="213"/>
      <c r="O307" s="213"/>
      <c r="P307" s="213"/>
      <c r="Q307" s="213"/>
      <c r="R307" s="213"/>
      <c r="S307" s="213"/>
      <c r="T307" s="214"/>
      <c r="AT307" s="215" t="s">
        <v>139</v>
      </c>
      <c r="AU307" s="215" t="s">
        <v>82</v>
      </c>
      <c r="AV307" s="13" t="s">
        <v>82</v>
      </c>
      <c r="AW307" s="13" t="s">
        <v>29</v>
      </c>
      <c r="AX307" s="13" t="s">
        <v>72</v>
      </c>
      <c r="AY307" s="215" t="s">
        <v>129</v>
      </c>
    </row>
    <row r="308" spans="1:65" s="15" customFormat="1" ht="11.25">
      <c r="B308" s="227"/>
      <c r="C308" s="228"/>
      <c r="D308" s="200" t="s">
        <v>139</v>
      </c>
      <c r="E308" s="229" t="s">
        <v>1</v>
      </c>
      <c r="F308" s="230" t="s">
        <v>347</v>
      </c>
      <c r="G308" s="228"/>
      <c r="H308" s="229" t="s">
        <v>1</v>
      </c>
      <c r="I308" s="231"/>
      <c r="J308" s="228"/>
      <c r="K308" s="228"/>
      <c r="L308" s="232"/>
      <c r="M308" s="233"/>
      <c r="N308" s="234"/>
      <c r="O308" s="234"/>
      <c r="P308" s="234"/>
      <c r="Q308" s="234"/>
      <c r="R308" s="234"/>
      <c r="S308" s="234"/>
      <c r="T308" s="235"/>
      <c r="AT308" s="236" t="s">
        <v>139</v>
      </c>
      <c r="AU308" s="236" t="s">
        <v>82</v>
      </c>
      <c r="AV308" s="15" t="s">
        <v>80</v>
      </c>
      <c r="AW308" s="15" t="s">
        <v>29</v>
      </c>
      <c r="AX308" s="15" t="s">
        <v>72</v>
      </c>
      <c r="AY308" s="236" t="s">
        <v>129</v>
      </c>
    </row>
    <row r="309" spans="1:65" s="13" customFormat="1" ht="11.25">
      <c r="B309" s="205"/>
      <c r="C309" s="206"/>
      <c r="D309" s="200" t="s">
        <v>139</v>
      </c>
      <c r="E309" s="207" t="s">
        <v>1</v>
      </c>
      <c r="F309" s="208" t="s">
        <v>82</v>
      </c>
      <c r="G309" s="206"/>
      <c r="H309" s="209">
        <v>2</v>
      </c>
      <c r="I309" s="210"/>
      <c r="J309" s="206"/>
      <c r="K309" s="206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139</v>
      </c>
      <c r="AU309" s="215" t="s">
        <v>82</v>
      </c>
      <c r="AV309" s="13" t="s">
        <v>82</v>
      </c>
      <c r="AW309" s="13" t="s">
        <v>29</v>
      </c>
      <c r="AX309" s="13" t="s">
        <v>72</v>
      </c>
      <c r="AY309" s="215" t="s">
        <v>129</v>
      </c>
    </row>
    <row r="310" spans="1:65" s="15" customFormat="1" ht="11.25">
      <c r="B310" s="227"/>
      <c r="C310" s="228"/>
      <c r="D310" s="200" t="s">
        <v>139</v>
      </c>
      <c r="E310" s="229" t="s">
        <v>1</v>
      </c>
      <c r="F310" s="230" t="s">
        <v>348</v>
      </c>
      <c r="G310" s="228"/>
      <c r="H310" s="229" t="s">
        <v>1</v>
      </c>
      <c r="I310" s="231"/>
      <c r="J310" s="228"/>
      <c r="K310" s="228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139</v>
      </c>
      <c r="AU310" s="236" t="s">
        <v>82</v>
      </c>
      <c r="AV310" s="15" t="s">
        <v>80</v>
      </c>
      <c r="AW310" s="15" t="s">
        <v>29</v>
      </c>
      <c r="AX310" s="15" t="s">
        <v>72</v>
      </c>
      <c r="AY310" s="236" t="s">
        <v>129</v>
      </c>
    </row>
    <row r="311" spans="1:65" s="13" customFormat="1" ht="11.25">
      <c r="B311" s="205"/>
      <c r="C311" s="206"/>
      <c r="D311" s="200" t="s">
        <v>139</v>
      </c>
      <c r="E311" s="207" t="s">
        <v>1</v>
      </c>
      <c r="F311" s="208" t="s">
        <v>130</v>
      </c>
      <c r="G311" s="206"/>
      <c r="H311" s="209">
        <v>3</v>
      </c>
      <c r="I311" s="210"/>
      <c r="J311" s="206"/>
      <c r="K311" s="206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139</v>
      </c>
      <c r="AU311" s="215" t="s">
        <v>82</v>
      </c>
      <c r="AV311" s="13" t="s">
        <v>82</v>
      </c>
      <c r="AW311" s="13" t="s">
        <v>29</v>
      </c>
      <c r="AX311" s="13" t="s">
        <v>72</v>
      </c>
      <c r="AY311" s="215" t="s">
        <v>129</v>
      </c>
    </row>
    <row r="312" spans="1:65" s="15" customFormat="1" ht="11.25">
      <c r="B312" s="227"/>
      <c r="C312" s="228"/>
      <c r="D312" s="200" t="s">
        <v>139</v>
      </c>
      <c r="E312" s="229" t="s">
        <v>1</v>
      </c>
      <c r="F312" s="230" t="s">
        <v>349</v>
      </c>
      <c r="G312" s="228"/>
      <c r="H312" s="229" t="s">
        <v>1</v>
      </c>
      <c r="I312" s="231"/>
      <c r="J312" s="228"/>
      <c r="K312" s="228"/>
      <c r="L312" s="232"/>
      <c r="M312" s="233"/>
      <c r="N312" s="234"/>
      <c r="O312" s="234"/>
      <c r="P312" s="234"/>
      <c r="Q312" s="234"/>
      <c r="R312" s="234"/>
      <c r="S312" s="234"/>
      <c r="T312" s="235"/>
      <c r="AT312" s="236" t="s">
        <v>139</v>
      </c>
      <c r="AU312" s="236" t="s">
        <v>82</v>
      </c>
      <c r="AV312" s="15" t="s">
        <v>80</v>
      </c>
      <c r="AW312" s="15" t="s">
        <v>29</v>
      </c>
      <c r="AX312" s="15" t="s">
        <v>72</v>
      </c>
      <c r="AY312" s="236" t="s">
        <v>129</v>
      </c>
    </row>
    <row r="313" spans="1:65" s="13" customFormat="1" ht="11.25">
      <c r="B313" s="205"/>
      <c r="C313" s="206"/>
      <c r="D313" s="200" t="s">
        <v>139</v>
      </c>
      <c r="E313" s="207" t="s">
        <v>1</v>
      </c>
      <c r="F313" s="208" t="s">
        <v>80</v>
      </c>
      <c r="G313" s="206"/>
      <c r="H313" s="209">
        <v>1</v>
      </c>
      <c r="I313" s="210"/>
      <c r="J313" s="206"/>
      <c r="K313" s="206"/>
      <c r="L313" s="211"/>
      <c r="M313" s="212"/>
      <c r="N313" s="213"/>
      <c r="O313" s="213"/>
      <c r="P313" s="213"/>
      <c r="Q313" s="213"/>
      <c r="R313" s="213"/>
      <c r="S313" s="213"/>
      <c r="T313" s="214"/>
      <c r="AT313" s="215" t="s">
        <v>139</v>
      </c>
      <c r="AU313" s="215" t="s">
        <v>82</v>
      </c>
      <c r="AV313" s="13" t="s">
        <v>82</v>
      </c>
      <c r="AW313" s="13" t="s">
        <v>29</v>
      </c>
      <c r="AX313" s="13" t="s">
        <v>72</v>
      </c>
      <c r="AY313" s="215" t="s">
        <v>129</v>
      </c>
    </row>
    <row r="314" spans="1:65" s="14" customFormat="1" ht="11.25">
      <c r="B314" s="216"/>
      <c r="C314" s="217"/>
      <c r="D314" s="200" t="s">
        <v>139</v>
      </c>
      <c r="E314" s="218" t="s">
        <v>1</v>
      </c>
      <c r="F314" s="219" t="s">
        <v>143</v>
      </c>
      <c r="G314" s="217"/>
      <c r="H314" s="220">
        <v>32</v>
      </c>
      <c r="I314" s="221"/>
      <c r="J314" s="217"/>
      <c r="K314" s="217"/>
      <c r="L314" s="222"/>
      <c r="M314" s="223"/>
      <c r="N314" s="224"/>
      <c r="O314" s="224"/>
      <c r="P314" s="224"/>
      <c r="Q314" s="224"/>
      <c r="R314" s="224"/>
      <c r="S314" s="224"/>
      <c r="T314" s="225"/>
      <c r="AT314" s="226" t="s">
        <v>139</v>
      </c>
      <c r="AU314" s="226" t="s">
        <v>82</v>
      </c>
      <c r="AV314" s="14" t="s">
        <v>136</v>
      </c>
      <c r="AW314" s="14" t="s">
        <v>29</v>
      </c>
      <c r="AX314" s="14" t="s">
        <v>80</v>
      </c>
      <c r="AY314" s="226" t="s">
        <v>129</v>
      </c>
    </row>
    <row r="315" spans="1:65" s="2" customFormat="1" ht="14.45" customHeight="1">
      <c r="A315" s="35"/>
      <c r="B315" s="36"/>
      <c r="C315" s="187" t="s">
        <v>350</v>
      </c>
      <c r="D315" s="187" t="s">
        <v>132</v>
      </c>
      <c r="E315" s="188" t="s">
        <v>351</v>
      </c>
      <c r="F315" s="189" t="s">
        <v>352</v>
      </c>
      <c r="G315" s="190" t="s">
        <v>332</v>
      </c>
      <c r="H315" s="191">
        <v>32</v>
      </c>
      <c r="I315" s="192"/>
      <c r="J315" s="193">
        <f>ROUND(I315*H315,2)</f>
        <v>0</v>
      </c>
      <c r="K315" s="189" t="s">
        <v>1</v>
      </c>
      <c r="L315" s="40"/>
      <c r="M315" s="194" t="s">
        <v>1</v>
      </c>
      <c r="N315" s="195" t="s">
        <v>37</v>
      </c>
      <c r="O315" s="72"/>
      <c r="P315" s="196">
        <f>O315*H315</f>
        <v>0</v>
      </c>
      <c r="Q315" s="196">
        <v>2.8639999999999999E-2</v>
      </c>
      <c r="R315" s="196">
        <f>Q315*H315</f>
        <v>0.91647999999999996</v>
      </c>
      <c r="S315" s="196">
        <v>0</v>
      </c>
      <c r="T315" s="19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8" t="s">
        <v>136</v>
      </c>
      <c r="AT315" s="198" t="s">
        <v>132</v>
      </c>
      <c r="AU315" s="198" t="s">
        <v>82</v>
      </c>
      <c r="AY315" s="18" t="s">
        <v>129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8" t="s">
        <v>80</v>
      </c>
      <c r="BK315" s="199">
        <f>ROUND(I315*H315,2)</f>
        <v>0</v>
      </c>
      <c r="BL315" s="18" t="s">
        <v>136</v>
      </c>
      <c r="BM315" s="198" t="s">
        <v>353</v>
      </c>
    </row>
    <row r="316" spans="1:65" s="2" customFormat="1" ht="11.25">
      <c r="A316" s="35"/>
      <c r="B316" s="36"/>
      <c r="C316" s="37"/>
      <c r="D316" s="200" t="s">
        <v>138</v>
      </c>
      <c r="E316" s="37"/>
      <c r="F316" s="201" t="s">
        <v>352</v>
      </c>
      <c r="G316" s="37"/>
      <c r="H316" s="37"/>
      <c r="I316" s="202"/>
      <c r="J316" s="37"/>
      <c r="K316" s="37"/>
      <c r="L316" s="40"/>
      <c r="M316" s="203"/>
      <c r="N316" s="204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138</v>
      </c>
      <c r="AU316" s="18" t="s">
        <v>82</v>
      </c>
    </row>
    <row r="317" spans="1:65" s="12" customFormat="1" ht="20.85" customHeight="1">
      <c r="B317" s="171"/>
      <c r="C317" s="172"/>
      <c r="D317" s="173" t="s">
        <v>71</v>
      </c>
      <c r="E317" s="185" t="s">
        <v>354</v>
      </c>
      <c r="F317" s="185" t="s">
        <v>355</v>
      </c>
      <c r="G317" s="172"/>
      <c r="H317" s="172"/>
      <c r="I317" s="175"/>
      <c r="J317" s="186">
        <f>BK317</f>
        <v>0</v>
      </c>
      <c r="K317" s="172"/>
      <c r="L317" s="177"/>
      <c r="M317" s="178"/>
      <c r="N317" s="179"/>
      <c r="O317" s="179"/>
      <c r="P317" s="180">
        <f>SUM(P318:P335)</f>
        <v>0</v>
      </c>
      <c r="Q317" s="179"/>
      <c r="R317" s="180">
        <f>SUM(R318:R335)</f>
        <v>0</v>
      </c>
      <c r="S317" s="179"/>
      <c r="T317" s="181">
        <f>SUM(T318:T335)</f>
        <v>0</v>
      </c>
      <c r="AR317" s="182" t="s">
        <v>80</v>
      </c>
      <c r="AT317" s="183" t="s">
        <v>71</v>
      </c>
      <c r="AU317" s="183" t="s">
        <v>82</v>
      </c>
      <c r="AY317" s="182" t="s">
        <v>129</v>
      </c>
      <c r="BK317" s="184">
        <f>SUM(BK318:BK335)</f>
        <v>0</v>
      </c>
    </row>
    <row r="318" spans="1:65" s="2" customFormat="1" ht="24.2" customHeight="1">
      <c r="A318" s="35"/>
      <c r="B318" s="36"/>
      <c r="C318" s="187" t="s">
        <v>356</v>
      </c>
      <c r="D318" s="187" t="s">
        <v>132</v>
      </c>
      <c r="E318" s="188" t="s">
        <v>357</v>
      </c>
      <c r="F318" s="189" t="s">
        <v>358</v>
      </c>
      <c r="G318" s="190" t="s">
        <v>151</v>
      </c>
      <c r="H318" s="191">
        <v>554.274</v>
      </c>
      <c r="I318" s="192"/>
      <c r="J318" s="193">
        <f>ROUND(I318*H318,2)</f>
        <v>0</v>
      </c>
      <c r="K318" s="189" t="s">
        <v>1</v>
      </c>
      <c r="L318" s="40"/>
      <c r="M318" s="194" t="s">
        <v>1</v>
      </c>
      <c r="N318" s="195" t="s">
        <v>37</v>
      </c>
      <c r="O318" s="72"/>
      <c r="P318" s="196">
        <f>O318*H318</f>
        <v>0</v>
      </c>
      <c r="Q318" s="196">
        <v>0</v>
      </c>
      <c r="R318" s="196">
        <f>Q318*H318</f>
        <v>0</v>
      </c>
      <c r="S318" s="196">
        <v>0</v>
      </c>
      <c r="T318" s="19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8" t="s">
        <v>136</v>
      </c>
      <c r="AT318" s="198" t="s">
        <v>132</v>
      </c>
      <c r="AU318" s="198" t="s">
        <v>130</v>
      </c>
      <c r="AY318" s="18" t="s">
        <v>129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18" t="s">
        <v>80</v>
      </c>
      <c r="BK318" s="199">
        <f>ROUND(I318*H318,2)</f>
        <v>0</v>
      </c>
      <c r="BL318" s="18" t="s">
        <v>136</v>
      </c>
      <c r="BM318" s="198" t="s">
        <v>359</v>
      </c>
    </row>
    <row r="319" spans="1:65" s="2" customFormat="1" ht="19.5">
      <c r="A319" s="35"/>
      <c r="B319" s="36"/>
      <c r="C319" s="37"/>
      <c r="D319" s="200" t="s">
        <v>138</v>
      </c>
      <c r="E319" s="37"/>
      <c r="F319" s="201" t="s">
        <v>358</v>
      </c>
      <c r="G319" s="37"/>
      <c r="H319" s="37"/>
      <c r="I319" s="202"/>
      <c r="J319" s="37"/>
      <c r="K319" s="37"/>
      <c r="L319" s="40"/>
      <c r="M319" s="203"/>
      <c r="N319" s="204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138</v>
      </c>
      <c r="AU319" s="18" t="s">
        <v>130</v>
      </c>
    </row>
    <row r="320" spans="1:65" s="15" customFormat="1" ht="11.25">
      <c r="B320" s="227"/>
      <c r="C320" s="228"/>
      <c r="D320" s="200" t="s">
        <v>139</v>
      </c>
      <c r="E320" s="229" t="s">
        <v>1</v>
      </c>
      <c r="F320" s="230" t="s">
        <v>360</v>
      </c>
      <c r="G320" s="228"/>
      <c r="H320" s="229" t="s">
        <v>1</v>
      </c>
      <c r="I320" s="231"/>
      <c r="J320" s="228"/>
      <c r="K320" s="228"/>
      <c r="L320" s="232"/>
      <c r="M320" s="233"/>
      <c r="N320" s="234"/>
      <c r="O320" s="234"/>
      <c r="P320" s="234"/>
      <c r="Q320" s="234"/>
      <c r="R320" s="234"/>
      <c r="S320" s="234"/>
      <c r="T320" s="235"/>
      <c r="AT320" s="236" t="s">
        <v>139</v>
      </c>
      <c r="AU320" s="236" t="s">
        <v>130</v>
      </c>
      <c r="AV320" s="15" t="s">
        <v>80</v>
      </c>
      <c r="AW320" s="15" t="s">
        <v>29</v>
      </c>
      <c r="AX320" s="15" t="s">
        <v>72</v>
      </c>
      <c r="AY320" s="236" t="s">
        <v>129</v>
      </c>
    </row>
    <row r="321" spans="1:65" s="13" customFormat="1" ht="22.5">
      <c r="B321" s="205"/>
      <c r="C321" s="206"/>
      <c r="D321" s="200" t="s">
        <v>139</v>
      </c>
      <c r="E321" s="207" t="s">
        <v>1</v>
      </c>
      <c r="F321" s="208" t="s">
        <v>361</v>
      </c>
      <c r="G321" s="206"/>
      <c r="H321" s="209">
        <v>554.274</v>
      </c>
      <c r="I321" s="210"/>
      <c r="J321" s="206"/>
      <c r="K321" s="206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139</v>
      </c>
      <c r="AU321" s="215" t="s">
        <v>130</v>
      </c>
      <c r="AV321" s="13" t="s">
        <v>82</v>
      </c>
      <c r="AW321" s="13" t="s">
        <v>29</v>
      </c>
      <c r="AX321" s="13" t="s">
        <v>72</v>
      </c>
      <c r="AY321" s="215" t="s">
        <v>129</v>
      </c>
    </row>
    <row r="322" spans="1:65" s="14" customFormat="1" ht="11.25">
      <c r="B322" s="216"/>
      <c r="C322" s="217"/>
      <c r="D322" s="200" t="s">
        <v>139</v>
      </c>
      <c r="E322" s="218" t="s">
        <v>1</v>
      </c>
      <c r="F322" s="219" t="s">
        <v>143</v>
      </c>
      <c r="G322" s="217"/>
      <c r="H322" s="220">
        <v>554.274</v>
      </c>
      <c r="I322" s="221"/>
      <c r="J322" s="217"/>
      <c r="K322" s="217"/>
      <c r="L322" s="222"/>
      <c r="M322" s="223"/>
      <c r="N322" s="224"/>
      <c r="O322" s="224"/>
      <c r="P322" s="224"/>
      <c r="Q322" s="224"/>
      <c r="R322" s="224"/>
      <c r="S322" s="224"/>
      <c r="T322" s="225"/>
      <c r="AT322" s="226" t="s">
        <v>139</v>
      </c>
      <c r="AU322" s="226" t="s">
        <v>130</v>
      </c>
      <c r="AV322" s="14" t="s">
        <v>136</v>
      </c>
      <c r="AW322" s="14" t="s">
        <v>29</v>
      </c>
      <c r="AX322" s="14" t="s">
        <v>80</v>
      </c>
      <c r="AY322" s="226" t="s">
        <v>129</v>
      </c>
    </row>
    <row r="323" spans="1:65" s="2" customFormat="1" ht="24.2" customHeight="1">
      <c r="A323" s="35"/>
      <c r="B323" s="36"/>
      <c r="C323" s="187" t="s">
        <v>362</v>
      </c>
      <c r="D323" s="187" t="s">
        <v>132</v>
      </c>
      <c r="E323" s="188" t="s">
        <v>363</v>
      </c>
      <c r="F323" s="189" t="s">
        <v>364</v>
      </c>
      <c r="G323" s="190" t="s">
        <v>151</v>
      </c>
      <c r="H323" s="191">
        <v>33256.44</v>
      </c>
      <c r="I323" s="192"/>
      <c r="J323" s="193">
        <f>ROUND(I323*H323,2)</f>
        <v>0</v>
      </c>
      <c r="K323" s="189" t="s">
        <v>1</v>
      </c>
      <c r="L323" s="40"/>
      <c r="M323" s="194" t="s">
        <v>1</v>
      </c>
      <c r="N323" s="195" t="s">
        <v>37</v>
      </c>
      <c r="O323" s="72"/>
      <c r="P323" s="196">
        <f>O323*H323</f>
        <v>0</v>
      </c>
      <c r="Q323" s="196">
        <v>0</v>
      </c>
      <c r="R323" s="196">
        <f>Q323*H323</f>
        <v>0</v>
      </c>
      <c r="S323" s="196">
        <v>0</v>
      </c>
      <c r="T323" s="19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8" t="s">
        <v>136</v>
      </c>
      <c r="AT323" s="198" t="s">
        <v>132</v>
      </c>
      <c r="AU323" s="198" t="s">
        <v>130</v>
      </c>
      <c r="AY323" s="18" t="s">
        <v>129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8" t="s">
        <v>80</v>
      </c>
      <c r="BK323" s="199">
        <f>ROUND(I323*H323,2)</f>
        <v>0</v>
      </c>
      <c r="BL323" s="18" t="s">
        <v>136</v>
      </c>
      <c r="BM323" s="198" t="s">
        <v>365</v>
      </c>
    </row>
    <row r="324" spans="1:65" s="2" customFormat="1" ht="19.5">
      <c r="A324" s="35"/>
      <c r="B324" s="36"/>
      <c r="C324" s="37"/>
      <c r="D324" s="200" t="s">
        <v>138</v>
      </c>
      <c r="E324" s="37"/>
      <c r="F324" s="201" t="s">
        <v>364</v>
      </c>
      <c r="G324" s="37"/>
      <c r="H324" s="37"/>
      <c r="I324" s="202"/>
      <c r="J324" s="37"/>
      <c r="K324" s="37"/>
      <c r="L324" s="40"/>
      <c r="M324" s="203"/>
      <c r="N324" s="204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138</v>
      </c>
      <c r="AU324" s="18" t="s">
        <v>130</v>
      </c>
    </row>
    <row r="325" spans="1:65" s="15" customFormat="1" ht="11.25">
      <c r="B325" s="227"/>
      <c r="C325" s="228"/>
      <c r="D325" s="200" t="s">
        <v>139</v>
      </c>
      <c r="E325" s="229" t="s">
        <v>1</v>
      </c>
      <c r="F325" s="230" t="s">
        <v>366</v>
      </c>
      <c r="G325" s="228"/>
      <c r="H325" s="229" t="s">
        <v>1</v>
      </c>
      <c r="I325" s="231"/>
      <c r="J325" s="228"/>
      <c r="K325" s="228"/>
      <c r="L325" s="232"/>
      <c r="M325" s="233"/>
      <c r="N325" s="234"/>
      <c r="O325" s="234"/>
      <c r="P325" s="234"/>
      <c r="Q325" s="234"/>
      <c r="R325" s="234"/>
      <c r="S325" s="234"/>
      <c r="T325" s="235"/>
      <c r="AT325" s="236" t="s">
        <v>139</v>
      </c>
      <c r="AU325" s="236" t="s">
        <v>130</v>
      </c>
      <c r="AV325" s="15" t="s">
        <v>80</v>
      </c>
      <c r="AW325" s="15" t="s">
        <v>29</v>
      </c>
      <c r="AX325" s="15" t="s">
        <v>72</v>
      </c>
      <c r="AY325" s="236" t="s">
        <v>129</v>
      </c>
    </row>
    <row r="326" spans="1:65" s="13" customFormat="1" ht="11.25">
      <c r="B326" s="205"/>
      <c r="C326" s="206"/>
      <c r="D326" s="200" t="s">
        <v>139</v>
      </c>
      <c r="E326" s="207" t="s">
        <v>1</v>
      </c>
      <c r="F326" s="208" t="s">
        <v>367</v>
      </c>
      <c r="G326" s="206"/>
      <c r="H326" s="209">
        <v>33256.44</v>
      </c>
      <c r="I326" s="210"/>
      <c r="J326" s="206"/>
      <c r="K326" s="206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139</v>
      </c>
      <c r="AU326" s="215" t="s">
        <v>130</v>
      </c>
      <c r="AV326" s="13" t="s">
        <v>82</v>
      </c>
      <c r="AW326" s="13" t="s">
        <v>29</v>
      </c>
      <c r="AX326" s="13" t="s">
        <v>80</v>
      </c>
      <c r="AY326" s="215" t="s">
        <v>129</v>
      </c>
    </row>
    <row r="327" spans="1:65" s="2" customFormat="1" ht="24.2" customHeight="1">
      <c r="A327" s="35"/>
      <c r="B327" s="36"/>
      <c r="C327" s="187" t="s">
        <v>368</v>
      </c>
      <c r="D327" s="187" t="s">
        <v>132</v>
      </c>
      <c r="E327" s="188" t="s">
        <v>369</v>
      </c>
      <c r="F327" s="189" t="s">
        <v>370</v>
      </c>
      <c r="G327" s="190" t="s">
        <v>151</v>
      </c>
      <c r="H327" s="191">
        <v>554.274</v>
      </c>
      <c r="I327" s="192"/>
      <c r="J327" s="193">
        <f>ROUND(I327*H327,2)</f>
        <v>0</v>
      </c>
      <c r="K327" s="189" t="s">
        <v>1</v>
      </c>
      <c r="L327" s="40"/>
      <c r="M327" s="194" t="s">
        <v>1</v>
      </c>
      <c r="N327" s="195" t="s">
        <v>37</v>
      </c>
      <c r="O327" s="72"/>
      <c r="P327" s="196">
        <f>O327*H327</f>
        <v>0</v>
      </c>
      <c r="Q327" s="196">
        <v>0</v>
      </c>
      <c r="R327" s="196">
        <f>Q327*H327</f>
        <v>0</v>
      </c>
      <c r="S327" s="196">
        <v>0</v>
      </c>
      <c r="T327" s="19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8" t="s">
        <v>136</v>
      </c>
      <c r="AT327" s="198" t="s">
        <v>132</v>
      </c>
      <c r="AU327" s="198" t="s">
        <v>130</v>
      </c>
      <c r="AY327" s="18" t="s">
        <v>129</v>
      </c>
      <c r="BE327" s="199">
        <f>IF(N327="základní",J327,0)</f>
        <v>0</v>
      </c>
      <c r="BF327" s="199">
        <f>IF(N327="snížená",J327,0)</f>
        <v>0</v>
      </c>
      <c r="BG327" s="199">
        <f>IF(N327="zákl. přenesená",J327,0)</f>
        <v>0</v>
      </c>
      <c r="BH327" s="199">
        <f>IF(N327="sníž. přenesená",J327,0)</f>
        <v>0</v>
      </c>
      <c r="BI327" s="199">
        <f>IF(N327="nulová",J327,0)</f>
        <v>0</v>
      </c>
      <c r="BJ327" s="18" t="s">
        <v>80</v>
      </c>
      <c r="BK327" s="199">
        <f>ROUND(I327*H327,2)</f>
        <v>0</v>
      </c>
      <c r="BL327" s="18" t="s">
        <v>136</v>
      </c>
      <c r="BM327" s="198" t="s">
        <v>371</v>
      </c>
    </row>
    <row r="328" spans="1:65" s="2" customFormat="1" ht="19.5">
      <c r="A328" s="35"/>
      <c r="B328" s="36"/>
      <c r="C328" s="37"/>
      <c r="D328" s="200" t="s">
        <v>138</v>
      </c>
      <c r="E328" s="37"/>
      <c r="F328" s="201" t="s">
        <v>370</v>
      </c>
      <c r="G328" s="37"/>
      <c r="H328" s="37"/>
      <c r="I328" s="202"/>
      <c r="J328" s="37"/>
      <c r="K328" s="37"/>
      <c r="L328" s="40"/>
      <c r="M328" s="203"/>
      <c r="N328" s="204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138</v>
      </c>
      <c r="AU328" s="18" t="s">
        <v>130</v>
      </c>
    </row>
    <row r="329" spans="1:65" s="2" customFormat="1" ht="14.45" customHeight="1">
      <c r="A329" s="35"/>
      <c r="B329" s="36"/>
      <c r="C329" s="187" t="s">
        <v>372</v>
      </c>
      <c r="D329" s="187" t="s">
        <v>132</v>
      </c>
      <c r="E329" s="188" t="s">
        <v>373</v>
      </c>
      <c r="F329" s="189" t="s">
        <v>374</v>
      </c>
      <c r="G329" s="190" t="s">
        <v>151</v>
      </c>
      <c r="H329" s="191">
        <v>554.274</v>
      </c>
      <c r="I329" s="192"/>
      <c r="J329" s="193">
        <f>ROUND(I329*H329,2)</f>
        <v>0</v>
      </c>
      <c r="K329" s="189" t="s">
        <v>152</v>
      </c>
      <c r="L329" s="40"/>
      <c r="M329" s="194" t="s">
        <v>1</v>
      </c>
      <c r="N329" s="195" t="s">
        <v>37</v>
      </c>
      <c r="O329" s="72"/>
      <c r="P329" s="196">
        <f>O329*H329</f>
        <v>0</v>
      </c>
      <c r="Q329" s="196">
        <v>0</v>
      </c>
      <c r="R329" s="196">
        <f>Q329*H329</f>
        <v>0</v>
      </c>
      <c r="S329" s="196">
        <v>0</v>
      </c>
      <c r="T329" s="19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98" t="s">
        <v>136</v>
      </c>
      <c r="AT329" s="198" t="s">
        <v>132</v>
      </c>
      <c r="AU329" s="198" t="s">
        <v>130</v>
      </c>
      <c r="AY329" s="18" t="s">
        <v>129</v>
      </c>
      <c r="BE329" s="199">
        <f>IF(N329="základní",J329,0)</f>
        <v>0</v>
      </c>
      <c r="BF329" s="199">
        <f>IF(N329="snížená",J329,0)</f>
        <v>0</v>
      </c>
      <c r="BG329" s="199">
        <f>IF(N329="zákl. přenesená",J329,0)</f>
        <v>0</v>
      </c>
      <c r="BH329" s="199">
        <f>IF(N329="sníž. přenesená",J329,0)</f>
        <v>0</v>
      </c>
      <c r="BI329" s="199">
        <f>IF(N329="nulová",J329,0)</f>
        <v>0</v>
      </c>
      <c r="BJ329" s="18" t="s">
        <v>80</v>
      </c>
      <c r="BK329" s="199">
        <f>ROUND(I329*H329,2)</f>
        <v>0</v>
      </c>
      <c r="BL329" s="18" t="s">
        <v>136</v>
      </c>
      <c r="BM329" s="198" t="s">
        <v>375</v>
      </c>
    </row>
    <row r="330" spans="1:65" s="2" customFormat="1" ht="19.5">
      <c r="A330" s="35"/>
      <c r="B330" s="36"/>
      <c r="C330" s="37"/>
      <c r="D330" s="200" t="s">
        <v>138</v>
      </c>
      <c r="E330" s="37"/>
      <c r="F330" s="201" t="s">
        <v>376</v>
      </c>
      <c r="G330" s="37"/>
      <c r="H330" s="37"/>
      <c r="I330" s="202"/>
      <c r="J330" s="37"/>
      <c r="K330" s="37"/>
      <c r="L330" s="40"/>
      <c r="M330" s="203"/>
      <c r="N330" s="204"/>
      <c r="O330" s="72"/>
      <c r="P330" s="72"/>
      <c r="Q330" s="72"/>
      <c r="R330" s="72"/>
      <c r="S330" s="72"/>
      <c r="T330" s="73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138</v>
      </c>
      <c r="AU330" s="18" t="s">
        <v>130</v>
      </c>
    </row>
    <row r="331" spans="1:65" s="2" customFormat="1" ht="14.45" customHeight="1">
      <c r="A331" s="35"/>
      <c r="B331" s="36"/>
      <c r="C331" s="187" t="s">
        <v>377</v>
      </c>
      <c r="D331" s="187" t="s">
        <v>132</v>
      </c>
      <c r="E331" s="188" t="s">
        <v>378</v>
      </c>
      <c r="F331" s="189" t="s">
        <v>379</v>
      </c>
      <c r="G331" s="190" t="s">
        <v>151</v>
      </c>
      <c r="H331" s="191">
        <v>33256.44</v>
      </c>
      <c r="I331" s="192"/>
      <c r="J331" s="193">
        <f>ROUND(I331*H331,2)</f>
        <v>0</v>
      </c>
      <c r="K331" s="189" t="s">
        <v>152</v>
      </c>
      <c r="L331" s="40"/>
      <c r="M331" s="194" t="s">
        <v>1</v>
      </c>
      <c r="N331" s="195" t="s">
        <v>37</v>
      </c>
      <c r="O331" s="72"/>
      <c r="P331" s="196">
        <f>O331*H331</f>
        <v>0</v>
      </c>
      <c r="Q331" s="196">
        <v>0</v>
      </c>
      <c r="R331" s="196">
        <f>Q331*H331</f>
        <v>0</v>
      </c>
      <c r="S331" s="196">
        <v>0</v>
      </c>
      <c r="T331" s="19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8" t="s">
        <v>136</v>
      </c>
      <c r="AT331" s="198" t="s">
        <v>132</v>
      </c>
      <c r="AU331" s="198" t="s">
        <v>130</v>
      </c>
      <c r="AY331" s="18" t="s">
        <v>129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8" t="s">
        <v>80</v>
      </c>
      <c r="BK331" s="199">
        <f>ROUND(I331*H331,2)</f>
        <v>0</v>
      </c>
      <c r="BL331" s="18" t="s">
        <v>136</v>
      </c>
      <c r="BM331" s="198" t="s">
        <v>380</v>
      </c>
    </row>
    <row r="332" spans="1:65" s="2" customFormat="1" ht="19.5">
      <c r="A332" s="35"/>
      <c r="B332" s="36"/>
      <c r="C332" s="37"/>
      <c r="D332" s="200" t="s">
        <v>138</v>
      </c>
      <c r="E332" s="37"/>
      <c r="F332" s="201" t="s">
        <v>381</v>
      </c>
      <c r="G332" s="37"/>
      <c r="H332" s="37"/>
      <c r="I332" s="202"/>
      <c r="J332" s="37"/>
      <c r="K332" s="37"/>
      <c r="L332" s="40"/>
      <c r="M332" s="203"/>
      <c r="N332" s="204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138</v>
      </c>
      <c r="AU332" s="18" t="s">
        <v>130</v>
      </c>
    </row>
    <row r="333" spans="1:65" s="13" customFormat="1" ht="11.25">
      <c r="B333" s="205"/>
      <c r="C333" s="206"/>
      <c r="D333" s="200" t="s">
        <v>139</v>
      </c>
      <c r="E333" s="207" t="s">
        <v>1</v>
      </c>
      <c r="F333" s="208" t="s">
        <v>367</v>
      </c>
      <c r="G333" s="206"/>
      <c r="H333" s="209">
        <v>33256.44</v>
      </c>
      <c r="I333" s="210"/>
      <c r="J333" s="206"/>
      <c r="K333" s="206"/>
      <c r="L333" s="211"/>
      <c r="M333" s="212"/>
      <c r="N333" s="213"/>
      <c r="O333" s="213"/>
      <c r="P333" s="213"/>
      <c r="Q333" s="213"/>
      <c r="R333" s="213"/>
      <c r="S333" s="213"/>
      <c r="T333" s="214"/>
      <c r="AT333" s="215" t="s">
        <v>139</v>
      </c>
      <c r="AU333" s="215" t="s">
        <v>130</v>
      </c>
      <c r="AV333" s="13" t="s">
        <v>82</v>
      </c>
      <c r="AW333" s="13" t="s">
        <v>29</v>
      </c>
      <c r="AX333" s="13" t="s">
        <v>80</v>
      </c>
      <c r="AY333" s="215" t="s">
        <v>129</v>
      </c>
    </row>
    <row r="334" spans="1:65" s="2" customFormat="1" ht="14.45" customHeight="1">
      <c r="A334" s="35"/>
      <c r="B334" s="36"/>
      <c r="C334" s="187" t="s">
        <v>382</v>
      </c>
      <c r="D334" s="187" t="s">
        <v>132</v>
      </c>
      <c r="E334" s="188" t="s">
        <v>383</v>
      </c>
      <c r="F334" s="189" t="s">
        <v>384</v>
      </c>
      <c r="G334" s="190" t="s">
        <v>151</v>
      </c>
      <c r="H334" s="191">
        <v>554.274</v>
      </c>
      <c r="I334" s="192"/>
      <c r="J334" s="193">
        <f>ROUND(I334*H334,2)</f>
        <v>0</v>
      </c>
      <c r="K334" s="189" t="s">
        <v>152</v>
      </c>
      <c r="L334" s="40"/>
      <c r="M334" s="194" t="s">
        <v>1</v>
      </c>
      <c r="N334" s="195" t="s">
        <v>37</v>
      </c>
      <c r="O334" s="72"/>
      <c r="P334" s="196">
        <f>O334*H334</f>
        <v>0</v>
      </c>
      <c r="Q334" s="196">
        <v>0</v>
      </c>
      <c r="R334" s="196">
        <f>Q334*H334</f>
        <v>0</v>
      </c>
      <c r="S334" s="196">
        <v>0</v>
      </c>
      <c r="T334" s="197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8" t="s">
        <v>136</v>
      </c>
      <c r="AT334" s="198" t="s">
        <v>132</v>
      </c>
      <c r="AU334" s="198" t="s">
        <v>130</v>
      </c>
      <c r="AY334" s="18" t="s">
        <v>129</v>
      </c>
      <c r="BE334" s="199">
        <f>IF(N334="základní",J334,0)</f>
        <v>0</v>
      </c>
      <c r="BF334" s="199">
        <f>IF(N334="snížená",J334,0)</f>
        <v>0</v>
      </c>
      <c r="BG334" s="199">
        <f>IF(N334="zákl. přenesená",J334,0)</f>
        <v>0</v>
      </c>
      <c r="BH334" s="199">
        <f>IF(N334="sníž. přenesená",J334,0)</f>
        <v>0</v>
      </c>
      <c r="BI334" s="199">
        <f>IF(N334="nulová",J334,0)</f>
        <v>0</v>
      </c>
      <c r="BJ334" s="18" t="s">
        <v>80</v>
      </c>
      <c r="BK334" s="199">
        <f>ROUND(I334*H334,2)</f>
        <v>0</v>
      </c>
      <c r="BL334" s="18" t="s">
        <v>136</v>
      </c>
      <c r="BM334" s="198" t="s">
        <v>385</v>
      </c>
    </row>
    <row r="335" spans="1:65" s="2" customFormat="1" ht="19.5">
      <c r="A335" s="35"/>
      <c r="B335" s="36"/>
      <c r="C335" s="37"/>
      <c r="D335" s="200" t="s">
        <v>138</v>
      </c>
      <c r="E335" s="37"/>
      <c r="F335" s="201" t="s">
        <v>386</v>
      </c>
      <c r="G335" s="37"/>
      <c r="H335" s="37"/>
      <c r="I335" s="202"/>
      <c r="J335" s="37"/>
      <c r="K335" s="37"/>
      <c r="L335" s="40"/>
      <c r="M335" s="203"/>
      <c r="N335" s="204"/>
      <c r="O335" s="72"/>
      <c r="P335" s="72"/>
      <c r="Q335" s="72"/>
      <c r="R335" s="72"/>
      <c r="S335" s="72"/>
      <c r="T335" s="73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138</v>
      </c>
      <c r="AU335" s="18" t="s">
        <v>130</v>
      </c>
    </row>
    <row r="336" spans="1:65" s="12" customFormat="1" ht="22.9" customHeight="1">
      <c r="B336" s="171"/>
      <c r="C336" s="172"/>
      <c r="D336" s="173" t="s">
        <v>71</v>
      </c>
      <c r="E336" s="185" t="s">
        <v>387</v>
      </c>
      <c r="F336" s="185" t="s">
        <v>388</v>
      </c>
      <c r="G336" s="172"/>
      <c r="H336" s="172"/>
      <c r="I336" s="175"/>
      <c r="J336" s="186">
        <f>BK336</f>
        <v>0</v>
      </c>
      <c r="K336" s="172"/>
      <c r="L336" s="177"/>
      <c r="M336" s="178"/>
      <c r="N336" s="179"/>
      <c r="O336" s="179"/>
      <c r="P336" s="180">
        <f>SUM(P337:P349)</f>
        <v>0</v>
      </c>
      <c r="Q336" s="179"/>
      <c r="R336" s="180">
        <f>SUM(R337:R349)</f>
        <v>0</v>
      </c>
      <c r="S336" s="179"/>
      <c r="T336" s="181">
        <f>SUM(T337:T349)</f>
        <v>0</v>
      </c>
      <c r="AR336" s="182" t="s">
        <v>80</v>
      </c>
      <c r="AT336" s="183" t="s">
        <v>71</v>
      </c>
      <c r="AU336" s="183" t="s">
        <v>80</v>
      </c>
      <c r="AY336" s="182" t="s">
        <v>129</v>
      </c>
      <c r="BK336" s="184">
        <f>SUM(BK337:BK349)</f>
        <v>0</v>
      </c>
    </row>
    <row r="337" spans="1:65" s="2" customFormat="1" ht="24.2" customHeight="1">
      <c r="A337" s="35"/>
      <c r="B337" s="36"/>
      <c r="C337" s="187" t="s">
        <v>389</v>
      </c>
      <c r="D337" s="187" t="s">
        <v>132</v>
      </c>
      <c r="E337" s="188" t="s">
        <v>390</v>
      </c>
      <c r="F337" s="189" t="s">
        <v>391</v>
      </c>
      <c r="G337" s="190" t="s">
        <v>392</v>
      </c>
      <c r="H337" s="191">
        <v>18.181999999999999</v>
      </c>
      <c r="I337" s="192"/>
      <c r="J337" s="193">
        <f>ROUND(I337*H337,2)</f>
        <v>0</v>
      </c>
      <c r="K337" s="189" t="s">
        <v>152</v>
      </c>
      <c r="L337" s="40"/>
      <c r="M337" s="194" t="s">
        <v>1</v>
      </c>
      <c r="N337" s="195" t="s">
        <v>37</v>
      </c>
      <c r="O337" s="72"/>
      <c r="P337" s="196">
        <f>O337*H337</f>
        <v>0</v>
      </c>
      <c r="Q337" s="196">
        <v>0</v>
      </c>
      <c r="R337" s="196">
        <f>Q337*H337</f>
        <v>0</v>
      </c>
      <c r="S337" s="196">
        <v>0</v>
      </c>
      <c r="T337" s="19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8" t="s">
        <v>136</v>
      </c>
      <c r="AT337" s="198" t="s">
        <v>132</v>
      </c>
      <c r="AU337" s="198" t="s">
        <v>82</v>
      </c>
      <c r="AY337" s="18" t="s">
        <v>129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8" t="s">
        <v>80</v>
      </c>
      <c r="BK337" s="199">
        <f>ROUND(I337*H337,2)</f>
        <v>0</v>
      </c>
      <c r="BL337" s="18" t="s">
        <v>136</v>
      </c>
      <c r="BM337" s="198" t="s">
        <v>393</v>
      </c>
    </row>
    <row r="338" spans="1:65" s="2" customFormat="1" ht="19.5">
      <c r="A338" s="35"/>
      <c r="B338" s="36"/>
      <c r="C338" s="37"/>
      <c r="D338" s="200" t="s">
        <v>138</v>
      </c>
      <c r="E338" s="37"/>
      <c r="F338" s="201" t="s">
        <v>394</v>
      </c>
      <c r="G338" s="37"/>
      <c r="H338" s="37"/>
      <c r="I338" s="202"/>
      <c r="J338" s="37"/>
      <c r="K338" s="37"/>
      <c r="L338" s="40"/>
      <c r="M338" s="203"/>
      <c r="N338" s="204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138</v>
      </c>
      <c r="AU338" s="18" t="s">
        <v>82</v>
      </c>
    </row>
    <row r="339" spans="1:65" s="2" customFormat="1" ht="24.2" customHeight="1">
      <c r="A339" s="35"/>
      <c r="B339" s="36"/>
      <c r="C339" s="187" t="s">
        <v>395</v>
      </c>
      <c r="D339" s="187" t="s">
        <v>132</v>
      </c>
      <c r="E339" s="188" t="s">
        <v>396</v>
      </c>
      <c r="F339" s="189" t="s">
        <v>397</v>
      </c>
      <c r="G339" s="190" t="s">
        <v>392</v>
      </c>
      <c r="H339" s="191">
        <v>90.91</v>
      </c>
      <c r="I339" s="192"/>
      <c r="J339" s="193">
        <f>ROUND(I339*H339,2)</f>
        <v>0</v>
      </c>
      <c r="K339" s="189" t="s">
        <v>152</v>
      </c>
      <c r="L339" s="40"/>
      <c r="M339" s="194" t="s">
        <v>1</v>
      </c>
      <c r="N339" s="195" t="s">
        <v>37</v>
      </c>
      <c r="O339" s="72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8" t="s">
        <v>136</v>
      </c>
      <c r="AT339" s="198" t="s">
        <v>132</v>
      </c>
      <c r="AU339" s="198" t="s">
        <v>82</v>
      </c>
      <c r="AY339" s="18" t="s">
        <v>129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18" t="s">
        <v>80</v>
      </c>
      <c r="BK339" s="199">
        <f>ROUND(I339*H339,2)</f>
        <v>0</v>
      </c>
      <c r="BL339" s="18" t="s">
        <v>136</v>
      </c>
      <c r="BM339" s="198" t="s">
        <v>398</v>
      </c>
    </row>
    <row r="340" spans="1:65" s="2" customFormat="1" ht="39">
      <c r="A340" s="35"/>
      <c r="B340" s="36"/>
      <c r="C340" s="37"/>
      <c r="D340" s="200" t="s">
        <v>138</v>
      </c>
      <c r="E340" s="37"/>
      <c r="F340" s="201" t="s">
        <v>399</v>
      </c>
      <c r="G340" s="37"/>
      <c r="H340" s="37"/>
      <c r="I340" s="202"/>
      <c r="J340" s="37"/>
      <c r="K340" s="37"/>
      <c r="L340" s="40"/>
      <c r="M340" s="203"/>
      <c r="N340" s="204"/>
      <c r="O340" s="72"/>
      <c r="P340" s="72"/>
      <c r="Q340" s="72"/>
      <c r="R340" s="72"/>
      <c r="S340" s="72"/>
      <c r="T340" s="73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138</v>
      </c>
      <c r="AU340" s="18" t="s">
        <v>82</v>
      </c>
    </row>
    <row r="341" spans="1:65" s="13" customFormat="1" ht="11.25">
      <c r="B341" s="205"/>
      <c r="C341" s="206"/>
      <c r="D341" s="200" t="s">
        <v>139</v>
      </c>
      <c r="E341" s="206"/>
      <c r="F341" s="208" t="s">
        <v>400</v>
      </c>
      <c r="G341" s="206"/>
      <c r="H341" s="209">
        <v>90.91</v>
      </c>
      <c r="I341" s="210"/>
      <c r="J341" s="206"/>
      <c r="K341" s="206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139</v>
      </c>
      <c r="AU341" s="215" t="s">
        <v>82</v>
      </c>
      <c r="AV341" s="13" t="s">
        <v>82</v>
      </c>
      <c r="AW341" s="13" t="s">
        <v>4</v>
      </c>
      <c r="AX341" s="13" t="s">
        <v>80</v>
      </c>
      <c r="AY341" s="215" t="s">
        <v>129</v>
      </c>
    </row>
    <row r="342" spans="1:65" s="2" customFormat="1" ht="24.2" customHeight="1">
      <c r="A342" s="35"/>
      <c r="B342" s="36"/>
      <c r="C342" s="187" t="s">
        <v>401</v>
      </c>
      <c r="D342" s="187" t="s">
        <v>132</v>
      </c>
      <c r="E342" s="188" t="s">
        <v>402</v>
      </c>
      <c r="F342" s="189" t="s">
        <v>403</v>
      </c>
      <c r="G342" s="190" t="s">
        <v>392</v>
      </c>
      <c r="H342" s="191">
        <v>17.382000000000001</v>
      </c>
      <c r="I342" s="192"/>
      <c r="J342" s="193">
        <f>ROUND(I342*H342,2)</f>
        <v>0</v>
      </c>
      <c r="K342" s="189" t="s">
        <v>1</v>
      </c>
      <c r="L342" s="40"/>
      <c r="M342" s="194" t="s">
        <v>1</v>
      </c>
      <c r="N342" s="195" t="s">
        <v>37</v>
      </c>
      <c r="O342" s="72"/>
      <c r="P342" s="196">
        <f>O342*H342</f>
        <v>0</v>
      </c>
      <c r="Q342" s="196">
        <v>0</v>
      </c>
      <c r="R342" s="196">
        <f>Q342*H342</f>
        <v>0</v>
      </c>
      <c r="S342" s="196">
        <v>0</v>
      </c>
      <c r="T342" s="197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98" t="s">
        <v>136</v>
      </c>
      <c r="AT342" s="198" t="s">
        <v>132</v>
      </c>
      <c r="AU342" s="198" t="s">
        <v>82</v>
      </c>
      <c r="AY342" s="18" t="s">
        <v>129</v>
      </c>
      <c r="BE342" s="199">
        <f>IF(N342="základní",J342,0)</f>
        <v>0</v>
      </c>
      <c r="BF342" s="199">
        <f>IF(N342="snížená",J342,0)</f>
        <v>0</v>
      </c>
      <c r="BG342" s="199">
        <f>IF(N342="zákl. přenesená",J342,0)</f>
        <v>0</v>
      </c>
      <c r="BH342" s="199">
        <f>IF(N342="sníž. přenesená",J342,0)</f>
        <v>0</v>
      </c>
      <c r="BI342" s="199">
        <f>IF(N342="nulová",J342,0)</f>
        <v>0</v>
      </c>
      <c r="BJ342" s="18" t="s">
        <v>80</v>
      </c>
      <c r="BK342" s="199">
        <f>ROUND(I342*H342,2)</f>
        <v>0</v>
      </c>
      <c r="BL342" s="18" t="s">
        <v>136</v>
      </c>
      <c r="BM342" s="198" t="s">
        <v>404</v>
      </c>
    </row>
    <row r="343" spans="1:65" s="2" customFormat="1" ht="19.5">
      <c r="A343" s="35"/>
      <c r="B343" s="36"/>
      <c r="C343" s="37"/>
      <c r="D343" s="200" t="s">
        <v>138</v>
      </c>
      <c r="E343" s="37"/>
      <c r="F343" s="201" t="s">
        <v>403</v>
      </c>
      <c r="G343" s="37"/>
      <c r="H343" s="37"/>
      <c r="I343" s="202"/>
      <c r="J343" s="37"/>
      <c r="K343" s="37"/>
      <c r="L343" s="40"/>
      <c r="M343" s="203"/>
      <c r="N343" s="204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138</v>
      </c>
      <c r="AU343" s="18" t="s">
        <v>82</v>
      </c>
    </row>
    <row r="344" spans="1:65" s="2" customFormat="1" ht="24.2" customHeight="1">
      <c r="A344" s="35"/>
      <c r="B344" s="36"/>
      <c r="C344" s="187" t="s">
        <v>405</v>
      </c>
      <c r="D344" s="187" t="s">
        <v>132</v>
      </c>
      <c r="E344" s="188" t="s">
        <v>406</v>
      </c>
      <c r="F344" s="189" t="s">
        <v>407</v>
      </c>
      <c r="G344" s="190" t="s">
        <v>392</v>
      </c>
      <c r="H344" s="191">
        <v>330.25799999999998</v>
      </c>
      <c r="I344" s="192"/>
      <c r="J344" s="193">
        <f>ROUND(I344*H344,2)</f>
        <v>0</v>
      </c>
      <c r="K344" s="189" t="s">
        <v>1</v>
      </c>
      <c r="L344" s="40"/>
      <c r="M344" s="194" t="s">
        <v>1</v>
      </c>
      <c r="N344" s="195" t="s">
        <v>37</v>
      </c>
      <c r="O344" s="72"/>
      <c r="P344" s="196">
        <f>O344*H344</f>
        <v>0</v>
      </c>
      <c r="Q344" s="196">
        <v>0</v>
      </c>
      <c r="R344" s="196">
        <f>Q344*H344</f>
        <v>0</v>
      </c>
      <c r="S344" s="196">
        <v>0</v>
      </c>
      <c r="T344" s="197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8" t="s">
        <v>136</v>
      </c>
      <c r="AT344" s="198" t="s">
        <v>132</v>
      </c>
      <c r="AU344" s="198" t="s">
        <v>82</v>
      </c>
      <c r="AY344" s="18" t="s">
        <v>129</v>
      </c>
      <c r="BE344" s="199">
        <f>IF(N344="základní",J344,0)</f>
        <v>0</v>
      </c>
      <c r="BF344" s="199">
        <f>IF(N344="snížená",J344,0)</f>
        <v>0</v>
      </c>
      <c r="BG344" s="199">
        <f>IF(N344="zákl. přenesená",J344,0)</f>
        <v>0</v>
      </c>
      <c r="BH344" s="199">
        <f>IF(N344="sníž. přenesená",J344,0)</f>
        <v>0</v>
      </c>
      <c r="BI344" s="199">
        <f>IF(N344="nulová",J344,0)</f>
        <v>0</v>
      </c>
      <c r="BJ344" s="18" t="s">
        <v>80</v>
      </c>
      <c r="BK344" s="199">
        <f>ROUND(I344*H344,2)</f>
        <v>0</v>
      </c>
      <c r="BL344" s="18" t="s">
        <v>136</v>
      </c>
      <c r="BM344" s="198" t="s">
        <v>408</v>
      </c>
    </row>
    <row r="345" spans="1:65" s="2" customFormat="1" ht="19.5">
      <c r="A345" s="35"/>
      <c r="B345" s="36"/>
      <c r="C345" s="37"/>
      <c r="D345" s="200" t="s">
        <v>138</v>
      </c>
      <c r="E345" s="37"/>
      <c r="F345" s="201" t="s">
        <v>407</v>
      </c>
      <c r="G345" s="37"/>
      <c r="H345" s="37"/>
      <c r="I345" s="202"/>
      <c r="J345" s="37"/>
      <c r="K345" s="37"/>
      <c r="L345" s="40"/>
      <c r="M345" s="203"/>
      <c r="N345" s="204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138</v>
      </c>
      <c r="AU345" s="18" t="s">
        <v>82</v>
      </c>
    </row>
    <row r="346" spans="1:65" s="15" customFormat="1" ht="11.25">
      <c r="B346" s="227"/>
      <c r="C346" s="228"/>
      <c r="D346" s="200" t="s">
        <v>139</v>
      </c>
      <c r="E346" s="229" t="s">
        <v>1</v>
      </c>
      <c r="F346" s="230" t="s">
        <v>409</v>
      </c>
      <c r="G346" s="228"/>
      <c r="H346" s="229" t="s">
        <v>1</v>
      </c>
      <c r="I346" s="231"/>
      <c r="J346" s="228"/>
      <c r="K346" s="228"/>
      <c r="L346" s="232"/>
      <c r="M346" s="233"/>
      <c r="N346" s="234"/>
      <c r="O346" s="234"/>
      <c r="P346" s="234"/>
      <c r="Q346" s="234"/>
      <c r="R346" s="234"/>
      <c r="S346" s="234"/>
      <c r="T346" s="235"/>
      <c r="AT346" s="236" t="s">
        <v>139</v>
      </c>
      <c r="AU346" s="236" t="s">
        <v>82</v>
      </c>
      <c r="AV346" s="15" t="s">
        <v>80</v>
      </c>
      <c r="AW346" s="15" t="s">
        <v>29</v>
      </c>
      <c r="AX346" s="15" t="s">
        <v>72</v>
      </c>
      <c r="AY346" s="236" t="s">
        <v>129</v>
      </c>
    </row>
    <row r="347" spans="1:65" s="13" customFormat="1" ht="11.25">
      <c r="B347" s="205"/>
      <c r="C347" s="206"/>
      <c r="D347" s="200" t="s">
        <v>139</v>
      </c>
      <c r="E347" s="207" t="s">
        <v>1</v>
      </c>
      <c r="F347" s="208" t="s">
        <v>410</v>
      </c>
      <c r="G347" s="206"/>
      <c r="H347" s="209">
        <v>330.25799999999998</v>
      </c>
      <c r="I347" s="210"/>
      <c r="J347" s="206"/>
      <c r="K347" s="206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139</v>
      </c>
      <c r="AU347" s="215" t="s">
        <v>82</v>
      </c>
      <c r="AV347" s="13" t="s">
        <v>82</v>
      </c>
      <c r="AW347" s="13" t="s">
        <v>29</v>
      </c>
      <c r="AX347" s="13" t="s">
        <v>80</v>
      </c>
      <c r="AY347" s="215" t="s">
        <v>129</v>
      </c>
    </row>
    <row r="348" spans="1:65" s="2" customFormat="1" ht="24.2" customHeight="1">
      <c r="A348" s="35"/>
      <c r="B348" s="36"/>
      <c r="C348" s="187" t="s">
        <v>411</v>
      </c>
      <c r="D348" s="187" t="s">
        <v>132</v>
      </c>
      <c r="E348" s="188" t="s">
        <v>412</v>
      </c>
      <c r="F348" s="189" t="s">
        <v>413</v>
      </c>
      <c r="G348" s="190" t="s">
        <v>392</v>
      </c>
      <c r="H348" s="191">
        <v>17.782</v>
      </c>
      <c r="I348" s="192"/>
      <c r="J348" s="193">
        <f>ROUND(I348*H348,2)</f>
        <v>0</v>
      </c>
      <c r="K348" s="189" t="s">
        <v>152</v>
      </c>
      <c r="L348" s="40"/>
      <c r="M348" s="194" t="s">
        <v>1</v>
      </c>
      <c r="N348" s="195" t="s">
        <v>37</v>
      </c>
      <c r="O348" s="72"/>
      <c r="P348" s="196">
        <f>O348*H348</f>
        <v>0</v>
      </c>
      <c r="Q348" s="196">
        <v>0</v>
      </c>
      <c r="R348" s="196">
        <f>Q348*H348</f>
        <v>0</v>
      </c>
      <c r="S348" s="196">
        <v>0</v>
      </c>
      <c r="T348" s="197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98" t="s">
        <v>136</v>
      </c>
      <c r="AT348" s="198" t="s">
        <v>132</v>
      </c>
      <c r="AU348" s="198" t="s">
        <v>82</v>
      </c>
      <c r="AY348" s="18" t="s">
        <v>129</v>
      </c>
      <c r="BE348" s="199">
        <f>IF(N348="základní",J348,0)</f>
        <v>0</v>
      </c>
      <c r="BF348" s="199">
        <f>IF(N348="snížená",J348,0)</f>
        <v>0</v>
      </c>
      <c r="BG348" s="199">
        <f>IF(N348="zákl. přenesená",J348,0)</f>
        <v>0</v>
      </c>
      <c r="BH348" s="199">
        <f>IF(N348="sníž. přenesená",J348,0)</f>
        <v>0</v>
      </c>
      <c r="BI348" s="199">
        <f>IF(N348="nulová",J348,0)</f>
        <v>0</v>
      </c>
      <c r="BJ348" s="18" t="s">
        <v>80</v>
      </c>
      <c r="BK348" s="199">
        <f>ROUND(I348*H348,2)</f>
        <v>0</v>
      </c>
      <c r="BL348" s="18" t="s">
        <v>136</v>
      </c>
      <c r="BM348" s="198" t="s">
        <v>414</v>
      </c>
    </row>
    <row r="349" spans="1:65" s="2" customFormat="1" ht="29.25">
      <c r="A349" s="35"/>
      <c r="B349" s="36"/>
      <c r="C349" s="37"/>
      <c r="D349" s="200" t="s">
        <v>138</v>
      </c>
      <c r="E349" s="37"/>
      <c r="F349" s="201" t="s">
        <v>415</v>
      </c>
      <c r="G349" s="37"/>
      <c r="H349" s="37"/>
      <c r="I349" s="202"/>
      <c r="J349" s="37"/>
      <c r="K349" s="37"/>
      <c r="L349" s="40"/>
      <c r="M349" s="203"/>
      <c r="N349" s="204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138</v>
      </c>
      <c r="AU349" s="18" t="s">
        <v>82</v>
      </c>
    </row>
    <row r="350" spans="1:65" s="12" customFormat="1" ht="22.9" customHeight="1">
      <c r="B350" s="171"/>
      <c r="C350" s="172"/>
      <c r="D350" s="173" t="s">
        <v>71</v>
      </c>
      <c r="E350" s="185" t="s">
        <v>416</v>
      </c>
      <c r="F350" s="185" t="s">
        <v>417</v>
      </c>
      <c r="G350" s="172"/>
      <c r="H350" s="172"/>
      <c r="I350" s="175"/>
      <c r="J350" s="186">
        <f>BK350</f>
        <v>0</v>
      </c>
      <c r="K350" s="172"/>
      <c r="L350" s="177"/>
      <c r="M350" s="178"/>
      <c r="N350" s="179"/>
      <c r="O350" s="179"/>
      <c r="P350" s="180">
        <f>SUM(P351:P352)</f>
        <v>0</v>
      </c>
      <c r="Q350" s="179"/>
      <c r="R350" s="180">
        <f>SUM(R351:R352)</f>
        <v>0</v>
      </c>
      <c r="S350" s="179"/>
      <c r="T350" s="181">
        <f>SUM(T351:T352)</f>
        <v>0</v>
      </c>
      <c r="AR350" s="182" t="s">
        <v>80</v>
      </c>
      <c r="AT350" s="183" t="s">
        <v>71</v>
      </c>
      <c r="AU350" s="183" t="s">
        <v>80</v>
      </c>
      <c r="AY350" s="182" t="s">
        <v>129</v>
      </c>
      <c r="BK350" s="184">
        <f>SUM(BK351:BK352)</f>
        <v>0</v>
      </c>
    </row>
    <row r="351" spans="1:65" s="2" customFormat="1" ht="14.45" customHeight="1">
      <c r="A351" s="35"/>
      <c r="B351" s="36"/>
      <c r="C351" s="187" t="s">
        <v>418</v>
      </c>
      <c r="D351" s="187" t="s">
        <v>132</v>
      </c>
      <c r="E351" s="188" t="s">
        <v>419</v>
      </c>
      <c r="F351" s="189" t="s">
        <v>420</v>
      </c>
      <c r="G351" s="190" t="s">
        <v>392</v>
      </c>
      <c r="H351" s="191">
        <v>23.172999999999998</v>
      </c>
      <c r="I351" s="192"/>
      <c r="J351" s="193">
        <f>ROUND(I351*H351,2)</f>
        <v>0</v>
      </c>
      <c r="K351" s="189" t="s">
        <v>152</v>
      </c>
      <c r="L351" s="40"/>
      <c r="M351" s="194" t="s">
        <v>1</v>
      </c>
      <c r="N351" s="195" t="s">
        <v>37</v>
      </c>
      <c r="O351" s="72"/>
      <c r="P351" s="196">
        <f>O351*H351</f>
        <v>0</v>
      </c>
      <c r="Q351" s="196">
        <v>0</v>
      </c>
      <c r="R351" s="196">
        <f>Q351*H351</f>
        <v>0</v>
      </c>
      <c r="S351" s="196">
        <v>0</v>
      </c>
      <c r="T351" s="19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98" t="s">
        <v>136</v>
      </c>
      <c r="AT351" s="198" t="s">
        <v>132</v>
      </c>
      <c r="AU351" s="198" t="s">
        <v>82</v>
      </c>
      <c r="AY351" s="18" t="s">
        <v>129</v>
      </c>
      <c r="BE351" s="199">
        <f>IF(N351="základní",J351,0)</f>
        <v>0</v>
      </c>
      <c r="BF351" s="199">
        <f>IF(N351="snížená",J351,0)</f>
        <v>0</v>
      </c>
      <c r="BG351" s="199">
        <f>IF(N351="zákl. přenesená",J351,0)</f>
        <v>0</v>
      </c>
      <c r="BH351" s="199">
        <f>IF(N351="sníž. přenesená",J351,0)</f>
        <v>0</v>
      </c>
      <c r="BI351" s="199">
        <f>IF(N351="nulová",J351,0)</f>
        <v>0</v>
      </c>
      <c r="BJ351" s="18" t="s">
        <v>80</v>
      </c>
      <c r="BK351" s="199">
        <f>ROUND(I351*H351,2)</f>
        <v>0</v>
      </c>
      <c r="BL351" s="18" t="s">
        <v>136</v>
      </c>
      <c r="BM351" s="198" t="s">
        <v>421</v>
      </c>
    </row>
    <row r="352" spans="1:65" s="2" customFormat="1" ht="39">
      <c r="A352" s="35"/>
      <c r="B352" s="36"/>
      <c r="C352" s="37"/>
      <c r="D352" s="200" t="s">
        <v>138</v>
      </c>
      <c r="E352" s="37"/>
      <c r="F352" s="201" t="s">
        <v>422</v>
      </c>
      <c r="G352" s="37"/>
      <c r="H352" s="37"/>
      <c r="I352" s="202"/>
      <c r="J352" s="37"/>
      <c r="K352" s="37"/>
      <c r="L352" s="40"/>
      <c r="M352" s="203"/>
      <c r="N352" s="204"/>
      <c r="O352" s="72"/>
      <c r="P352" s="72"/>
      <c r="Q352" s="72"/>
      <c r="R352" s="72"/>
      <c r="S352" s="72"/>
      <c r="T352" s="73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138</v>
      </c>
      <c r="AU352" s="18" t="s">
        <v>82</v>
      </c>
    </row>
    <row r="353" spans="1:65" s="12" customFormat="1" ht="25.9" customHeight="1">
      <c r="B353" s="171"/>
      <c r="C353" s="172"/>
      <c r="D353" s="173" t="s">
        <v>71</v>
      </c>
      <c r="E353" s="174" t="s">
        <v>423</v>
      </c>
      <c r="F353" s="174" t="s">
        <v>424</v>
      </c>
      <c r="G353" s="172"/>
      <c r="H353" s="172"/>
      <c r="I353" s="175"/>
      <c r="J353" s="176">
        <f>BK353</f>
        <v>0</v>
      </c>
      <c r="K353" s="172"/>
      <c r="L353" s="177"/>
      <c r="M353" s="178"/>
      <c r="N353" s="179"/>
      <c r="O353" s="179"/>
      <c r="P353" s="180">
        <f>P354+P403+P412+P441+P459+P482+P489+P504+P524</f>
        <v>0</v>
      </c>
      <c r="Q353" s="179"/>
      <c r="R353" s="180">
        <f>R354+R403+R412+R441+R459+R482+R489+R504+R524</f>
        <v>7.9592139299999998</v>
      </c>
      <c r="S353" s="179"/>
      <c r="T353" s="181">
        <f>T354+T403+T412+T441+T459+T482+T489+T504+T524</f>
        <v>3.5882642000000002</v>
      </c>
      <c r="AR353" s="182" t="s">
        <v>82</v>
      </c>
      <c r="AT353" s="183" t="s">
        <v>71</v>
      </c>
      <c r="AU353" s="183" t="s">
        <v>72</v>
      </c>
      <c r="AY353" s="182" t="s">
        <v>129</v>
      </c>
      <c r="BK353" s="184">
        <f>BK354+BK403+BK412+BK441+BK459+BK482+BK489+BK504+BK524</f>
        <v>0</v>
      </c>
    </row>
    <row r="354" spans="1:65" s="12" customFormat="1" ht="22.9" customHeight="1">
      <c r="B354" s="171"/>
      <c r="C354" s="172"/>
      <c r="D354" s="173" t="s">
        <v>71</v>
      </c>
      <c r="E354" s="185" t="s">
        <v>425</v>
      </c>
      <c r="F354" s="185" t="s">
        <v>426</v>
      </c>
      <c r="G354" s="172"/>
      <c r="H354" s="172"/>
      <c r="I354" s="175"/>
      <c r="J354" s="186">
        <f>BK354</f>
        <v>0</v>
      </c>
      <c r="K354" s="172"/>
      <c r="L354" s="177"/>
      <c r="M354" s="178"/>
      <c r="N354" s="179"/>
      <c r="O354" s="179"/>
      <c r="P354" s="180">
        <f>SUM(P355:P402)</f>
        <v>0</v>
      </c>
      <c r="Q354" s="179"/>
      <c r="R354" s="180">
        <f>SUM(R355:R402)</f>
        <v>4.0653822999999996</v>
      </c>
      <c r="S354" s="179"/>
      <c r="T354" s="181">
        <f>SUM(T355:T402)</f>
        <v>0.85050000000000003</v>
      </c>
      <c r="AR354" s="182" t="s">
        <v>82</v>
      </c>
      <c r="AT354" s="183" t="s">
        <v>71</v>
      </c>
      <c r="AU354" s="183" t="s">
        <v>80</v>
      </c>
      <c r="AY354" s="182" t="s">
        <v>129</v>
      </c>
      <c r="BK354" s="184">
        <f>SUM(BK355:BK402)</f>
        <v>0</v>
      </c>
    </row>
    <row r="355" spans="1:65" s="2" customFormat="1" ht="14.45" customHeight="1">
      <c r="A355" s="35"/>
      <c r="B355" s="36"/>
      <c r="C355" s="187" t="s">
        <v>427</v>
      </c>
      <c r="D355" s="187" t="s">
        <v>132</v>
      </c>
      <c r="E355" s="188" t="s">
        <v>428</v>
      </c>
      <c r="F355" s="189" t="s">
        <v>429</v>
      </c>
      <c r="G355" s="190" t="s">
        <v>151</v>
      </c>
      <c r="H355" s="191">
        <v>60.75</v>
      </c>
      <c r="I355" s="192"/>
      <c r="J355" s="193">
        <f>ROUND(I355*H355,2)</f>
        <v>0</v>
      </c>
      <c r="K355" s="189" t="s">
        <v>1</v>
      </c>
      <c r="L355" s="40"/>
      <c r="M355" s="194" t="s">
        <v>1</v>
      </c>
      <c r="N355" s="195" t="s">
        <v>37</v>
      </c>
      <c r="O355" s="72"/>
      <c r="P355" s="196">
        <f>O355*H355</f>
        <v>0</v>
      </c>
      <c r="Q355" s="196">
        <v>0</v>
      </c>
      <c r="R355" s="196">
        <f>Q355*H355</f>
        <v>0</v>
      </c>
      <c r="S355" s="196">
        <v>0.01</v>
      </c>
      <c r="T355" s="197">
        <f>S355*H355</f>
        <v>0.60750000000000004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98" t="s">
        <v>237</v>
      </c>
      <c r="AT355" s="198" t="s">
        <v>132</v>
      </c>
      <c r="AU355" s="198" t="s">
        <v>82</v>
      </c>
      <c r="AY355" s="18" t="s">
        <v>129</v>
      </c>
      <c r="BE355" s="199">
        <f>IF(N355="základní",J355,0)</f>
        <v>0</v>
      </c>
      <c r="BF355" s="199">
        <f>IF(N355="snížená",J355,0)</f>
        <v>0</v>
      </c>
      <c r="BG355" s="199">
        <f>IF(N355="zákl. přenesená",J355,0)</f>
        <v>0</v>
      </c>
      <c r="BH355" s="199">
        <f>IF(N355="sníž. přenesená",J355,0)</f>
        <v>0</v>
      </c>
      <c r="BI355" s="199">
        <f>IF(N355="nulová",J355,0)</f>
        <v>0</v>
      </c>
      <c r="BJ355" s="18" t="s">
        <v>80</v>
      </c>
      <c r="BK355" s="199">
        <f>ROUND(I355*H355,2)</f>
        <v>0</v>
      </c>
      <c r="BL355" s="18" t="s">
        <v>237</v>
      </c>
      <c r="BM355" s="198" t="s">
        <v>430</v>
      </c>
    </row>
    <row r="356" spans="1:65" s="2" customFormat="1" ht="11.25">
      <c r="A356" s="35"/>
      <c r="B356" s="36"/>
      <c r="C356" s="37"/>
      <c r="D356" s="200" t="s">
        <v>138</v>
      </c>
      <c r="E356" s="37"/>
      <c r="F356" s="201" t="s">
        <v>429</v>
      </c>
      <c r="G356" s="37"/>
      <c r="H356" s="37"/>
      <c r="I356" s="202"/>
      <c r="J356" s="37"/>
      <c r="K356" s="37"/>
      <c r="L356" s="40"/>
      <c r="M356" s="203"/>
      <c r="N356" s="204"/>
      <c r="O356" s="72"/>
      <c r="P356" s="72"/>
      <c r="Q356" s="72"/>
      <c r="R356" s="72"/>
      <c r="S356" s="72"/>
      <c r="T356" s="7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138</v>
      </c>
      <c r="AU356" s="18" t="s">
        <v>82</v>
      </c>
    </row>
    <row r="357" spans="1:65" s="15" customFormat="1" ht="11.25">
      <c r="B357" s="227"/>
      <c r="C357" s="228"/>
      <c r="D357" s="200" t="s">
        <v>139</v>
      </c>
      <c r="E357" s="229" t="s">
        <v>1</v>
      </c>
      <c r="F357" s="230" t="s">
        <v>431</v>
      </c>
      <c r="G357" s="228"/>
      <c r="H357" s="229" t="s">
        <v>1</v>
      </c>
      <c r="I357" s="231"/>
      <c r="J357" s="228"/>
      <c r="K357" s="228"/>
      <c r="L357" s="232"/>
      <c r="M357" s="233"/>
      <c r="N357" s="234"/>
      <c r="O357" s="234"/>
      <c r="P357" s="234"/>
      <c r="Q357" s="234"/>
      <c r="R357" s="234"/>
      <c r="S357" s="234"/>
      <c r="T357" s="235"/>
      <c r="AT357" s="236" t="s">
        <v>139</v>
      </c>
      <c r="AU357" s="236" t="s">
        <v>82</v>
      </c>
      <c r="AV357" s="15" t="s">
        <v>80</v>
      </c>
      <c r="AW357" s="15" t="s">
        <v>29</v>
      </c>
      <c r="AX357" s="15" t="s">
        <v>72</v>
      </c>
      <c r="AY357" s="236" t="s">
        <v>129</v>
      </c>
    </row>
    <row r="358" spans="1:65" s="13" customFormat="1" ht="11.25">
      <c r="B358" s="205"/>
      <c r="C358" s="206"/>
      <c r="D358" s="200" t="s">
        <v>139</v>
      </c>
      <c r="E358" s="207" t="s">
        <v>1</v>
      </c>
      <c r="F358" s="208" t="s">
        <v>432</v>
      </c>
      <c r="G358" s="206"/>
      <c r="H358" s="209">
        <v>42.3</v>
      </c>
      <c r="I358" s="210"/>
      <c r="J358" s="206"/>
      <c r="K358" s="206"/>
      <c r="L358" s="211"/>
      <c r="M358" s="212"/>
      <c r="N358" s="213"/>
      <c r="O358" s="213"/>
      <c r="P358" s="213"/>
      <c r="Q358" s="213"/>
      <c r="R358" s="213"/>
      <c r="S358" s="213"/>
      <c r="T358" s="214"/>
      <c r="AT358" s="215" t="s">
        <v>139</v>
      </c>
      <c r="AU358" s="215" t="s">
        <v>82</v>
      </c>
      <c r="AV358" s="13" t="s">
        <v>82</v>
      </c>
      <c r="AW358" s="13" t="s">
        <v>29</v>
      </c>
      <c r="AX358" s="13" t="s">
        <v>72</v>
      </c>
      <c r="AY358" s="215" t="s">
        <v>129</v>
      </c>
    </row>
    <row r="359" spans="1:65" s="13" customFormat="1" ht="11.25">
      <c r="B359" s="205"/>
      <c r="C359" s="206"/>
      <c r="D359" s="200" t="s">
        <v>139</v>
      </c>
      <c r="E359" s="207" t="s">
        <v>1</v>
      </c>
      <c r="F359" s="208" t="s">
        <v>433</v>
      </c>
      <c r="G359" s="206"/>
      <c r="H359" s="209">
        <v>18.45</v>
      </c>
      <c r="I359" s="210"/>
      <c r="J359" s="206"/>
      <c r="K359" s="206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139</v>
      </c>
      <c r="AU359" s="215" t="s">
        <v>82</v>
      </c>
      <c r="AV359" s="13" t="s">
        <v>82</v>
      </c>
      <c r="AW359" s="13" t="s">
        <v>29</v>
      </c>
      <c r="AX359" s="13" t="s">
        <v>72</v>
      </c>
      <c r="AY359" s="215" t="s">
        <v>129</v>
      </c>
    </row>
    <row r="360" spans="1:65" s="14" customFormat="1" ht="11.25">
      <c r="B360" s="216"/>
      <c r="C360" s="217"/>
      <c r="D360" s="200" t="s">
        <v>139</v>
      </c>
      <c r="E360" s="218" t="s">
        <v>1</v>
      </c>
      <c r="F360" s="219" t="s">
        <v>143</v>
      </c>
      <c r="G360" s="217"/>
      <c r="H360" s="220">
        <v>60.75</v>
      </c>
      <c r="I360" s="221"/>
      <c r="J360" s="217"/>
      <c r="K360" s="217"/>
      <c r="L360" s="222"/>
      <c r="M360" s="223"/>
      <c r="N360" s="224"/>
      <c r="O360" s="224"/>
      <c r="P360" s="224"/>
      <c r="Q360" s="224"/>
      <c r="R360" s="224"/>
      <c r="S360" s="224"/>
      <c r="T360" s="225"/>
      <c r="AT360" s="226" t="s">
        <v>139</v>
      </c>
      <c r="AU360" s="226" t="s">
        <v>82</v>
      </c>
      <c r="AV360" s="14" t="s">
        <v>136</v>
      </c>
      <c r="AW360" s="14" t="s">
        <v>29</v>
      </c>
      <c r="AX360" s="14" t="s">
        <v>80</v>
      </c>
      <c r="AY360" s="226" t="s">
        <v>129</v>
      </c>
    </row>
    <row r="361" spans="1:65" s="2" customFormat="1" ht="24.2" customHeight="1">
      <c r="A361" s="35"/>
      <c r="B361" s="36"/>
      <c r="C361" s="187" t="s">
        <v>434</v>
      </c>
      <c r="D361" s="187" t="s">
        <v>132</v>
      </c>
      <c r="E361" s="188" t="s">
        <v>435</v>
      </c>
      <c r="F361" s="189" t="s">
        <v>436</v>
      </c>
      <c r="G361" s="190" t="s">
        <v>151</v>
      </c>
      <c r="H361" s="191">
        <v>60.75</v>
      </c>
      <c r="I361" s="192"/>
      <c r="J361" s="193">
        <f>ROUND(I361*H361,2)</f>
        <v>0</v>
      </c>
      <c r="K361" s="189" t="s">
        <v>152</v>
      </c>
      <c r="L361" s="40"/>
      <c r="M361" s="194" t="s">
        <v>1</v>
      </c>
      <c r="N361" s="195" t="s">
        <v>37</v>
      </c>
      <c r="O361" s="72"/>
      <c r="P361" s="196">
        <f>O361*H361</f>
        <v>0</v>
      </c>
      <c r="Q361" s="196">
        <v>0</v>
      </c>
      <c r="R361" s="196">
        <f>Q361*H361</f>
        <v>0</v>
      </c>
      <c r="S361" s="196">
        <v>2E-3</v>
      </c>
      <c r="T361" s="197">
        <f>S361*H361</f>
        <v>0.1215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98" t="s">
        <v>237</v>
      </c>
      <c r="AT361" s="198" t="s">
        <v>132</v>
      </c>
      <c r="AU361" s="198" t="s">
        <v>82</v>
      </c>
      <c r="AY361" s="18" t="s">
        <v>129</v>
      </c>
      <c r="BE361" s="199">
        <f>IF(N361="základní",J361,0)</f>
        <v>0</v>
      </c>
      <c r="BF361" s="199">
        <f>IF(N361="snížená",J361,0)</f>
        <v>0</v>
      </c>
      <c r="BG361" s="199">
        <f>IF(N361="zákl. přenesená",J361,0)</f>
        <v>0</v>
      </c>
      <c r="BH361" s="199">
        <f>IF(N361="sníž. přenesená",J361,0)</f>
        <v>0</v>
      </c>
      <c r="BI361" s="199">
        <f>IF(N361="nulová",J361,0)</f>
        <v>0</v>
      </c>
      <c r="BJ361" s="18" t="s">
        <v>80</v>
      </c>
      <c r="BK361" s="199">
        <f>ROUND(I361*H361,2)</f>
        <v>0</v>
      </c>
      <c r="BL361" s="18" t="s">
        <v>237</v>
      </c>
      <c r="BM361" s="198" t="s">
        <v>437</v>
      </c>
    </row>
    <row r="362" spans="1:65" s="2" customFormat="1" ht="19.5">
      <c r="A362" s="35"/>
      <c r="B362" s="36"/>
      <c r="C362" s="37"/>
      <c r="D362" s="200" t="s">
        <v>138</v>
      </c>
      <c r="E362" s="37"/>
      <c r="F362" s="201" t="s">
        <v>438</v>
      </c>
      <c r="G362" s="37"/>
      <c r="H362" s="37"/>
      <c r="I362" s="202"/>
      <c r="J362" s="37"/>
      <c r="K362" s="37"/>
      <c r="L362" s="40"/>
      <c r="M362" s="203"/>
      <c r="N362" s="204"/>
      <c r="O362" s="72"/>
      <c r="P362" s="72"/>
      <c r="Q362" s="72"/>
      <c r="R362" s="72"/>
      <c r="S362" s="72"/>
      <c r="T362" s="73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138</v>
      </c>
      <c r="AU362" s="18" t="s">
        <v>82</v>
      </c>
    </row>
    <row r="363" spans="1:65" s="2" customFormat="1" ht="24.2" customHeight="1">
      <c r="A363" s="35"/>
      <c r="B363" s="36"/>
      <c r="C363" s="187" t="s">
        <v>288</v>
      </c>
      <c r="D363" s="187" t="s">
        <v>132</v>
      </c>
      <c r="E363" s="188" t="s">
        <v>439</v>
      </c>
      <c r="F363" s="189" t="s">
        <v>440</v>
      </c>
      <c r="G363" s="190" t="s">
        <v>151</v>
      </c>
      <c r="H363" s="191">
        <v>60.75</v>
      </c>
      <c r="I363" s="192"/>
      <c r="J363" s="193">
        <f>ROUND(I363*H363,2)</f>
        <v>0</v>
      </c>
      <c r="K363" s="189" t="s">
        <v>152</v>
      </c>
      <c r="L363" s="40"/>
      <c r="M363" s="194" t="s">
        <v>1</v>
      </c>
      <c r="N363" s="195" t="s">
        <v>37</v>
      </c>
      <c r="O363" s="72"/>
      <c r="P363" s="196">
        <f>O363*H363</f>
        <v>0</v>
      </c>
      <c r="Q363" s="196">
        <v>0</v>
      </c>
      <c r="R363" s="196">
        <f>Q363*H363</f>
        <v>0</v>
      </c>
      <c r="S363" s="196">
        <v>2E-3</v>
      </c>
      <c r="T363" s="197">
        <f>S363*H363</f>
        <v>0.1215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98" t="s">
        <v>237</v>
      </c>
      <c r="AT363" s="198" t="s">
        <v>132</v>
      </c>
      <c r="AU363" s="198" t="s">
        <v>82</v>
      </c>
      <c r="AY363" s="18" t="s">
        <v>129</v>
      </c>
      <c r="BE363" s="199">
        <f>IF(N363="základní",J363,0)</f>
        <v>0</v>
      </c>
      <c r="BF363" s="199">
        <f>IF(N363="snížená",J363,0)</f>
        <v>0</v>
      </c>
      <c r="BG363" s="199">
        <f>IF(N363="zákl. přenesená",J363,0)</f>
        <v>0</v>
      </c>
      <c r="BH363" s="199">
        <f>IF(N363="sníž. přenesená",J363,0)</f>
        <v>0</v>
      </c>
      <c r="BI363" s="199">
        <f>IF(N363="nulová",J363,0)</f>
        <v>0</v>
      </c>
      <c r="BJ363" s="18" t="s">
        <v>80</v>
      </c>
      <c r="BK363" s="199">
        <f>ROUND(I363*H363,2)</f>
        <v>0</v>
      </c>
      <c r="BL363" s="18" t="s">
        <v>237</v>
      </c>
      <c r="BM363" s="198" t="s">
        <v>441</v>
      </c>
    </row>
    <row r="364" spans="1:65" s="2" customFormat="1" ht="19.5">
      <c r="A364" s="35"/>
      <c r="B364" s="36"/>
      <c r="C364" s="37"/>
      <c r="D364" s="200" t="s">
        <v>138</v>
      </c>
      <c r="E364" s="37"/>
      <c r="F364" s="201" t="s">
        <v>442</v>
      </c>
      <c r="G364" s="37"/>
      <c r="H364" s="37"/>
      <c r="I364" s="202"/>
      <c r="J364" s="37"/>
      <c r="K364" s="37"/>
      <c r="L364" s="40"/>
      <c r="M364" s="203"/>
      <c r="N364" s="204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138</v>
      </c>
      <c r="AU364" s="18" t="s">
        <v>82</v>
      </c>
    </row>
    <row r="365" spans="1:65" s="2" customFormat="1" ht="24.2" customHeight="1">
      <c r="A365" s="35"/>
      <c r="B365" s="36"/>
      <c r="C365" s="187" t="s">
        <v>443</v>
      </c>
      <c r="D365" s="187" t="s">
        <v>132</v>
      </c>
      <c r="E365" s="188" t="s">
        <v>444</v>
      </c>
      <c r="F365" s="189" t="s">
        <v>445</v>
      </c>
      <c r="G365" s="190" t="s">
        <v>151</v>
      </c>
      <c r="H365" s="191">
        <v>374.63499999999999</v>
      </c>
      <c r="I365" s="192"/>
      <c r="J365" s="193">
        <f>ROUND(I365*H365,2)</f>
        <v>0</v>
      </c>
      <c r="K365" s="189" t="s">
        <v>152</v>
      </c>
      <c r="L365" s="40"/>
      <c r="M365" s="194" t="s">
        <v>1</v>
      </c>
      <c r="N365" s="195" t="s">
        <v>37</v>
      </c>
      <c r="O365" s="72"/>
      <c r="P365" s="196">
        <f>O365*H365</f>
        <v>0</v>
      </c>
      <c r="Q365" s="196">
        <v>0</v>
      </c>
      <c r="R365" s="196">
        <f>Q365*H365</f>
        <v>0</v>
      </c>
      <c r="S365" s="196">
        <v>0</v>
      </c>
      <c r="T365" s="197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98" t="s">
        <v>237</v>
      </c>
      <c r="AT365" s="198" t="s">
        <v>132</v>
      </c>
      <c r="AU365" s="198" t="s">
        <v>82</v>
      </c>
      <c r="AY365" s="18" t="s">
        <v>129</v>
      </c>
      <c r="BE365" s="199">
        <f>IF(N365="základní",J365,0)</f>
        <v>0</v>
      </c>
      <c r="BF365" s="199">
        <f>IF(N365="snížená",J365,0)</f>
        <v>0</v>
      </c>
      <c r="BG365" s="199">
        <f>IF(N365="zákl. přenesená",J365,0)</f>
        <v>0</v>
      </c>
      <c r="BH365" s="199">
        <f>IF(N365="sníž. přenesená",J365,0)</f>
        <v>0</v>
      </c>
      <c r="BI365" s="199">
        <f>IF(N365="nulová",J365,0)</f>
        <v>0</v>
      </c>
      <c r="BJ365" s="18" t="s">
        <v>80</v>
      </c>
      <c r="BK365" s="199">
        <f>ROUND(I365*H365,2)</f>
        <v>0</v>
      </c>
      <c r="BL365" s="18" t="s">
        <v>237</v>
      </c>
      <c r="BM365" s="198" t="s">
        <v>446</v>
      </c>
    </row>
    <row r="366" spans="1:65" s="2" customFormat="1" ht="19.5">
      <c r="A366" s="35"/>
      <c r="B366" s="36"/>
      <c r="C366" s="37"/>
      <c r="D366" s="200" t="s">
        <v>138</v>
      </c>
      <c r="E366" s="37"/>
      <c r="F366" s="201" t="s">
        <v>447</v>
      </c>
      <c r="G366" s="37"/>
      <c r="H366" s="37"/>
      <c r="I366" s="202"/>
      <c r="J366" s="37"/>
      <c r="K366" s="37"/>
      <c r="L366" s="40"/>
      <c r="M366" s="203"/>
      <c r="N366" s="204"/>
      <c r="O366" s="72"/>
      <c r="P366" s="72"/>
      <c r="Q366" s="72"/>
      <c r="R366" s="72"/>
      <c r="S366" s="72"/>
      <c r="T366" s="73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138</v>
      </c>
      <c r="AU366" s="18" t="s">
        <v>82</v>
      </c>
    </row>
    <row r="367" spans="1:65" s="2" customFormat="1" ht="14.45" customHeight="1">
      <c r="A367" s="35"/>
      <c r="B367" s="36"/>
      <c r="C367" s="237" t="s">
        <v>448</v>
      </c>
      <c r="D367" s="237" t="s">
        <v>189</v>
      </c>
      <c r="E367" s="238" t="s">
        <v>449</v>
      </c>
      <c r="F367" s="239" t="s">
        <v>450</v>
      </c>
      <c r="G367" s="240" t="s">
        <v>392</v>
      </c>
      <c r="H367" s="241">
        <v>0.112</v>
      </c>
      <c r="I367" s="242"/>
      <c r="J367" s="243">
        <f>ROUND(I367*H367,2)</f>
        <v>0</v>
      </c>
      <c r="K367" s="239" t="s">
        <v>152</v>
      </c>
      <c r="L367" s="244"/>
      <c r="M367" s="245" t="s">
        <v>1</v>
      </c>
      <c r="N367" s="246" t="s">
        <v>37</v>
      </c>
      <c r="O367" s="72"/>
      <c r="P367" s="196">
        <f>O367*H367</f>
        <v>0</v>
      </c>
      <c r="Q367" s="196">
        <v>1</v>
      </c>
      <c r="R367" s="196">
        <f>Q367*H367</f>
        <v>0.112</v>
      </c>
      <c r="S367" s="196">
        <v>0</v>
      </c>
      <c r="T367" s="197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8" t="s">
        <v>362</v>
      </c>
      <c r="AT367" s="198" t="s">
        <v>189</v>
      </c>
      <c r="AU367" s="198" t="s">
        <v>82</v>
      </c>
      <c r="AY367" s="18" t="s">
        <v>129</v>
      </c>
      <c r="BE367" s="199">
        <f>IF(N367="základní",J367,0)</f>
        <v>0</v>
      </c>
      <c r="BF367" s="199">
        <f>IF(N367="snížená",J367,0)</f>
        <v>0</v>
      </c>
      <c r="BG367" s="199">
        <f>IF(N367="zákl. přenesená",J367,0)</f>
        <v>0</v>
      </c>
      <c r="BH367" s="199">
        <f>IF(N367="sníž. přenesená",J367,0)</f>
        <v>0</v>
      </c>
      <c r="BI367" s="199">
        <f>IF(N367="nulová",J367,0)</f>
        <v>0</v>
      </c>
      <c r="BJ367" s="18" t="s">
        <v>80</v>
      </c>
      <c r="BK367" s="199">
        <f>ROUND(I367*H367,2)</f>
        <v>0</v>
      </c>
      <c r="BL367" s="18" t="s">
        <v>237</v>
      </c>
      <c r="BM367" s="198" t="s">
        <v>451</v>
      </c>
    </row>
    <row r="368" spans="1:65" s="2" customFormat="1" ht="11.25">
      <c r="A368" s="35"/>
      <c r="B368" s="36"/>
      <c r="C368" s="37"/>
      <c r="D368" s="200" t="s">
        <v>138</v>
      </c>
      <c r="E368" s="37"/>
      <c r="F368" s="201" t="s">
        <v>450</v>
      </c>
      <c r="G368" s="37"/>
      <c r="H368" s="37"/>
      <c r="I368" s="202"/>
      <c r="J368" s="37"/>
      <c r="K368" s="37"/>
      <c r="L368" s="40"/>
      <c r="M368" s="203"/>
      <c r="N368" s="204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138</v>
      </c>
      <c r="AU368" s="18" t="s">
        <v>82</v>
      </c>
    </row>
    <row r="369" spans="1:65" s="13" customFormat="1" ht="11.25">
      <c r="B369" s="205"/>
      <c r="C369" s="206"/>
      <c r="D369" s="200" t="s">
        <v>139</v>
      </c>
      <c r="E369" s="206"/>
      <c r="F369" s="208" t="s">
        <v>452</v>
      </c>
      <c r="G369" s="206"/>
      <c r="H369" s="209">
        <v>0.112</v>
      </c>
      <c r="I369" s="210"/>
      <c r="J369" s="206"/>
      <c r="K369" s="206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139</v>
      </c>
      <c r="AU369" s="215" t="s">
        <v>82</v>
      </c>
      <c r="AV369" s="13" t="s">
        <v>82</v>
      </c>
      <c r="AW369" s="13" t="s">
        <v>4</v>
      </c>
      <c r="AX369" s="13" t="s">
        <v>80</v>
      </c>
      <c r="AY369" s="215" t="s">
        <v>129</v>
      </c>
    </row>
    <row r="370" spans="1:65" s="2" customFormat="1" ht="24.2" customHeight="1">
      <c r="A370" s="35"/>
      <c r="B370" s="36"/>
      <c r="C370" s="187" t="s">
        <v>453</v>
      </c>
      <c r="D370" s="187" t="s">
        <v>132</v>
      </c>
      <c r="E370" s="188" t="s">
        <v>454</v>
      </c>
      <c r="F370" s="189" t="s">
        <v>455</v>
      </c>
      <c r="G370" s="190" t="s">
        <v>151</v>
      </c>
      <c r="H370" s="191">
        <v>374.63499999999999</v>
      </c>
      <c r="I370" s="192"/>
      <c r="J370" s="193">
        <f>ROUND(I370*H370,2)</f>
        <v>0</v>
      </c>
      <c r="K370" s="189" t="s">
        <v>1</v>
      </c>
      <c r="L370" s="40"/>
      <c r="M370" s="194" t="s">
        <v>1</v>
      </c>
      <c r="N370" s="195" t="s">
        <v>37</v>
      </c>
      <c r="O370" s="72"/>
      <c r="P370" s="196">
        <f>O370*H370</f>
        <v>0</v>
      </c>
      <c r="Q370" s="196">
        <v>8.8000000000000003E-4</v>
      </c>
      <c r="R370" s="196">
        <f>Q370*H370</f>
        <v>0.32967879999999999</v>
      </c>
      <c r="S370" s="196">
        <v>0</v>
      </c>
      <c r="T370" s="19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8" t="s">
        <v>237</v>
      </c>
      <c r="AT370" s="198" t="s">
        <v>132</v>
      </c>
      <c r="AU370" s="198" t="s">
        <v>82</v>
      </c>
      <c r="AY370" s="18" t="s">
        <v>129</v>
      </c>
      <c r="BE370" s="199">
        <f>IF(N370="základní",J370,0)</f>
        <v>0</v>
      </c>
      <c r="BF370" s="199">
        <f>IF(N370="snížená",J370,0)</f>
        <v>0</v>
      </c>
      <c r="BG370" s="199">
        <f>IF(N370="zákl. přenesená",J370,0)</f>
        <v>0</v>
      </c>
      <c r="BH370" s="199">
        <f>IF(N370="sníž. přenesená",J370,0)</f>
        <v>0</v>
      </c>
      <c r="BI370" s="199">
        <f>IF(N370="nulová",J370,0)</f>
        <v>0</v>
      </c>
      <c r="BJ370" s="18" t="s">
        <v>80</v>
      </c>
      <c r="BK370" s="199">
        <f>ROUND(I370*H370,2)</f>
        <v>0</v>
      </c>
      <c r="BL370" s="18" t="s">
        <v>237</v>
      </c>
      <c r="BM370" s="198" t="s">
        <v>456</v>
      </c>
    </row>
    <row r="371" spans="1:65" s="2" customFormat="1" ht="19.5">
      <c r="A371" s="35"/>
      <c r="B371" s="36"/>
      <c r="C371" s="37"/>
      <c r="D371" s="200" t="s">
        <v>138</v>
      </c>
      <c r="E371" s="37"/>
      <c r="F371" s="201" t="s">
        <v>455</v>
      </c>
      <c r="G371" s="37"/>
      <c r="H371" s="37"/>
      <c r="I371" s="202"/>
      <c r="J371" s="37"/>
      <c r="K371" s="37"/>
      <c r="L371" s="40"/>
      <c r="M371" s="203"/>
      <c r="N371" s="204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138</v>
      </c>
      <c r="AU371" s="18" t="s">
        <v>82</v>
      </c>
    </row>
    <row r="372" spans="1:65" s="15" customFormat="1" ht="11.25">
      <c r="B372" s="227"/>
      <c r="C372" s="228"/>
      <c r="D372" s="200" t="s">
        <v>139</v>
      </c>
      <c r="E372" s="229" t="s">
        <v>1</v>
      </c>
      <c r="F372" s="230" t="s">
        <v>457</v>
      </c>
      <c r="G372" s="228"/>
      <c r="H372" s="229" t="s">
        <v>1</v>
      </c>
      <c r="I372" s="231"/>
      <c r="J372" s="228"/>
      <c r="K372" s="228"/>
      <c r="L372" s="232"/>
      <c r="M372" s="233"/>
      <c r="N372" s="234"/>
      <c r="O372" s="234"/>
      <c r="P372" s="234"/>
      <c r="Q372" s="234"/>
      <c r="R372" s="234"/>
      <c r="S372" s="234"/>
      <c r="T372" s="235"/>
      <c r="AT372" s="236" t="s">
        <v>139</v>
      </c>
      <c r="AU372" s="236" t="s">
        <v>82</v>
      </c>
      <c r="AV372" s="15" t="s">
        <v>80</v>
      </c>
      <c r="AW372" s="15" t="s">
        <v>29</v>
      </c>
      <c r="AX372" s="15" t="s">
        <v>72</v>
      </c>
      <c r="AY372" s="236" t="s">
        <v>129</v>
      </c>
    </row>
    <row r="373" spans="1:65" s="13" customFormat="1" ht="11.25">
      <c r="B373" s="205"/>
      <c r="C373" s="206"/>
      <c r="D373" s="200" t="s">
        <v>139</v>
      </c>
      <c r="E373" s="207" t="s">
        <v>1</v>
      </c>
      <c r="F373" s="208" t="s">
        <v>458</v>
      </c>
      <c r="G373" s="206"/>
      <c r="H373" s="209">
        <v>60.75</v>
      </c>
      <c r="I373" s="210"/>
      <c r="J373" s="206"/>
      <c r="K373" s="206"/>
      <c r="L373" s="211"/>
      <c r="M373" s="212"/>
      <c r="N373" s="213"/>
      <c r="O373" s="213"/>
      <c r="P373" s="213"/>
      <c r="Q373" s="213"/>
      <c r="R373" s="213"/>
      <c r="S373" s="213"/>
      <c r="T373" s="214"/>
      <c r="AT373" s="215" t="s">
        <v>139</v>
      </c>
      <c r="AU373" s="215" t="s">
        <v>82</v>
      </c>
      <c r="AV373" s="13" t="s">
        <v>82</v>
      </c>
      <c r="AW373" s="13" t="s">
        <v>29</v>
      </c>
      <c r="AX373" s="13" t="s">
        <v>72</v>
      </c>
      <c r="AY373" s="215" t="s">
        <v>129</v>
      </c>
    </row>
    <row r="374" spans="1:65" s="15" customFormat="1" ht="11.25">
      <c r="B374" s="227"/>
      <c r="C374" s="228"/>
      <c r="D374" s="200" t="s">
        <v>139</v>
      </c>
      <c r="E374" s="229" t="s">
        <v>1</v>
      </c>
      <c r="F374" s="230" t="s">
        <v>459</v>
      </c>
      <c r="G374" s="228"/>
      <c r="H374" s="229" t="s">
        <v>1</v>
      </c>
      <c r="I374" s="231"/>
      <c r="J374" s="228"/>
      <c r="K374" s="228"/>
      <c r="L374" s="232"/>
      <c r="M374" s="233"/>
      <c r="N374" s="234"/>
      <c r="O374" s="234"/>
      <c r="P374" s="234"/>
      <c r="Q374" s="234"/>
      <c r="R374" s="234"/>
      <c r="S374" s="234"/>
      <c r="T374" s="235"/>
      <c r="AT374" s="236" t="s">
        <v>139</v>
      </c>
      <c r="AU374" s="236" t="s">
        <v>82</v>
      </c>
      <c r="AV374" s="15" t="s">
        <v>80</v>
      </c>
      <c r="AW374" s="15" t="s">
        <v>29</v>
      </c>
      <c r="AX374" s="15" t="s">
        <v>72</v>
      </c>
      <c r="AY374" s="236" t="s">
        <v>129</v>
      </c>
    </row>
    <row r="375" spans="1:65" s="13" customFormat="1" ht="11.25">
      <c r="B375" s="205"/>
      <c r="C375" s="206"/>
      <c r="D375" s="200" t="s">
        <v>139</v>
      </c>
      <c r="E375" s="207" t="s">
        <v>1</v>
      </c>
      <c r="F375" s="208" t="s">
        <v>460</v>
      </c>
      <c r="G375" s="206"/>
      <c r="H375" s="209">
        <v>313.88499999999999</v>
      </c>
      <c r="I375" s="210"/>
      <c r="J375" s="206"/>
      <c r="K375" s="206"/>
      <c r="L375" s="211"/>
      <c r="M375" s="212"/>
      <c r="N375" s="213"/>
      <c r="O375" s="213"/>
      <c r="P375" s="213"/>
      <c r="Q375" s="213"/>
      <c r="R375" s="213"/>
      <c r="S375" s="213"/>
      <c r="T375" s="214"/>
      <c r="AT375" s="215" t="s">
        <v>139</v>
      </c>
      <c r="AU375" s="215" t="s">
        <v>82</v>
      </c>
      <c r="AV375" s="13" t="s">
        <v>82</v>
      </c>
      <c r="AW375" s="13" t="s">
        <v>29</v>
      </c>
      <c r="AX375" s="13" t="s">
        <v>72</v>
      </c>
      <c r="AY375" s="215" t="s">
        <v>129</v>
      </c>
    </row>
    <row r="376" spans="1:65" s="14" customFormat="1" ht="11.25">
      <c r="B376" s="216"/>
      <c r="C376" s="217"/>
      <c r="D376" s="200" t="s">
        <v>139</v>
      </c>
      <c r="E376" s="218" t="s">
        <v>1</v>
      </c>
      <c r="F376" s="219" t="s">
        <v>143</v>
      </c>
      <c r="G376" s="217"/>
      <c r="H376" s="220">
        <v>374.63499999999999</v>
      </c>
      <c r="I376" s="221"/>
      <c r="J376" s="217"/>
      <c r="K376" s="217"/>
      <c r="L376" s="222"/>
      <c r="M376" s="223"/>
      <c r="N376" s="224"/>
      <c r="O376" s="224"/>
      <c r="P376" s="224"/>
      <c r="Q376" s="224"/>
      <c r="R376" s="224"/>
      <c r="S376" s="224"/>
      <c r="T376" s="225"/>
      <c r="AT376" s="226" t="s">
        <v>139</v>
      </c>
      <c r="AU376" s="226" t="s">
        <v>82</v>
      </c>
      <c r="AV376" s="14" t="s">
        <v>136</v>
      </c>
      <c r="AW376" s="14" t="s">
        <v>29</v>
      </c>
      <c r="AX376" s="14" t="s">
        <v>80</v>
      </c>
      <c r="AY376" s="226" t="s">
        <v>129</v>
      </c>
    </row>
    <row r="377" spans="1:65" s="2" customFormat="1" ht="49.15" customHeight="1">
      <c r="A377" s="35"/>
      <c r="B377" s="36"/>
      <c r="C377" s="237" t="s">
        <v>461</v>
      </c>
      <c r="D377" s="237" t="s">
        <v>189</v>
      </c>
      <c r="E377" s="238" t="s">
        <v>462</v>
      </c>
      <c r="F377" s="239" t="s">
        <v>463</v>
      </c>
      <c r="G377" s="240" t="s">
        <v>151</v>
      </c>
      <c r="H377" s="241">
        <v>520.60500000000002</v>
      </c>
      <c r="I377" s="242"/>
      <c r="J377" s="243">
        <f>ROUND(I377*H377,2)</f>
        <v>0</v>
      </c>
      <c r="K377" s="239" t="s">
        <v>152</v>
      </c>
      <c r="L377" s="244"/>
      <c r="M377" s="245" t="s">
        <v>1</v>
      </c>
      <c r="N377" s="246" t="s">
        <v>37</v>
      </c>
      <c r="O377" s="72"/>
      <c r="P377" s="196">
        <f>O377*H377</f>
        <v>0</v>
      </c>
      <c r="Q377" s="196">
        <v>6.4000000000000003E-3</v>
      </c>
      <c r="R377" s="196">
        <f>Q377*H377</f>
        <v>3.3318720000000002</v>
      </c>
      <c r="S377" s="196">
        <v>0</v>
      </c>
      <c r="T377" s="197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98" t="s">
        <v>362</v>
      </c>
      <c r="AT377" s="198" t="s">
        <v>189</v>
      </c>
      <c r="AU377" s="198" t="s">
        <v>82</v>
      </c>
      <c r="AY377" s="18" t="s">
        <v>129</v>
      </c>
      <c r="BE377" s="199">
        <f>IF(N377="základní",J377,0)</f>
        <v>0</v>
      </c>
      <c r="BF377" s="199">
        <f>IF(N377="snížená",J377,0)</f>
        <v>0</v>
      </c>
      <c r="BG377" s="199">
        <f>IF(N377="zákl. přenesená",J377,0)</f>
        <v>0</v>
      </c>
      <c r="BH377" s="199">
        <f>IF(N377="sníž. přenesená",J377,0)</f>
        <v>0</v>
      </c>
      <c r="BI377" s="199">
        <f>IF(N377="nulová",J377,0)</f>
        <v>0</v>
      </c>
      <c r="BJ377" s="18" t="s">
        <v>80</v>
      </c>
      <c r="BK377" s="199">
        <f>ROUND(I377*H377,2)</f>
        <v>0</v>
      </c>
      <c r="BL377" s="18" t="s">
        <v>237</v>
      </c>
      <c r="BM377" s="198" t="s">
        <v>464</v>
      </c>
    </row>
    <row r="378" spans="1:65" s="2" customFormat="1" ht="29.25">
      <c r="A378" s="35"/>
      <c r="B378" s="36"/>
      <c r="C378" s="37"/>
      <c r="D378" s="200" t="s">
        <v>138</v>
      </c>
      <c r="E378" s="37"/>
      <c r="F378" s="201" t="s">
        <v>463</v>
      </c>
      <c r="G378" s="37"/>
      <c r="H378" s="37"/>
      <c r="I378" s="202"/>
      <c r="J378" s="37"/>
      <c r="K378" s="37"/>
      <c r="L378" s="40"/>
      <c r="M378" s="203"/>
      <c r="N378" s="204"/>
      <c r="O378" s="72"/>
      <c r="P378" s="72"/>
      <c r="Q378" s="72"/>
      <c r="R378" s="72"/>
      <c r="S378" s="72"/>
      <c r="T378" s="73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138</v>
      </c>
      <c r="AU378" s="18" t="s">
        <v>82</v>
      </c>
    </row>
    <row r="379" spans="1:65" s="15" customFormat="1" ht="11.25">
      <c r="B379" s="227"/>
      <c r="C379" s="228"/>
      <c r="D379" s="200" t="s">
        <v>139</v>
      </c>
      <c r="E379" s="229" t="s">
        <v>1</v>
      </c>
      <c r="F379" s="230" t="s">
        <v>465</v>
      </c>
      <c r="G379" s="228"/>
      <c r="H379" s="229" t="s">
        <v>1</v>
      </c>
      <c r="I379" s="231"/>
      <c r="J379" s="228"/>
      <c r="K379" s="228"/>
      <c r="L379" s="232"/>
      <c r="M379" s="233"/>
      <c r="N379" s="234"/>
      <c r="O379" s="234"/>
      <c r="P379" s="234"/>
      <c r="Q379" s="234"/>
      <c r="R379" s="234"/>
      <c r="S379" s="234"/>
      <c r="T379" s="235"/>
      <c r="AT379" s="236" t="s">
        <v>139</v>
      </c>
      <c r="AU379" s="236" t="s">
        <v>82</v>
      </c>
      <c r="AV379" s="15" t="s">
        <v>80</v>
      </c>
      <c r="AW379" s="15" t="s">
        <v>29</v>
      </c>
      <c r="AX379" s="15" t="s">
        <v>72</v>
      </c>
      <c r="AY379" s="236" t="s">
        <v>129</v>
      </c>
    </row>
    <row r="380" spans="1:65" s="13" customFormat="1" ht="11.25">
      <c r="B380" s="205"/>
      <c r="C380" s="206"/>
      <c r="D380" s="200" t="s">
        <v>139</v>
      </c>
      <c r="E380" s="207" t="s">
        <v>1</v>
      </c>
      <c r="F380" s="208" t="s">
        <v>466</v>
      </c>
      <c r="G380" s="206"/>
      <c r="H380" s="209">
        <v>430.83</v>
      </c>
      <c r="I380" s="210"/>
      <c r="J380" s="206"/>
      <c r="K380" s="206"/>
      <c r="L380" s="211"/>
      <c r="M380" s="212"/>
      <c r="N380" s="213"/>
      <c r="O380" s="213"/>
      <c r="P380" s="213"/>
      <c r="Q380" s="213"/>
      <c r="R380" s="213"/>
      <c r="S380" s="213"/>
      <c r="T380" s="214"/>
      <c r="AT380" s="215" t="s">
        <v>139</v>
      </c>
      <c r="AU380" s="215" t="s">
        <v>82</v>
      </c>
      <c r="AV380" s="13" t="s">
        <v>82</v>
      </c>
      <c r="AW380" s="13" t="s">
        <v>29</v>
      </c>
      <c r="AX380" s="13" t="s">
        <v>72</v>
      </c>
      <c r="AY380" s="215" t="s">
        <v>129</v>
      </c>
    </row>
    <row r="381" spans="1:65" s="15" customFormat="1" ht="11.25">
      <c r="B381" s="227"/>
      <c r="C381" s="228"/>
      <c r="D381" s="200" t="s">
        <v>139</v>
      </c>
      <c r="E381" s="229" t="s">
        <v>1</v>
      </c>
      <c r="F381" s="230" t="s">
        <v>467</v>
      </c>
      <c r="G381" s="228"/>
      <c r="H381" s="229" t="s">
        <v>1</v>
      </c>
      <c r="I381" s="231"/>
      <c r="J381" s="228"/>
      <c r="K381" s="228"/>
      <c r="L381" s="232"/>
      <c r="M381" s="233"/>
      <c r="N381" s="234"/>
      <c r="O381" s="234"/>
      <c r="P381" s="234"/>
      <c r="Q381" s="234"/>
      <c r="R381" s="234"/>
      <c r="S381" s="234"/>
      <c r="T381" s="235"/>
      <c r="AT381" s="236" t="s">
        <v>139</v>
      </c>
      <c r="AU381" s="236" t="s">
        <v>82</v>
      </c>
      <c r="AV381" s="15" t="s">
        <v>80</v>
      </c>
      <c r="AW381" s="15" t="s">
        <v>29</v>
      </c>
      <c r="AX381" s="15" t="s">
        <v>72</v>
      </c>
      <c r="AY381" s="236" t="s">
        <v>129</v>
      </c>
    </row>
    <row r="382" spans="1:65" s="13" customFormat="1" ht="11.25">
      <c r="B382" s="205"/>
      <c r="C382" s="206"/>
      <c r="D382" s="200" t="s">
        <v>139</v>
      </c>
      <c r="E382" s="207" t="s">
        <v>1</v>
      </c>
      <c r="F382" s="208" t="s">
        <v>468</v>
      </c>
      <c r="G382" s="206"/>
      <c r="H382" s="209">
        <v>21.87</v>
      </c>
      <c r="I382" s="210"/>
      <c r="J382" s="206"/>
      <c r="K382" s="206"/>
      <c r="L382" s="211"/>
      <c r="M382" s="212"/>
      <c r="N382" s="213"/>
      <c r="O382" s="213"/>
      <c r="P382" s="213"/>
      <c r="Q382" s="213"/>
      <c r="R382" s="213"/>
      <c r="S382" s="213"/>
      <c r="T382" s="214"/>
      <c r="AT382" s="215" t="s">
        <v>139</v>
      </c>
      <c r="AU382" s="215" t="s">
        <v>82</v>
      </c>
      <c r="AV382" s="13" t="s">
        <v>82</v>
      </c>
      <c r="AW382" s="13" t="s">
        <v>29</v>
      </c>
      <c r="AX382" s="13" t="s">
        <v>72</v>
      </c>
      <c r="AY382" s="215" t="s">
        <v>129</v>
      </c>
    </row>
    <row r="383" spans="1:65" s="15" customFormat="1" ht="11.25">
      <c r="B383" s="227"/>
      <c r="C383" s="228"/>
      <c r="D383" s="200" t="s">
        <v>139</v>
      </c>
      <c r="E383" s="229" t="s">
        <v>1</v>
      </c>
      <c r="F383" s="230" t="s">
        <v>143</v>
      </c>
      <c r="G383" s="228"/>
      <c r="H383" s="229" t="s">
        <v>1</v>
      </c>
      <c r="I383" s="231"/>
      <c r="J383" s="228"/>
      <c r="K383" s="228"/>
      <c r="L383" s="232"/>
      <c r="M383" s="233"/>
      <c r="N383" s="234"/>
      <c r="O383" s="234"/>
      <c r="P383" s="234"/>
      <c r="Q383" s="234"/>
      <c r="R383" s="234"/>
      <c r="S383" s="234"/>
      <c r="T383" s="235"/>
      <c r="AT383" s="236" t="s">
        <v>139</v>
      </c>
      <c r="AU383" s="236" t="s">
        <v>82</v>
      </c>
      <c r="AV383" s="15" t="s">
        <v>80</v>
      </c>
      <c r="AW383" s="15" t="s">
        <v>29</v>
      </c>
      <c r="AX383" s="15" t="s">
        <v>72</v>
      </c>
      <c r="AY383" s="236" t="s">
        <v>129</v>
      </c>
    </row>
    <row r="384" spans="1:65" s="13" customFormat="1" ht="11.25">
      <c r="B384" s="205"/>
      <c r="C384" s="206"/>
      <c r="D384" s="200" t="s">
        <v>139</v>
      </c>
      <c r="E384" s="207" t="s">
        <v>1</v>
      </c>
      <c r="F384" s="208" t="s">
        <v>469</v>
      </c>
      <c r="G384" s="206"/>
      <c r="H384" s="209">
        <v>520.60500000000002</v>
      </c>
      <c r="I384" s="210"/>
      <c r="J384" s="206"/>
      <c r="K384" s="206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139</v>
      </c>
      <c r="AU384" s="215" t="s">
        <v>82</v>
      </c>
      <c r="AV384" s="13" t="s">
        <v>82</v>
      </c>
      <c r="AW384" s="13" t="s">
        <v>29</v>
      </c>
      <c r="AX384" s="13" t="s">
        <v>80</v>
      </c>
      <c r="AY384" s="215" t="s">
        <v>129</v>
      </c>
    </row>
    <row r="385" spans="1:65" s="2" customFormat="1" ht="24.2" customHeight="1">
      <c r="A385" s="35"/>
      <c r="B385" s="36"/>
      <c r="C385" s="187" t="s">
        <v>470</v>
      </c>
      <c r="D385" s="187" t="s">
        <v>132</v>
      </c>
      <c r="E385" s="188" t="s">
        <v>471</v>
      </c>
      <c r="F385" s="189" t="s">
        <v>472</v>
      </c>
      <c r="G385" s="190" t="s">
        <v>263</v>
      </c>
      <c r="H385" s="191">
        <v>121.5</v>
      </c>
      <c r="I385" s="192"/>
      <c r="J385" s="193">
        <f>ROUND(I385*H385,2)</f>
        <v>0</v>
      </c>
      <c r="K385" s="189" t="s">
        <v>1</v>
      </c>
      <c r="L385" s="40"/>
      <c r="M385" s="194" t="s">
        <v>1</v>
      </c>
      <c r="N385" s="195" t="s">
        <v>37</v>
      </c>
      <c r="O385" s="72"/>
      <c r="P385" s="196">
        <f>O385*H385</f>
        <v>0</v>
      </c>
      <c r="Q385" s="196">
        <v>0</v>
      </c>
      <c r="R385" s="196">
        <f>Q385*H385</f>
        <v>0</v>
      </c>
      <c r="S385" s="196">
        <v>0</v>
      </c>
      <c r="T385" s="197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98" t="s">
        <v>237</v>
      </c>
      <c r="AT385" s="198" t="s">
        <v>132</v>
      </c>
      <c r="AU385" s="198" t="s">
        <v>82</v>
      </c>
      <c r="AY385" s="18" t="s">
        <v>129</v>
      </c>
      <c r="BE385" s="199">
        <f>IF(N385="základní",J385,0)</f>
        <v>0</v>
      </c>
      <c r="BF385" s="199">
        <f>IF(N385="snížená",J385,0)</f>
        <v>0</v>
      </c>
      <c r="BG385" s="199">
        <f>IF(N385="zákl. přenesená",J385,0)</f>
        <v>0</v>
      </c>
      <c r="BH385" s="199">
        <f>IF(N385="sníž. přenesená",J385,0)</f>
        <v>0</v>
      </c>
      <c r="BI385" s="199">
        <f>IF(N385="nulová",J385,0)</f>
        <v>0</v>
      </c>
      <c r="BJ385" s="18" t="s">
        <v>80</v>
      </c>
      <c r="BK385" s="199">
        <f>ROUND(I385*H385,2)</f>
        <v>0</v>
      </c>
      <c r="BL385" s="18" t="s">
        <v>237</v>
      </c>
      <c r="BM385" s="198" t="s">
        <v>473</v>
      </c>
    </row>
    <row r="386" spans="1:65" s="2" customFormat="1" ht="19.5">
      <c r="A386" s="35"/>
      <c r="B386" s="36"/>
      <c r="C386" s="37"/>
      <c r="D386" s="200" t="s">
        <v>138</v>
      </c>
      <c r="E386" s="37"/>
      <c r="F386" s="201" t="s">
        <v>472</v>
      </c>
      <c r="G386" s="37"/>
      <c r="H386" s="37"/>
      <c r="I386" s="202"/>
      <c r="J386" s="37"/>
      <c r="K386" s="37"/>
      <c r="L386" s="40"/>
      <c r="M386" s="203"/>
      <c r="N386" s="204"/>
      <c r="O386" s="72"/>
      <c r="P386" s="72"/>
      <c r="Q386" s="72"/>
      <c r="R386" s="72"/>
      <c r="S386" s="72"/>
      <c r="T386" s="73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138</v>
      </c>
      <c r="AU386" s="18" t="s">
        <v>82</v>
      </c>
    </row>
    <row r="387" spans="1:65" s="13" customFormat="1" ht="11.25">
      <c r="B387" s="205"/>
      <c r="C387" s="206"/>
      <c r="D387" s="200" t="s">
        <v>139</v>
      </c>
      <c r="E387" s="207" t="s">
        <v>1</v>
      </c>
      <c r="F387" s="208" t="s">
        <v>474</v>
      </c>
      <c r="G387" s="206"/>
      <c r="H387" s="209">
        <v>84.6</v>
      </c>
      <c r="I387" s="210"/>
      <c r="J387" s="206"/>
      <c r="K387" s="206"/>
      <c r="L387" s="211"/>
      <c r="M387" s="212"/>
      <c r="N387" s="213"/>
      <c r="O387" s="213"/>
      <c r="P387" s="213"/>
      <c r="Q387" s="213"/>
      <c r="R387" s="213"/>
      <c r="S387" s="213"/>
      <c r="T387" s="214"/>
      <c r="AT387" s="215" t="s">
        <v>139</v>
      </c>
      <c r="AU387" s="215" t="s">
        <v>82</v>
      </c>
      <c r="AV387" s="13" t="s">
        <v>82</v>
      </c>
      <c r="AW387" s="13" t="s">
        <v>29</v>
      </c>
      <c r="AX387" s="13" t="s">
        <v>72</v>
      </c>
      <c r="AY387" s="215" t="s">
        <v>129</v>
      </c>
    </row>
    <row r="388" spans="1:65" s="13" customFormat="1" ht="11.25">
      <c r="B388" s="205"/>
      <c r="C388" s="206"/>
      <c r="D388" s="200" t="s">
        <v>139</v>
      </c>
      <c r="E388" s="207" t="s">
        <v>1</v>
      </c>
      <c r="F388" s="208" t="s">
        <v>475</v>
      </c>
      <c r="G388" s="206"/>
      <c r="H388" s="209">
        <v>36.9</v>
      </c>
      <c r="I388" s="210"/>
      <c r="J388" s="206"/>
      <c r="K388" s="206"/>
      <c r="L388" s="211"/>
      <c r="M388" s="212"/>
      <c r="N388" s="213"/>
      <c r="O388" s="213"/>
      <c r="P388" s="213"/>
      <c r="Q388" s="213"/>
      <c r="R388" s="213"/>
      <c r="S388" s="213"/>
      <c r="T388" s="214"/>
      <c r="AT388" s="215" t="s">
        <v>139</v>
      </c>
      <c r="AU388" s="215" t="s">
        <v>82</v>
      </c>
      <c r="AV388" s="13" t="s">
        <v>82</v>
      </c>
      <c r="AW388" s="13" t="s">
        <v>29</v>
      </c>
      <c r="AX388" s="13" t="s">
        <v>72</v>
      </c>
      <c r="AY388" s="215" t="s">
        <v>129</v>
      </c>
    </row>
    <row r="389" spans="1:65" s="14" customFormat="1" ht="11.25">
      <c r="B389" s="216"/>
      <c r="C389" s="217"/>
      <c r="D389" s="200" t="s">
        <v>139</v>
      </c>
      <c r="E389" s="218" t="s">
        <v>1</v>
      </c>
      <c r="F389" s="219" t="s">
        <v>143</v>
      </c>
      <c r="G389" s="217"/>
      <c r="H389" s="220">
        <v>121.5</v>
      </c>
      <c r="I389" s="221"/>
      <c r="J389" s="217"/>
      <c r="K389" s="217"/>
      <c r="L389" s="222"/>
      <c r="M389" s="223"/>
      <c r="N389" s="224"/>
      <c r="O389" s="224"/>
      <c r="P389" s="224"/>
      <c r="Q389" s="224"/>
      <c r="R389" s="224"/>
      <c r="S389" s="224"/>
      <c r="T389" s="225"/>
      <c r="AT389" s="226" t="s">
        <v>139</v>
      </c>
      <c r="AU389" s="226" t="s">
        <v>82</v>
      </c>
      <c r="AV389" s="14" t="s">
        <v>136</v>
      </c>
      <c r="AW389" s="14" t="s">
        <v>29</v>
      </c>
      <c r="AX389" s="14" t="s">
        <v>80</v>
      </c>
      <c r="AY389" s="226" t="s">
        <v>129</v>
      </c>
    </row>
    <row r="390" spans="1:65" s="2" customFormat="1" ht="24.2" customHeight="1">
      <c r="A390" s="35"/>
      <c r="B390" s="36"/>
      <c r="C390" s="187" t="s">
        <v>476</v>
      </c>
      <c r="D390" s="187" t="s">
        <v>132</v>
      </c>
      <c r="E390" s="188" t="s">
        <v>477</v>
      </c>
      <c r="F390" s="189" t="s">
        <v>478</v>
      </c>
      <c r="G390" s="190" t="s">
        <v>332</v>
      </c>
      <c r="H390" s="191">
        <v>36</v>
      </c>
      <c r="I390" s="192"/>
      <c r="J390" s="193">
        <f>ROUND(I390*H390,2)</f>
        <v>0</v>
      </c>
      <c r="K390" s="189" t="s">
        <v>1</v>
      </c>
      <c r="L390" s="40"/>
      <c r="M390" s="194" t="s">
        <v>1</v>
      </c>
      <c r="N390" s="195" t="s">
        <v>37</v>
      </c>
      <c r="O390" s="72"/>
      <c r="P390" s="196">
        <f>O390*H390</f>
        <v>0</v>
      </c>
      <c r="Q390" s="196">
        <v>7.4999999999999997E-3</v>
      </c>
      <c r="R390" s="196">
        <f>Q390*H390</f>
        <v>0.27</v>
      </c>
      <c r="S390" s="196">
        <v>0</v>
      </c>
      <c r="T390" s="197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8" t="s">
        <v>237</v>
      </c>
      <c r="AT390" s="198" t="s">
        <v>132</v>
      </c>
      <c r="AU390" s="198" t="s">
        <v>82</v>
      </c>
      <c r="AY390" s="18" t="s">
        <v>129</v>
      </c>
      <c r="BE390" s="199">
        <f>IF(N390="základní",J390,0)</f>
        <v>0</v>
      </c>
      <c r="BF390" s="199">
        <f>IF(N390="snížená",J390,0)</f>
        <v>0</v>
      </c>
      <c r="BG390" s="199">
        <f>IF(N390="zákl. přenesená",J390,0)</f>
        <v>0</v>
      </c>
      <c r="BH390" s="199">
        <f>IF(N390="sníž. přenesená",J390,0)</f>
        <v>0</v>
      </c>
      <c r="BI390" s="199">
        <f>IF(N390="nulová",J390,0)</f>
        <v>0</v>
      </c>
      <c r="BJ390" s="18" t="s">
        <v>80</v>
      </c>
      <c r="BK390" s="199">
        <f>ROUND(I390*H390,2)</f>
        <v>0</v>
      </c>
      <c r="BL390" s="18" t="s">
        <v>237</v>
      </c>
      <c r="BM390" s="198" t="s">
        <v>479</v>
      </c>
    </row>
    <row r="391" spans="1:65" s="2" customFormat="1" ht="19.5">
      <c r="A391" s="35"/>
      <c r="B391" s="36"/>
      <c r="C391" s="37"/>
      <c r="D391" s="200" t="s">
        <v>138</v>
      </c>
      <c r="E391" s="37"/>
      <c r="F391" s="201" t="s">
        <v>478</v>
      </c>
      <c r="G391" s="37"/>
      <c r="H391" s="37"/>
      <c r="I391" s="202"/>
      <c r="J391" s="37"/>
      <c r="K391" s="37"/>
      <c r="L391" s="40"/>
      <c r="M391" s="203"/>
      <c r="N391" s="204"/>
      <c r="O391" s="72"/>
      <c r="P391" s="72"/>
      <c r="Q391" s="72"/>
      <c r="R391" s="72"/>
      <c r="S391" s="72"/>
      <c r="T391" s="73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138</v>
      </c>
      <c r="AU391" s="18" t="s">
        <v>82</v>
      </c>
    </row>
    <row r="392" spans="1:65" s="2" customFormat="1" ht="24.2" customHeight="1">
      <c r="A392" s="35"/>
      <c r="B392" s="36"/>
      <c r="C392" s="237" t="s">
        <v>480</v>
      </c>
      <c r="D392" s="237" t="s">
        <v>189</v>
      </c>
      <c r="E392" s="238" t="s">
        <v>481</v>
      </c>
      <c r="F392" s="239" t="s">
        <v>482</v>
      </c>
      <c r="G392" s="240" t="s">
        <v>332</v>
      </c>
      <c r="H392" s="241">
        <v>36</v>
      </c>
      <c r="I392" s="242"/>
      <c r="J392" s="243">
        <f>ROUND(I392*H392,2)</f>
        <v>0</v>
      </c>
      <c r="K392" s="239" t="s">
        <v>1</v>
      </c>
      <c r="L392" s="244"/>
      <c r="M392" s="245" t="s">
        <v>1</v>
      </c>
      <c r="N392" s="246" t="s">
        <v>37</v>
      </c>
      <c r="O392" s="72"/>
      <c r="P392" s="196">
        <f>O392*H392</f>
        <v>0</v>
      </c>
      <c r="Q392" s="196">
        <v>1E-4</v>
      </c>
      <c r="R392" s="196">
        <f>Q392*H392</f>
        <v>3.6000000000000003E-3</v>
      </c>
      <c r="S392" s="196">
        <v>0</v>
      </c>
      <c r="T392" s="197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98" t="s">
        <v>362</v>
      </c>
      <c r="AT392" s="198" t="s">
        <v>189</v>
      </c>
      <c r="AU392" s="198" t="s">
        <v>82</v>
      </c>
      <c r="AY392" s="18" t="s">
        <v>129</v>
      </c>
      <c r="BE392" s="199">
        <f>IF(N392="základní",J392,0)</f>
        <v>0</v>
      </c>
      <c r="BF392" s="199">
        <f>IF(N392="snížená",J392,0)</f>
        <v>0</v>
      </c>
      <c r="BG392" s="199">
        <f>IF(N392="zákl. přenesená",J392,0)</f>
        <v>0</v>
      </c>
      <c r="BH392" s="199">
        <f>IF(N392="sníž. přenesená",J392,0)</f>
        <v>0</v>
      </c>
      <c r="BI392" s="199">
        <f>IF(N392="nulová",J392,0)</f>
        <v>0</v>
      </c>
      <c r="BJ392" s="18" t="s">
        <v>80</v>
      </c>
      <c r="BK392" s="199">
        <f>ROUND(I392*H392,2)</f>
        <v>0</v>
      </c>
      <c r="BL392" s="18" t="s">
        <v>237</v>
      </c>
      <c r="BM392" s="198" t="s">
        <v>483</v>
      </c>
    </row>
    <row r="393" spans="1:65" s="2" customFormat="1" ht="19.5">
      <c r="A393" s="35"/>
      <c r="B393" s="36"/>
      <c r="C393" s="37"/>
      <c r="D393" s="200" t="s">
        <v>138</v>
      </c>
      <c r="E393" s="37"/>
      <c r="F393" s="201" t="s">
        <v>482</v>
      </c>
      <c r="G393" s="37"/>
      <c r="H393" s="37"/>
      <c r="I393" s="202"/>
      <c r="J393" s="37"/>
      <c r="K393" s="37"/>
      <c r="L393" s="40"/>
      <c r="M393" s="203"/>
      <c r="N393" s="204"/>
      <c r="O393" s="72"/>
      <c r="P393" s="72"/>
      <c r="Q393" s="72"/>
      <c r="R393" s="72"/>
      <c r="S393" s="72"/>
      <c r="T393" s="73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138</v>
      </c>
      <c r="AU393" s="18" t="s">
        <v>82</v>
      </c>
    </row>
    <row r="394" spans="1:65" s="2" customFormat="1" ht="24.2" customHeight="1">
      <c r="A394" s="35"/>
      <c r="B394" s="36"/>
      <c r="C394" s="187" t="s">
        <v>484</v>
      </c>
      <c r="D394" s="187" t="s">
        <v>132</v>
      </c>
      <c r="E394" s="188" t="s">
        <v>485</v>
      </c>
      <c r="F394" s="189" t="s">
        <v>486</v>
      </c>
      <c r="G394" s="190" t="s">
        <v>151</v>
      </c>
      <c r="H394" s="191">
        <v>18.225000000000001</v>
      </c>
      <c r="I394" s="192"/>
      <c r="J394" s="193">
        <f>ROUND(I394*H394,2)</f>
        <v>0</v>
      </c>
      <c r="K394" s="189" t="s">
        <v>1</v>
      </c>
      <c r="L394" s="40"/>
      <c r="M394" s="194" t="s">
        <v>1</v>
      </c>
      <c r="N394" s="195" t="s">
        <v>37</v>
      </c>
      <c r="O394" s="72"/>
      <c r="P394" s="196">
        <f>O394*H394</f>
        <v>0</v>
      </c>
      <c r="Q394" s="196">
        <v>9.3999999999999997E-4</v>
      </c>
      <c r="R394" s="196">
        <f>Q394*H394</f>
        <v>1.7131500000000001E-2</v>
      </c>
      <c r="S394" s="196">
        <v>0</v>
      </c>
      <c r="T394" s="197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98" t="s">
        <v>237</v>
      </c>
      <c r="AT394" s="198" t="s">
        <v>132</v>
      </c>
      <c r="AU394" s="198" t="s">
        <v>82</v>
      </c>
      <c r="AY394" s="18" t="s">
        <v>129</v>
      </c>
      <c r="BE394" s="199">
        <f>IF(N394="základní",J394,0)</f>
        <v>0</v>
      </c>
      <c r="BF394" s="199">
        <f>IF(N394="snížená",J394,0)</f>
        <v>0</v>
      </c>
      <c r="BG394" s="199">
        <f>IF(N394="zákl. přenesená",J394,0)</f>
        <v>0</v>
      </c>
      <c r="BH394" s="199">
        <f>IF(N394="sníž. přenesená",J394,0)</f>
        <v>0</v>
      </c>
      <c r="BI394" s="199">
        <f>IF(N394="nulová",J394,0)</f>
        <v>0</v>
      </c>
      <c r="BJ394" s="18" t="s">
        <v>80</v>
      </c>
      <c r="BK394" s="199">
        <f>ROUND(I394*H394,2)</f>
        <v>0</v>
      </c>
      <c r="BL394" s="18" t="s">
        <v>237</v>
      </c>
      <c r="BM394" s="198" t="s">
        <v>487</v>
      </c>
    </row>
    <row r="395" spans="1:65" s="2" customFormat="1" ht="19.5">
      <c r="A395" s="35"/>
      <c r="B395" s="36"/>
      <c r="C395" s="37"/>
      <c r="D395" s="200" t="s">
        <v>138</v>
      </c>
      <c r="E395" s="37"/>
      <c r="F395" s="201" t="s">
        <v>486</v>
      </c>
      <c r="G395" s="37"/>
      <c r="H395" s="37"/>
      <c r="I395" s="202"/>
      <c r="J395" s="37"/>
      <c r="K395" s="37"/>
      <c r="L395" s="40"/>
      <c r="M395" s="203"/>
      <c r="N395" s="204"/>
      <c r="O395" s="72"/>
      <c r="P395" s="72"/>
      <c r="Q395" s="72"/>
      <c r="R395" s="72"/>
      <c r="S395" s="72"/>
      <c r="T395" s="73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138</v>
      </c>
      <c r="AU395" s="18" t="s">
        <v>82</v>
      </c>
    </row>
    <row r="396" spans="1:65" s="13" customFormat="1" ht="11.25">
      <c r="B396" s="205"/>
      <c r="C396" s="206"/>
      <c r="D396" s="200" t="s">
        <v>139</v>
      </c>
      <c r="E396" s="207" t="s">
        <v>1</v>
      </c>
      <c r="F396" s="208" t="s">
        <v>488</v>
      </c>
      <c r="G396" s="206"/>
      <c r="H396" s="209">
        <v>18.225000000000001</v>
      </c>
      <c r="I396" s="210"/>
      <c r="J396" s="206"/>
      <c r="K396" s="206"/>
      <c r="L396" s="211"/>
      <c r="M396" s="212"/>
      <c r="N396" s="213"/>
      <c r="O396" s="213"/>
      <c r="P396" s="213"/>
      <c r="Q396" s="213"/>
      <c r="R396" s="213"/>
      <c r="S396" s="213"/>
      <c r="T396" s="214"/>
      <c r="AT396" s="215" t="s">
        <v>139</v>
      </c>
      <c r="AU396" s="215" t="s">
        <v>82</v>
      </c>
      <c r="AV396" s="13" t="s">
        <v>82</v>
      </c>
      <c r="AW396" s="13" t="s">
        <v>29</v>
      </c>
      <c r="AX396" s="13" t="s">
        <v>80</v>
      </c>
      <c r="AY396" s="215" t="s">
        <v>129</v>
      </c>
    </row>
    <row r="397" spans="1:65" s="2" customFormat="1" ht="14.45" customHeight="1">
      <c r="A397" s="35"/>
      <c r="B397" s="36"/>
      <c r="C397" s="187" t="s">
        <v>489</v>
      </c>
      <c r="D397" s="187" t="s">
        <v>132</v>
      </c>
      <c r="E397" s="188" t="s">
        <v>490</v>
      </c>
      <c r="F397" s="189" t="s">
        <v>491</v>
      </c>
      <c r="G397" s="190" t="s">
        <v>332</v>
      </c>
      <c r="H397" s="191">
        <v>1</v>
      </c>
      <c r="I397" s="192"/>
      <c r="J397" s="193">
        <f>ROUND(I397*H397,2)</f>
        <v>0</v>
      </c>
      <c r="K397" s="189" t="s">
        <v>1</v>
      </c>
      <c r="L397" s="40"/>
      <c r="M397" s="194" t="s">
        <v>1</v>
      </c>
      <c r="N397" s="195" t="s">
        <v>37</v>
      </c>
      <c r="O397" s="72"/>
      <c r="P397" s="196">
        <f>O397*H397</f>
        <v>0</v>
      </c>
      <c r="Q397" s="196">
        <v>1E-4</v>
      </c>
      <c r="R397" s="196">
        <f>Q397*H397</f>
        <v>1E-4</v>
      </c>
      <c r="S397" s="196">
        <v>0</v>
      </c>
      <c r="T397" s="197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98" t="s">
        <v>237</v>
      </c>
      <c r="AT397" s="198" t="s">
        <v>132</v>
      </c>
      <c r="AU397" s="198" t="s">
        <v>82</v>
      </c>
      <c r="AY397" s="18" t="s">
        <v>129</v>
      </c>
      <c r="BE397" s="199">
        <f>IF(N397="základní",J397,0)</f>
        <v>0</v>
      </c>
      <c r="BF397" s="199">
        <f>IF(N397="snížená",J397,0)</f>
        <v>0</v>
      </c>
      <c r="BG397" s="199">
        <f>IF(N397="zákl. přenesená",J397,0)</f>
        <v>0</v>
      </c>
      <c r="BH397" s="199">
        <f>IF(N397="sníž. přenesená",J397,0)</f>
        <v>0</v>
      </c>
      <c r="BI397" s="199">
        <f>IF(N397="nulová",J397,0)</f>
        <v>0</v>
      </c>
      <c r="BJ397" s="18" t="s">
        <v>80</v>
      </c>
      <c r="BK397" s="199">
        <f>ROUND(I397*H397,2)</f>
        <v>0</v>
      </c>
      <c r="BL397" s="18" t="s">
        <v>237</v>
      </c>
      <c r="BM397" s="198" t="s">
        <v>492</v>
      </c>
    </row>
    <row r="398" spans="1:65" s="2" customFormat="1" ht="11.25">
      <c r="A398" s="35"/>
      <c r="B398" s="36"/>
      <c r="C398" s="37"/>
      <c r="D398" s="200" t="s">
        <v>138</v>
      </c>
      <c r="E398" s="37"/>
      <c r="F398" s="201" t="s">
        <v>491</v>
      </c>
      <c r="G398" s="37"/>
      <c r="H398" s="37"/>
      <c r="I398" s="202"/>
      <c r="J398" s="37"/>
      <c r="K398" s="37"/>
      <c r="L398" s="40"/>
      <c r="M398" s="203"/>
      <c r="N398" s="204"/>
      <c r="O398" s="72"/>
      <c r="P398" s="72"/>
      <c r="Q398" s="72"/>
      <c r="R398" s="72"/>
      <c r="S398" s="72"/>
      <c r="T398" s="73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138</v>
      </c>
      <c r="AU398" s="18" t="s">
        <v>82</v>
      </c>
    </row>
    <row r="399" spans="1:65" s="2" customFormat="1" ht="24.2" customHeight="1">
      <c r="A399" s="35"/>
      <c r="B399" s="36"/>
      <c r="C399" s="237" t="s">
        <v>493</v>
      </c>
      <c r="D399" s="237" t="s">
        <v>189</v>
      </c>
      <c r="E399" s="238" t="s">
        <v>494</v>
      </c>
      <c r="F399" s="239" t="s">
        <v>495</v>
      </c>
      <c r="G399" s="240" t="s">
        <v>332</v>
      </c>
      <c r="H399" s="241">
        <v>1</v>
      </c>
      <c r="I399" s="242"/>
      <c r="J399" s="243">
        <f>ROUND(I399*H399,2)</f>
        <v>0</v>
      </c>
      <c r="K399" s="239" t="s">
        <v>1</v>
      </c>
      <c r="L399" s="244"/>
      <c r="M399" s="245" t="s">
        <v>1</v>
      </c>
      <c r="N399" s="246" t="s">
        <v>37</v>
      </c>
      <c r="O399" s="72"/>
      <c r="P399" s="196">
        <f>O399*H399</f>
        <v>0</v>
      </c>
      <c r="Q399" s="196">
        <v>1E-3</v>
      </c>
      <c r="R399" s="196">
        <f>Q399*H399</f>
        <v>1E-3</v>
      </c>
      <c r="S399" s="196">
        <v>0</v>
      </c>
      <c r="T399" s="197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98" t="s">
        <v>362</v>
      </c>
      <c r="AT399" s="198" t="s">
        <v>189</v>
      </c>
      <c r="AU399" s="198" t="s">
        <v>82</v>
      </c>
      <c r="AY399" s="18" t="s">
        <v>129</v>
      </c>
      <c r="BE399" s="199">
        <f>IF(N399="základní",J399,0)</f>
        <v>0</v>
      </c>
      <c r="BF399" s="199">
        <f>IF(N399="snížená",J399,0)</f>
        <v>0</v>
      </c>
      <c r="BG399" s="199">
        <f>IF(N399="zákl. přenesená",J399,0)</f>
        <v>0</v>
      </c>
      <c r="BH399" s="199">
        <f>IF(N399="sníž. přenesená",J399,0)</f>
        <v>0</v>
      </c>
      <c r="BI399" s="199">
        <f>IF(N399="nulová",J399,0)</f>
        <v>0</v>
      </c>
      <c r="BJ399" s="18" t="s">
        <v>80</v>
      </c>
      <c r="BK399" s="199">
        <f>ROUND(I399*H399,2)</f>
        <v>0</v>
      </c>
      <c r="BL399" s="18" t="s">
        <v>237</v>
      </c>
      <c r="BM399" s="198" t="s">
        <v>496</v>
      </c>
    </row>
    <row r="400" spans="1:65" s="2" customFormat="1" ht="19.5">
      <c r="A400" s="35"/>
      <c r="B400" s="36"/>
      <c r="C400" s="37"/>
      <c r="D400" s="200" t="s">
        <v>138</v>
      </c>
      <c r="E400" s="37"/>
      <c r="F400" s="201" t="s">
        <v>495</v>
      </c>
      <c r="G400" s="37"/>
      <c r="H400" s="37"/>
      <c r="I400" s="202"/>
      <c r="J400" s="37"/>
      <c r="K400" s="37"/>
      <c r="L400" s="40"/>
      <c r="M400" s="203"/>
      <c r="N400" s="204"/>
      <c r="O400" s="72"/>
      <c r="P400" s="72"/>
      <c r="Q400" s="72"/>
      <c r="R400" s="72"/>
      <c r="S400" s="72"/>
      <c r="T400" s="73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138</v>
      </c>
      <c r="AU400" s="18" t="s">
        <v>82</v>
      </c>
    </row>
    <row r="401" spans="1:65" s="2" customFormat="1" ht="24.2" customHeight="1">
      <c r="A401" s="35"/>
      <c r="B401" s="36"/>
      <c r="C401" s="187" t="s">
        <v>497</v>
      </c>
      <c r="D401" s="187" t="s">
        <v>132</v>
      </c>
      <c r="E401" s="188" t="s">
        <v>498</v>
      </c>
      <c r="F401" s="189" t="s">
        <v>499</v>
      </c>
      <c r="G401" s="190" t="s">
        <v>500</v>
      </c>
      <c r="H401" s="258"/>
      <c r="I401" s="192"/>
      <c r="J401" s="193">
        <f>ROUND(I401*H401,2)</f>
        <v>0</v>
      </c>
      <c r="K401" s="189" t="s">
        <v>1</v>
      </c>
      <c r="L401" s="40"/>
      <c r="M401" s="194" t="s">
        <v>1</v>
      </c>
      <c r="N401" s="195" t="s">
        <v>37</v>
      </c>
      <c r="O401" s="72"/>
      <c r="P401" s="196">
        <f>O401*H401</f>
        <v>0</v>
      </c>
      <c r="Q401" s="196">
        <v>0</v>
      </c>
      <c r="R401" s="196">
        <f>Q401*H401</f>
        <v>0</v>
      </c>
      <c r="S401" s="196">
        <v>0</v>
      </c>
      <c r="T401" s="197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98" t="s">
        <v>237</v>
      </c>
      <c r="AT401" s="198" t="s">
        <v>132</v>
      </c>
      <c r="AU401" s="198" t="s">
        <v>82</v>
      </c>
      <c r="AY401" s="18" t="s">
        <v>129</v>
      </c>
      <c r="BE401" s="199">
        <f>IF(N401="základní",J401,0)</f>
        <v>0</v>
      </c>
      <c r="BF401" s="199">
        <f>IF(N401="snížená",J401,0)</f>
        <v>0</v>
      </c>
      <c r="BG401" s="199">
        <f>IF(N401="zákl. přenesená",J401,0)</f>
        <v>0</v>
      </c>
      <c r="BH401" s="199">
        <f>IF(N401="sníž. přenesená",J401,0)</f>
        <v>0</v>
      </c>
      <c r="BI401" s="199">
        <f>IF(N401="nulová",J401,0)</f>
        <v>0</v>
      </c>
      <c r="BJ401" s="18" t="s">
        <v>80</v>
      </c>
      <c r="BK401" s="199">
        <f>ROUND(I401*H401,2)</f>
        <v>0</v>
      </c>
      <c r="BL401" s="18" t="s">
        <v>237</v>
      </c>
      <c r="BM401" s="198" t="s">
        <v>501</v>
      </c>
    </row>
    <row r="402" spans="1:65" s="2" customFormat="1" ht="19.5">
      <c r="A402" s="35"/>
      <c r="B402" s="36"/>
      <c r="C402" s="37"/>
      <c r="D402" s="200" t="s">
        <v>138</v>
      </c>
      <c r="E402" s="37"/>
      <c r="F402" s="201" t="s">
        <v>499</v>
      </c>
      <c r="G402" s="37"/>
      <c r="H402" s="37"/>
      <c r="I402" s="202"/>
      <c r="J402" s="37"/>
      <c r="K402" s="37"/>
      <c r="L402" s="40"/>
      <c r="M402" s="203"/>
      <c r="N402" s="204"/>
      <c r="O402" s="72"/>
      <c r="P402" s="72"/>
      <c r="Q402" s="72"/>
      <c r="R402" s="72"/>
      <c r="S402" s="72"/>
      <c r="T402" s="73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138</v>
      </c>
      <c r="AU402" s="18" t="s">
        <v>82</v>
      </c>
    </row>
    <row r="403" spans="1:65" s="12" customFormat="1" ht="22.9" customHeight="1">
      <c r="B403" s="171"/>
      <c r="C403" s="172"/>
      <c r="D403" s="173" t="s">
        <v>71</v>
      </c>
      <c r="E403" s="185" t="s">
        <v>502</v>
      </c>
      <c r="F403" s="185" t="s">
        <v>503</v>
      </c>
      <c r="G403" s="172"/>
      <c r="H403" s="172"/>
      <c r="I403" s="175"/>
      <c r="J403" s="186">
        <f>BK403</f>
        <v>0</v>
      </c>
      <c r="K403" s="172"/>
      <c r="L403" s="177"/>
      <c r="M403" s="178"/>
      <c r="N403" s="179"/>
      <c r="O403" s="179"/>
      <c r="P403" s="180">
        <f>SUM(P404:P411)</f>
        <v>0</v>
      </c>
      <c r="Q403" s="179"/>
      <c r="R403" s="180">
        <f>SUM(R404:R411)</f>
        <v>0.28337000000000001</v>
      </c>
      <c r="S403" s="179"/>
      <c r="T403" s="181">
        <f>SUM(T404:T411)</f>
        <v>0</v>
      </c>
      <c r="AR403" s="182" t="s">
        <v>82</v>
      </c>
      <c r="AT403" s="183" t="s">
        <v>71</v>
      </c>
      <c r="AU403" s="183" t="s">
        <v>80</v>
      </c>
      <c r="AY403" s="182" t="s">
        <v>129</v>
      </c>
      <c r="BK403" s="184">
        <f>SUM(BK404:BK411)</f>
        <v>0</v>
      </c>
    </row>
    <row r="404" spans="1:65" s="2" customFormat="1" ht="24.2" customHeight="1">
      <c r="A404" s="35"/>
      <c r="B404" s="36"/>
      <c r="C404" s="187" t="s">
        <v>504</v>
      </c>
      <c r="D404" s="187" t="s">
        <v>132</v>
      </c>
      <c r="E404" s="188" t="s">
        <v>505</v>
      </c>
      <c r="F404" s="189" t="s">
        <v>506</v>
      </c>
      <c r="G404" s="190" t="s">
        <v>135</v>
      </c>
      <c r="H404" s="191">
        <v>28.337</v>
      </c>
      <c r="I404" s="192"/>
      <c r="J404" s="193">
        <f>ROUND(I404*H404,2)</f>
        <v>0</v>
      </c>
      <c r="K404" s="189" t="s">
        <v>1</v>
      </c>
      <c r="L404" s="40"/>
      <c r="M404" s="194" t="s">
        <v>1</v>
      </c>
      <c r="N404" s="195" t="s">
        <v>37</v>
      </c>
      <c r="O404" s="72"/>
      <c r="P404" s="196">
        <f>O404*H404</f>
        <v>0</v>
      </c>
      <c r="Q404" s="196">
        <v>0.01</v>
      </c>
      <c r="R404" s="196">
        <f>Q404*H404</f>
        <v>0.28337000000000001</v>
      </c>
      <c r="S404" s="196">
        <v>0</v>
      </c>
      <c r="T404" s="19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8" t="s">
        <v>237</v>
      </c>
      <c r="AT404" s="198" t="s">
        <v>132</v>
      </c>
      <c r="AU404" s="198" t="s">
        <v>82</v>
      </c>
      <c r="AY404" s="18" t="s">
        <v>129</v>
      </c>
      <c r="BE404" s="199">
        <f>IF(N404="základní",J404,0)</f>
        <v>0</v>
      </c>
      <c r="BF404" s="199">
        <f>IF(N404="snížená",J404,0)</f>
        <v>0</v>
      </c>
      <c r="BG404" s="199">
        <f>IF(N404="zákl. přenesená",J404,0)</f>
        <v>0</v>
      </c>
      <c r="BH404" s="199">
        <f>IF(N404="sníž. přenesená",J404,0)</f>
        <v>0</v>
      </c>
      <c r="BI404" s="199">
        <f>IF(N404="nulová",J404,0)</f>
        <v>0</v>
      </c>
      <c r="BJ404" s="18" t="s">
        <v>80</v>
      </c>
      <c r="BK404" s="199">
        <f>ROUND(I404*H404,2)</f>
        <v>0</v>
      </c>
      <c r="BL404" s="18" t="s">
        <v>237</v>
      </c>
      <c r="BM404" s="198" t="s">
        <v>507</v>
      </c>
    </row>
    <row r="405" spans="1:65" s="2" customFormat="1" ht="19.5">
      <c r="A405" s="35"/>
      <c r="B405" s="36"/>
      <c r="C405" s="37"/>
      <c r="D405" s="200" t="s">
        <v>138</v>
      </c>
      <c r="E405" s="37"/>
      <c r="F405" s="201" t="s">
        <v>506</v>
      </c>
      <c r="G405" s="37"/>
      <c r="H405" s="37"/>
      <c r="I405" s="202"/>
      <c r="J405" s="37"/>
      <c r="K405" s="37"/>
      <c r="L405" s="40"/>
      <c r="M405" s="203"/>
      <c r="N405" s="204"/>
      <c r="O405" s="72"/>
      <c r="P405" s="72"/>
      <c r="Q405" s="72"/>
      <c r="R405" s="72"/>
      <c r="S405" s="72"/>
      <c r="T405" s="73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138</v>
      </c>
      <c r="AU405" s="18" t="s">
        <v>82</v>
      </c>
    </row>
    <row r="406" spans="1:65" s="13" customFormat="1" ht="11.25">
      <c r="B406" s="205"/>
      <c r="C406" s="206"/>
      <c r="D406" s="200" t="s">
        <v>139</v>
      </c>
      <c r="E406" s="207" t="s">
        <v>1</v>
      </c>
      <c r="F406" s="208" t="s">
        <v>508</v>
      </c>
      <c r="G406" s="206"/>
      <c r="H406" s="209">
        <v>24.908000000000001</v>
      </c>
      <c r="I406" s="210"/>
      <c r="J406" s="206"/>
      <c r="K406" s="206"/>
      <c r="L406" s="211"/>
      <c r="M406" s="212"/>
      <c r="N406" s="213"/>
      <c r="O406" s="213"/>
      <c r="P406" s="213"/>
      <c r="Q406" s="213"/>
      <c r="R406" s="213"/>
      <c r="S406" s="213"/>
      <c r="T406" s="214"/>
      <c r="AT406" s="215" t="s">
        <v>139</v>
      </c>
      <c r="AU406" s="215" t="s">
        <v>82</v>
      </c>
      <c r="AV406" s="13" t="s">
        <v>82</v>
      </c>
      <c r="AW406" s="13" t="s">
        <v>29</v>
      </c>
      <c r="AX406" s="13" t="s">
        <v>72</v>
      </c>
      <c r="AY406" s="215" t="s">
        <v>129</v>
      </c>
    </row>
    <row r="407" spans="1:65" s="13" customFormat="1" ht="11.25">
      <c r="B407" s="205"/>
      <c r="C407" s="206"/>
      <c r="D407" s="200" t="s">
        <v>139</v>
      </c>
      <c r="E407" s="207" t="s">
        <v>1</v>
      </c>
      <c r="F407" s="208" t="s">
        <v>509</v>
      </c>
      <c r="G407" s="206"/>
      <c r="H407" s="209">
        <v>0.86399999999999999</v>
      </c>
      <c r="I407" s="210"/>
      <c r="J407" s="206"/>
      <c r="K407" s="206"/>
      <c r="L407" s="211"/>
      <c r="M407" s="212"/>
      <c r="N407" s="213"/>
      <c r="O407" s="213"/>
      <c r="P407" s="213"/>
      <c r="Q407" s="213"/>
      <c r="R407" s="213"/>
      <c r="S407" s="213"/>
      <c r="T407" s="214"/>
      <c r="AT407" s="215" t="s">
        <v>139</v>
      </c>
      <c r="AU407" s="215" t="s">
        <v>82</v>
      </c>
      <c r="AV407" s="13" t="s">
        <v>82</v>
      </c>
      <c r="AW407" s="13" t="s">
        <v>29</v>
      </c>
      <c r="AX407" s="13" t="s">
        <v>72</v>
      </c>
      <c r="AY407" s="215" t="s">
        <v>129</v>
      </c>
    </row>
    <row r="408" spans="1:65" s="13" customFormat="1" ht="11.25">
      <c r="B408" s="205"/>
      <c r="C408" s="206"/>
      <c r="D408" s="200" t="s">
        <v>139</v>
      </c>
      <c r="E408" s="207" t="s">
        <v>1</v>
      </c>
      <c r="F408" s="208" t="s">
        <v>510</v>
      </c>
      <c r="G408" s="206"/>
      <c r="H408" s="209">
        <v>2.5649999999999999</v>
      </c>
      <c r="I408" s="210"/>
      <c r="J408" s="206"/>
      <c r="K408" s="206"/>
      <c r="L408" s="211"/>
      <c r="M408" s="212"/>
      <c r="N408" s="213"/>
      <c r="O408" s="213"/>
      <c r="P408" s="213"/>
      <c r="Q408" s="213"/>
      <c r="R408" s="213"/>
      <c r="S408" s="213"/>
      <c r="T408" s="214"/>
      <c r="AT408" s="215" t="s">
        <v>139</v>
      </c>
      <c r="AU408" s="215" t="s">
        <v>82</v>
      </c>
      <c r="AV408" s="13" t="s">
        <v>82</v>
      </c>
      <c r="AW408" s="13" t="s">
        <v>29</v>
      </c>
      <c r="AX408" s="13" t="s">
        <v>72</v>
      </c>
      <c r="AY408" s="215" t="s">
        <v>129</v>
      </c>
    </row>
    <row r="409" spans="1:65" s="14" customFormat="1" ht="11.25">
      <c r="B409" s="216"/>
      <c r="C409" s="217"/>
      <c r="D409" s="200" t="s">
        <v>139</v>
      </c>
      <c r="E409" s="218" t="s">
        <v>1</v>
      </c>
      <c r="F409" s="219" t="s">
        <v>143</v>
      </c>
      <c r="G409" s="217"/>
      <c r="H409" s="220">
        <v>28.337000000000003</v>
      </c>
      <c r="I409" s="221"/>
      <c r="J409" s="217"/>
      <c r="K409" s="217"/>
      <c r="L409" s="222"/>
      <c r="M409" s="223"/>
      <c r="N409" s="224"/>
      <c r="O409" s="224"/>
      <c r="P409" s="224"/>
      <c r="Q409" s="224"/>
      <c r="R409" s="224"/>
      <c r="S409" s="224"/>
      <c r="T409" s="225"/>
      <c r="AT409" s="226" t="s">
        <v>139</v>
      </c>
      <c r="AU409" s="226" t="s">
        <v>82</v>
      </c>
      <c r="AV409" s="14" t="s">
        <v>136</v>
      </c>
      <c r="AW409" s="14" t="s">
        <v>29</v>
      </c>
      <c r="AX409" s="14" t="s">
        <v>80</v>
      </c>
      <c r="AY409" s="226" t="s">
        <v>129</v>
      </c>
    </row>
    <row r="410" spans="1:65" s="2" customFormat="1" ht="24.2" customHeight="1">
      <c r="A410" s="35"/>
      <c r="B410" s="36"/>
      <c r="C410" s="187" t="s">
        <v>511</v>
      </c>
      <c r="D410" s="187" t="s">
        <v>132</v>
      </c>
      <c r="E410" s="188" t="s">
        <v>512</v>
      </c>
      <c r="F410" s="189" t="s">
        <v>513</v>
      </c>
      <c r="G410" s="190" t="s">
        <v>500</v>
      </c>
      <c r="H410" s="258"/>
      <c r="I410" s="192"/>
      <c r="J410" s="193">
        <f>ROUND(I410*H410,2)</f>
        <v>0</v>
      </c>
      <c r="K410" s="189" t="s">
        <v>1</v>
      </c>
      <c r="L410" s="40"/>
      <c r="M410" s="194" t="s">
        <v>1</v>
      </c>
      <c r="N410" s="195" t="s">
        <v>37</v>
      </c>
      <c r="O410" s="72"/>
      <c r="P410" s="196">
        <f>O410*H410</f>
        <v>0</v>
      </c>
      <c r="Q410" s="196">
        <v>0</v>
      </c>
      <c r="R410" s="196">
        <f>Q410*H410</f>
        <v>0</v>
      </c>
      <c r="S410" s="196">
        <v>0</v>
      </c>
      <c r="T410" s="197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98" t="s">
        <v>237</v>
      </c>
      <c r="AT410" s="198" t="s">
        <v>132</v>
      </c>
      <c r="AU410" s="198" t="s">
        <v>82</v>
      </c>
      <c r="AY410" s="18" t="s">
        <v>129</v>
      </c>
      <c r="BE410" s="199">
        <f>IF(N410="základní",J410,0)</f>
        <v>0</v>
      </c>
      <c r="BF410" s="199">
        <f>IF(N410="snížená",J410,0)</f>
        <v>0</v>
      </c>
      <c r="BG410" s="199">
        <f>IF(N410="zákl. přenesená",J410,0)</f>
        <v>0</v>
      </c>
      <c r="BH410" s="199">
        <f>IF(N410="sníž. přenesená",J410,0)</f>
        <v>0</v>
      </c>
      <c r="BI410" s="199">
        <f>IF(N410="nulová",J410,0)</f>
        <v>0</v>
      </c>
      <c r="BJ410" s="18" t="s">
        <v>80</v>
      </c>
      <c r="BK410" s="199">
        <f>ROUND(I410*H410,2)</f>
        <v>0</v>
      </c>
      <c r="BL410" s="18" t="s">
        <v>237</v>
      </c>
      <c r="BM410" s="198" t="s">
        <v>514</v>
      </c>
    </row>
    <row r="411" spans="1:65" s="2" customFormat="1" ht="11.25">
      <c r="A411" s="35"/>
      <c r="B411" s="36"/>
      <c r="C411" s="37"/>
      <c r="D411" s="200" t="s">
        <v>138</v>
      </c>
      <c r="E411" s="37"/>
      <c r="F411" s="201" t="s">
        <v>513</v>
      </c>
      <c r="G411" s="37"/>
      <c r="H411" s="37"/>
      <c r="I411" s="202"/>
      <c r="J411" s="37"/>
      <c r="K411" s="37"/>
      <c r="L411" s="40"/>
      <c r="M411" s="203"/>
      <c r="N411" s="204"/>
      <c r="O411" s="72"/>
      <c r="P411" s="72"/>
      <c r="Q411" s="72"/>
      <c r="R411" s="72"/>
      <c r="S411" s="72"/>
      <c r="T411" s="73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138</v>
      </c>
      <c r="AU411" s="18" t="s">
        <v>82</v>
      </c>
    </row>
    <row r="412" spans="1:65" s="12" customFormat="1" ht="22.9" customHeight="1">
      <c r="B412" s="171"/>
      <c r="C412" s="172"/>
      <c r="D412" s="173" t="s">
        <v>71</v>
      </c>
      <c r="E412" s="185" t="s">
        <v>515</v>
      </c>
      <c r="F412" s="185" t="s">
        <v>516</v>
      </c>
      <c r="G412" s="172"/>
      <c r="H412" s="172"/>
      <c r="I412" s="175"/>
      <c r="J412" s="186">
        <f>BK412</f>
        <v>0</v>
      </c>
      <c r="K412" s="172"/>
      <c r="L412" s="177"/>
      <c r="M412" s="178"/>
      <c r="N412" s="179"/>
      <c r="O412" s="179"/>
      <c r="P412" s="180">
        <f>SUM(P413:P440)</f>
        <v>0</v>
      </c>
      <c r="Q412" s="179"/>
      <c r="R412" s="180">
        <f>SUM(R413:R440)</f>
        <v>0.20494999999999999</v>
      </c>
      <c r="S412" s="179"/>
      <c r="T412" s="181">
        <f>SUM(T413:T440)</f>
        <v>0.15732000000000002</v>
      </c>
      <c r="AR412" s="182" t="s">
        <v>82</v>
      </c>
      <c r="AT412" s="183" t="s">
        <v>71</v>
      </c>
      <c r="AU412" s="183" t="s">
        <v>80</v>
      </c>
      <c r="AY412" s="182" t="s">
        <v>129</v>
      </c>
      <c r="BK412" s="184">
        <f>SUM(BK413:BK440)</f>
        <v>0</v>
      </c>
    </row>
    <row r="413" spans="1:65" s="2" customFormat="1" ht="24.2" customHeight="1">
      <c r="A413" s="35"/>
      <c r="B413" s="36"/>
      <c r="C413" s="187" t="s">
        <v>517</v>
      </c>
      <c r="D413" s="187" t="s">
        <v>132</v>
      </c>
      <c r="E413" s="188" t="s">
        <v>518</v>
      </c>
      <c r="F413" s="189" t="s">
        <v>519</v>
      </c>
      <c r="G413" s="190" t="s">
        <v>263</v>
      </c>
      <c r="H413" s="191">
        <v>176</v>
      </c>
      <c r="I413" s="192"/>
      <c r="J413" s="193">
        <f>ROUND(I413*H413,2)</f>
        <v>0</v>
      </c>
      <c r="K413" s="189" t="s">
        <v>152</v>
      </c>
      <c r="L413" s="40"/>
      <c r="M413" s="194" t="s">
        <v>1</v>
      </c>
      <c r="N413" s="195" t="s">
        <v>37</v>
      </c>
      <c r="O413" s="72"/>
      <c r="P413" s="196">
        <f>O413*H413</f>
        <v>0</v>
      </c>
      <c r="Q413" s="196">
        <v>0</v>
      </c>
      <c r="R413" s="196">
        <f>Q413*H413</f>
        <v>0</v>
      </c>
      <c r="S413" s="196">
        <v>0</v>
      </c>
      <c r="T413" s="19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98" t="s">
        <v>237</v>
      </c>
      <c r="AT413" s="198" t="s">
        <v>132</v>
      </c>
      <c r="AU413" s="198" t="s">
        <v>82</v>
      </c>
      <c r="AY413" s="18" t="s">
        <v>129</v>
      </c>
      <c r="BE413" s="199">
        <f>IF(N413="základní",J413,0)</f>
        <v>0</v>
      </c>
      <c r="BF413" s="199">
        <f>IF(N413="snížená",J413,0)</f>
        <v>0</v>
      </c>
      <c r="BG413" s="199">
        <f>IF(N413="zákl. přenesená",J413,0)</f>
        <v>0</v>
      </c>
      <c r="BH413" s="199">
        <f>IF(N413="sníž. přenesená",J413,0)</f>
        <v>0</v>
      </c>
      <c r="BI413" s="199">
        <f>IF(N413="nulová",J413,0)</f>
        <v>0</v>
      </c>
      <c r="BJ413" s="18" t="s">
        <v>80</v>
      </c>
      <c r="BK413" s="199">
        <f>ROUND(I413*H413,2)</f>
        <v>0</v>
      </c>
      <c r="BL413" s="18" t="s">
        <v>237</v>
      </c>
      <c r="BM413" s="198" t="s">
        <v>520</v>
      </c>
    </row>
    <row r="414" spans="1:65" s="2" customFormat="1" ht="19.5">
      <c r="A414" s="35"/>
      <c r="B414" s="36"/>
      <c r="C414" s="37"/>
      <c r="D414" s="200" t="s">
        <v>138</v>
      </c>
      <c r="E414" s="37"/>
      <c r="F414" s="201" t="s">
        <v>521</v>
      </c>
      <c r="G414" s="37"/>
      <c r="H414" s="37"/>
      <c r="I414" s="202"/>
      <c r="J414" s="37"/>
      <c r="K414" s="37"/>
      <c r="L414" s="40"/>
      <c r="M414" s="203"/>
      <c r="N414" s="204"/>
      <c r="O414" s="72"/>
      <c r="P414" s="72"/>
      <c r="Q414" s="72"/>
      <c r="R414" s="72"/>
      <c r="S414" s="72"/>
      <c r="T414" s="73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138</v>
      </c>
      <c r="AU414" s="18" t="s">
        <v>82</v>
      </c>
    </row>
    <row r="415" spans="1:65" s="2" customFormat="1" ht="14.45" customHeight="1">
      <c r="A415" s="35"/>
      <c r="B415" s="36"/>
      <c r="C415" s="237" t="s">
        <v>522</v>
      </c>
      <c r="D415" s="237" t="s">
        <v>189</v>
      </c>
      <c r="E415" s="238" t="s">
        <v>523</v>
      </c>
      <c r="F415" s="239" t="s">
        <v>524</v>
      </c>
      <c r="G415" s="240" t="s">
        <v>525</v>
      </c>
      <c r="H415" s="241">
        <v>176</v>
      </c>
      <c r="I415" s="242"/>
      <c r="J415" s="243">
        <f>ROUND(I415*H415,2)</f>
        <v>0</v>
      </c>
      <c r="K415" s="239" t="s">
        <v>152</v>
      </c>
      <c r="L415" s="244"/>
      <c r="M415" s="245" t="s">
        <v>1</v>
      </c>
      <c r="N415" s="246" t="s">
        <v>37</v>
      </c>
      <c r="O415" s="72"/>
      <c r="P415" s="196">
        <f>O415*H415</f>
        <v>0</v>
      </c>
      <c r="Q415" s="196">
        <v>1E-3</v>
      </c>
      <c r="R415" s="196">
        <f>Q415*H415</f>
        <v>0.17599999999999999</v>
      </c>
      <c r="S415" s="196">
        <v>0</v>
      </c>
      <c r="T415" s="197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98" t="s">
        <v>362</v>
      </c>
      <c r="AT415" s="198" t="s">
        <v>189</v>
      </c>
      <c r="AU415" s="198" t="s">
        <v>82</v>
      </c>
      <c r="AY415" s="18" t="s">
        <v>129</v>
      </c>
      <c r="BE415" s="199">
        <f>IF(N415="základní",J415,0)</f>
        <v>0</v>
      </c>
      <c r="BF415" s="199">
        <f>IF(N415="snížená",J415,0)</f>
        <v>0</v>
      </c>
      <c r="BG415" s="199">
        <f>IF(N415="zákl. přenesená",J415,0)</f>
        <v>0</v>
      </c>
      <c r="BH415" s="199">
        <f>IF(N415="sníž. přenesená",J415,0)</f>
        <v>0</v>
      </c>
      <c r="BI415" s="199">
        <f>IF(N415="nulová",J415,0)</f>
        <v>0</v>
      </c>
      <c r="BJ415" s="18" t="s">
        <v>80</v>
      </c>
      <c r="BK415" s="199">
        <f>ROUND(I415*H415,2)</f>
        <v>0</v>
      </c>
      <c r="BL415" s="18" t="s">
        <v>237</v>
      </c>
      <c r="BM415" s="198" t="s">
        <v>526</v>
      </c>
    </row>
    <row r="416" spans="1:65" s="2" customFormat="1" ht="11.25">
      <c r="A416" s="35"/>
      <c r="B416" s="36"/>
      <c r="C416" s="37"/>
      <c r="D416" s="200" t="s">
        <v>138</v>
      </c>
      <c r="E416" s="37"/>
      <c r="F416" s="201" t="s">
        <v>524</v>
      </c>
      <c r="G416" s="37"/>
      <c r="H416" s="37"/>
      <c r="I416" s="202"/>
      <c r="J416" s="37"/>
      <c r="K416" s="37"/>
      <c r="L416" s="40"/>
      <c r="M416" s="203"/>
      <c r="N416" s="204"/>
      <c r="O416" s="72"/>
      <c r="P416" s="72"/>
      <c r="Q416" s="72"/>
      <c r="R416" s="72"/>
      <c r="S416" s="72"/>
      <c r="T416" s="73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138</v>
      </c>
      <c r="AU416" s="18" t="s">
        <v>82</v>
      </c>
    </row>
    <row r="417" spans="1:65" s="2" customFormat="1" ht="14.45" customHeight="1">
      <c r="A417" s="35"/>
      <c r="B417" s="36"/>
      <c r="C417" s="187" t="s">
        <v>527</v>
      </c>
      <c r="D417" s="187" t="s">
        <v>132</v>
      </c>
      <c r="E417" s="188" t="s">
        <v>528</v>
      </c>
      <c r="F417" s="189" t="s">
        <v>529</v>
      </c>
      <c r="G417" s="190" t="s">
        <v>332</v>
      </c>
      <c r="H417" s="191">
        <v>25</v>
      </c>
      <c r="I417" s="192"/>
      <c r="J417" s="193">
        <f>ROUND(I417*H417,2)</f>
        <v>0</v>
      </c>
      <c r="K417" s="189" t="s">
        <v>152</v>
      </c>
      <c r="L417" s="40"/>
      <c r="M417" s="194" t="s">
        <v>1</v>
      </c>
      <c r="N417" s="195" t="s">
        <v>37</v>
      </c>
      <c r="O417" s="72"/>
      <c r="P417" s="196">
        <f>O417*H417</f>
        <v>0</v>
      </c>
      <c r="Q417" s="196">
        <v>0</v>
      </c>
      <c r="R417" s="196">
        <f>Q417*H417</f>
        <v>0</v>
      </c>
      <c r="S417" s="196">
        <v>0</v>
      </c>
      <c r="T417" s="197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98" t="s">
        <v>237</v>
      </c>
      <c r="AT417" s="198" t="s">
        <v>132</v>
      </c>
      <c r="AU417" s="198" t="s">
        <v>82</v>
      </c>
      <c r="AY417" s="18" t="s">
        <v>129</v>
      </c>
      <c r="BE417" s="199">
        <f>IF(N417="základní",J417,0)</f>
        <v>0</v>
      </c>
      <c r="BF417" s="199">
        <f>IF(N417="snížená",J417,0)</f>
        <v>0</v>
      </c>
      <c r="BG417" s="199">
        <f>IF(N417="zákl. přenesená",J417,0)</f>
        <v>0</v>
      </c>
      <c r="BH417" s="199">
        <f>IF(N417="sníž. přenesená",J417,0)</f>
        <v>0</v>
      </c>
      <c r="BI417" s="199">
        <f>IF(N417="nulová",J417,0)</f>
        <v>0</v>
      </c>
      <c r="BJ417" s="18" t="s">
        <v>80</v>
      </c>
      <c r="BK417" s="199">
        <f>ROUND(I417*H417,2)</f>
        <v>0</v>
      </c>
      <c r="BL417" s="18" t="s">
        <v>237</v>
      </c>
      <c r="BM417" s="198" t="s">
        <v>530</v>
      </c>
    </row>
    <row r="418" spans="1:65" s="2" customFormat="1" ht="11.25">
      <c r="A418" s="35"/>
      <c r="B418" s="36"/>
      <c r="C418" s="37"/>
      <c r="D418" s="200" t="s">
        <v>138</v>
      </c>
      <c r="E418" s="37"/>
      <c r="F418" s="201" t="s">
        <v>531</v>
      </c>
      <c r="G418" s="37"/>
      <c r="H418" s="37"/>
      <c r="I418" s="202"/>
      <c r="J418" s="37"/>
      <c r="K418" s="37"/>
      <c r="L418" s="40"/>
      <c r="M418" s="203"/>
      <c r="N418" s="204"/>
      <c r="O418" s="72"/>
      <c r="P418" s="72"/>
      <c r="Q418" s="72"/>
      <c r="R418" s="72"/>
      <c r="S418" s="72"/>
      <c r="T418" s="73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138</v>
      </c>
      <c r="AU418" s="18" t="s">
        <v>82</v>
      </c>
    </row>
    <row r="419" spans="1:65" s="2" customFormat="1" ht="14.45" customHeight="1">
      <c r="A419" s="35"/>
      <c r="B419" s="36"/>
      <c r="C419" s="237" t="s">
        <v>532</v>
      </c>
      <c r="D419" s="237" t="s">
        <v>189</v>
      </c>
      <c r="E419" s="238" t="s">
        <v>533</v>
      </c>
      <c r="F419" s="239" t="s">
        <v>534</v>
      </c>
      <c r="G419" s="240" t="s">
        <v>332</v>
      </c>
      <c r="H419" s="241">
        <v>25</v>
      </c>
      <c r="I419" s="242"/>
      <c r="J419" s="243">
        <f>ROUND(I419*H419,2)</f>
        <v>0</v>
      </c>
      <c r="K419" s="239" t="s">
        <v>152</v>
      </c>
      <c r="L419" s="244"/>
      <c r="M419" s="245" t="s">
        <v>1</v>
      </c>
      <c r="N419" s="246" t="s">
        <v>37</v>
      </c>
      <c r="O419" s="72"/>
      <c r="P419" s="196">
        <f>O419*H419</f>
        <v>0</v>
      </c>
      <c r="Q419" s="196">
        <v>4.2999999999999999E-4</v>
      </c>
      <c r="R419" s="196">
        <f>Q419*H419</f>
        <v>1.0749999999999999E-2</v>
      </c>
      <c r="S419" s="196">
        <v>0</v>
      </c>
      <c r="T419" s="197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98" t="s">
        <v>362</v>
      </c>
      <c r="AT419" s="198" t="s">
        <v>189</v>
      </c>
      <c r="AU419" s="198" t="s">
        <v>82</v>
      </c>
      <c r="AY419" s="18" t="s">
        <v>129</v>
      </c>
      <c r="BE419" s="199">
        <f>IF(N419="základní",J419,0)</f>
        <v>0</v>
      </c>
      <c r="BF419" s="199">
        <f>IF(N419="snížená",J419,0)</f>
        <v>0</v>
      </c>
      <c r="BG419" s="199">
        <f>IF(N419="zákl. přenesená",J419,0)</f>
        <v>0</v>
      </c>
      <c r="BH419" s="199">
        <f>IF(N419="sníž. přenesená",J419,0)</f>
        <v>0</v>
      </c>
      <c r="BI419" s="199">
        <f>IF(N419="nulová",J419,0)</f>
        <v>0</v>
      </c>
      <c r="BJ419" s="18" t="s">
        <v>80</v>
      </c>
      <c r="BK419" s="199">
        <f>ROUND(I419*H419,2)</f>
        <v>0</v>
      </c>
      <c r="BL419" s="18" t="s">
        <v>237</v>
      </c>
      <c r="BM419" s="198" t="s">
        <v>535</v>
      </c>
    </row>
    <row r="420" spans="1:65" s="2" customFormat="1" ht="11.25">
      <c r="A420" s="35"/>
      <c r="B420" s="36"/>
      <c r="C420" s="37"/>
      <c r="D420" s="200" t="s">
        <v>138</v>
      </c>
      <c r="E420" s="37"/>
      <c r="F420" s="201" t="s">
        <v>534</v>
      </c>
      <c r="G420" s="37"/>
      <c r="H420" s="37"/>
      <c r="I420" s="202"/>
      <c r="J420" s="37"/>
      <c r="K420" s="37"/>
      <c r="L420" s="40"/>
      <c r="M420" s="203"/>
      <c r="N420" s="204"/>
      <c r="O420" s="72"/>
      <c r="P420" s="72"/>
      <c r="Q420" s="72"/>
      <c r="R420" s="72"/>
      <c r="S420" s="72"/>
      <c r="T420" s="73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138</v>
      </c>
      <c r="AU420" s="18" t="s">
        <v>82</v>
      </c>
    </row>
    <row r="421" spans="1:65" s="2" customFormat="1" ht="24.2" customHeight="1">
      <c r="A421" s="35"/>
      <c r="B421" s="36"/>
      <c r="C421" s="187" t="s">
        <v>536</v>
      </c>
      <c r="D421" s="187" t="s">
        <v>132</v>
      </c>
      <c r="E421" s="188" t="s">
        <v>537</v>
      </c>
      <c r="F421" s="189" t="s">
        <v>538</v>
      </c>
      <c r="G421" s="190" t="s">
        <v>263</v>
      </c>
      <c r="H421" s="191">
        <v>36</v>
      </c>
      <c r="I421" s="192"/>
      <c r="J421" s="193">
        <f>ROUND(I421*H421,2)</f>
        <v>0</v>
      </c>
      <c r="K421" s="189" t="s">
        <v>152</v>
      </c>
      <c r="L421" s="40"/>
      <c r="M421" s="194" t="s">
        <v>1</v>
      </c>
      <c r="N421" s="195" t="s">
        <v>37</v>
      </c>
      <c r="O421" s="72"/>
      <c r="P421" s="196">
        <f>O421*H421</f>
        <v>0</v>
      </c>
      <c r="Q421" s="196">
        <v>0</v>
      </c>
      <c r="R421" s="196">
        <f>Q421*H421</f>
        <v>0</v>
      </c>
      <c r="S421" s="196">
        <v>6.2E-4</v>
      </c>
      <c r="T421" s="197">
        <f>S421*H421</f>
        <v>2.232E-2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98" t="s">
        <v>237</v>
      </c>
      <c r="AT421" s="198" t="s">
        <v>132</v>
      </c>
      <c r="AU421" s="198" t="s">
        <v>82</v>
      </c>
      <c r="AY421" s="18" t="s">
        <v>129</v>
      </c>
      <c r="BE421" s="199">
        <f>IF(N421="základní",J421,0)</f>
        <v>0</v>
      </c>
      <c r="BF421" s="199">
        <f>IF(N421="snížená",J421,0)</f>
        <v>0</v>
      </c>
      <c r="BG421" s="199">
        <f>IF(N421="zákl. přenesená",J421,0)</f>
        <v>0</v>
      </c>
      <c r="BH421" s="199">
        <f>IF(N421="sníž. přenesená",J421,0)</f>
        <v>0</v>
      </c>
      <c r="BI421" s="199">
        <f>IF(N421="nulová",J421,0)</f>
        <v>0</v>
      </c>
      <c r="BJ421" s="18" t="s">
        <v>80</v>
      </c>
      <c r="BK421" s="199">
        <f>ROUND(I421*H421,2)</f>
        <v>0</v>
      </c>
      <c r="BL421" s="18" t="s">
        <v>237</v>
      </c>
      <c r="BM421" s="198" t="s">
        <v>539</v>
      </c>
    </row>
    <row r="422" spans="1:65" s="2" customFormat="1" ht="19.5">
      <c r="A422" s="35"/>
      <c r="B422" s="36"/>
      <c r="C422" s="37"/>
      <c r="D422" s="200" t="s">
        <v>138</v>
      </c>
      <c r="E422" s="37"/>
      <c r="F422" s="201" t="s">
        <v>540</v>
      </c>
      <c r="G422" s="37"/>
      <c r="H422" s="37"/>
      <c r="I422" s="202"/>
      <c r="J422" s="37"/>
      <c r="K422" s="37"/>
      <c r="L422" s="40"/>
      <c r="M422" s="203"/>
      <c r="N422" s="204"/>
      <c r="O422" s="72"/>
      <c r="P422" s="72"/>
      <c r="Q422" s="72"/>
      <c r="R422" s="72"/>
      <c r="S422" s="72"/>
      <c r="T422" s="73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138</v>
      </c>
      <c r="AU422" s="18" t="s">
        <v>82</v>
      </c>
    </row>
    <row r="423" spans="1:65" s="13" customFormat="1" ht="11.25">
      <c r="B423" s="205"/>
      <c r="C423" s="206"/>
      <c r="D423" s="200" t="s">
        <v>139</v>
      </c>
      <c r="E423" s="207" t="s">
        <v>1</v>
      </c>
      <c r="F423" s="208" t="s">
        <v>541</v>
      </c>
      <c r="G423" s="206"/>
      <c r="H423" s="209">
        <v>36</v>
      </c>
      <c r="I423" s="210"/>
      <c r="J423" s="206"/>
      <c r="K423" s="206"/>
      <c r="L423" s="211"/>
      <c r="M423" s="212"/>
      <c r="N423" s="213"/>
      <c r="O423" s="213"/>
      <c r="P423" s="213"/>
      <c r="Q423" s="213"/>
      <c r="R423" s="213"/>
      <c r="S423" s="213"/>
      <c r="T423" s="214"/>
      <c r="AT423" s="215" t="s">
        <v>139</v>
      </c>
      <c r="AU423" s="215" t="s">
        <v>82</v>
      </c>
      <c r="AV423" s="13" t="s">
        <v>82</v>
      </c>
      <c r="AW423" s="13" t="s">
        <v>29</v>
      </c>
      <c r="AX423" s="13" t="s">
        <v>72</v>
      </c>
      <c r="AY423" s="215" t="s">
        <v>129</v>
      </c>
    </row>
    <row r="424" spans="1:65" s="14" customFormat="1" ht="11.25">
      <c r="B424" s="216"/>
      <c r="C424" s="217"/>
      <c r="D424" s="200" t="s">
        <v>139</v>
      </c>
      <c r="E424" s="218" t="s">
        <v>1</v>
      </c>
      <c r="F424" s="219" t="s">
        <v>143</v>
      </c>
      <c r="G424" s="217"/>
      <c r="H424" s="220">
        <v>36</v>
      </c>
      <c r="I424" s="221"/>
      <c r="J424" s="217"/>
      <c r="K424" s="217"/>
      <c r="L424" s="222"/>
      <c r="M424" s="223"/>
      <c r="N424" s="224"/>
      <c r="O424" s="224"/>
      <c r="P424" s="224"/>
      <c r="Q424" s="224"/>
      <c r="R424" s="224"/>
      <c r="S424" s="224"/>
      <c r="T424" s="225"/>
      <c r="AT424" s="226" t="s">
        <v>139</v>
      </c>
      <c r="AU424" s="226" t="s">
        <v>82</v>
      </c>
      <c r="AV424" s="14" t="s">
        <v>136</v>
      </c>
      <c r="AW424" s="14" t="s">
        <v>29</v>
      </c>
      <c r="AX424" s="14" t="s">
        <v>80</v>
      </c>
      <c r="AY424" s="226" t="s">
        <v>129</v>
      </c>
    </row>
    <row r="425" spans="1:65" s="2" customFormat="1" ht="24.2" customHeight="1">
      <c r="A425" s="35"/>
      <c r="B425" s="36"/>
      <c r="C425" s="187" t="s">
        <v>542</v>
      </c>
      <c r="D425" s="187" t="s">
        <v>132</v>
      </c>
      <c r="E425" s="188" t="s">
        <v>543</v>
      </c>
      <c r="F425" s="189" t="s">
        <v>544</v>
      </c>
      <c r="G425" s="190" t="s">
        <v>263</v>
      </c>
      <c r="H425" s="191">
        <v>140</v>
      </c>
      <c r="I425" s="192"/>
      <c r="J425" s="193">
        <f>ROUND(I425*H425,2)</f>
        <v>0</v>
      </c>
      <c r="K425" s="189" t="s">
        <v>152</v>
      </c>
      <c r="L425" s="40"/>
      <c r="M425" s="194" t="s">
        <v>1</v>
      </c>
      <c r="N425" s="195" t="s">
        <v>37</v>
      </c>
      <c r="O425" s="72"/>
      <c r="P425" s="196">
        <f>O425*H425</f>
        <v>0</v>
      </c>
      <c r="Q425" s="196">
        <v>0</v>
      </c>
      <c r="R425" s="196">
        <f>Q425*H425</f>
        <v>0</v>
      </c>
      <c r="S425" s="196">
        <v>6.2E-4</v>
      </c>
      <c r="T425" s="197">
        <f>S425*H425</f>
        <v>8.6800000000000002E-2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98" t="s">
        <v>237</v>
      </c>
      <c r="AT425" s="198" t="s">
        <v>132</v>
      </c>
      <c r="AU425" s="198" t="s">
        <v>82</v>
      </c>
      <c r="AY425" s="18" t="s">
        <v>129</v>
      </c>
      <c r="BE425" s="199">
        <f>IF(N425="základní",J425,0)</f>
        <v>0</v>
      </c>
      <c r="BF425" s="199">
        <f>IF(N425="snížená",J425,0)</f>
        <v>0</v>
      </c>
      <c r="BG425" s="199">
        <f>IF(N425="zákl. přenesená",J425,0)</f>
        <v>0</v>
      </c>
      <c r="BH425" s="199">
        <f>IF(N425="sníž. přenesená",J425,0)</f>
        <v>0</v>
      </c>
      <c r="BI425" s="199">
        <f>IF(N425="nulová",J425,0)</f>
        <v>0</v>
      </c>
      <c r="BJ425" s="18" t="s">
        <v>80</v>
      </c>
      <c r="BK425" s="199">
        <f>ROUND(I425*H425,2)</f>
        <v>0</v>
      </c>
      <c r="BL425" s="18" t="s">
        <v>237</v>
      </c>
      <c r="BM425" s="198" t="s">
        <v>545</v>
      </c>
    </row>
    <row r="426" spans="1:65" s="2" customFormat="1" ht="19.5">
      <c r="A426" s="35"/>
      <c r="B426" s="36"/>
      <c r="C426" s="37"/>
      <c r="D426" s="200" t="s">
        <v>138</v>
      </c>
      <c r="E426" s="37"/>
      <c r="F426" s="201" t="s">
        <v>546</v>
      </c>
      <c r="G426" s="37"/>
      <c r="H426" s="37"/>
      <c r="I426" s="202"/>
      <c r="J426" s="37"/>
      <c r="K426" s="37"/>
      <c r="L426" s="40"/>
      <c r="M426" s="203"/>
      <c r="N426" s="204"/>
      <c r="O426" s="72"/>
      <c r="P426" s="72"/>
      <c r="Q426" s="72"/>
      <c r="R426" s="72"/>
      <c r="S426" s="72"/>
      <c r="T426" s="73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138</v>
      </c>
      <c r="AU426" s="18" t="s">
        <v>82</v>
      </c>
    </row>
    <row r="427" spans="1:65" s="13" customFormat="1" ht="11.25">
      <c r="B427" s="205"/>
      <c r="C427" s="206"/>
      <c r="D427" s="200" t="s">
        <v>139</v>
      </c>
      <c r="E427" s="207" t="s">
        <v>1</v>
      </c>
      <c r="F427" s="208" t="s">
        <v>547</v>
      </c>
      <c r="G427" s="206"/>
      <c r="H427" s="209">
        <v>140</v>
      </c>
      <c r="I427" s="210"/>
      <c r="J427" s="206"/>
      <c r="K427" s="206"/>
      <c r="L427" s="211"/>
      <c r="M427" s="212"/>
      <c r="N427" s="213"/>
      <c r="O427" s="213"/>
      <c r="P427" s="213"/>
      <c r="Q427" s="213"/>
      <c r="R427" s="213"/>
      <c r="S427" s="213"/>
      <c r="T427" s="214"/>
      <c r="AT427" s="215" t="s">
        <v>139</v>
      </c>
      <c r="AU427" s="215" t="s">
        <v>82</v>
      </c>
      <c r="AV427" s="13" t="s">
        <v>82</v>
      </c>
      <c r="AW427" s="13" t="s">
        <v>29</v>
      </c>
      <c r="AX427" s="13" t="s">
        <v>72</v>
      </c>
      <c r="AY427" s="215" t="s">
        <v>129</v>
      </c>
    </row>
    <row r="428" spans="1:65" s="14" customFormat="1" ht="11.25">
      <c r="B428" s="216"/>
      <c r="C428" s="217"/>
      <c r="D428" s="200" t="s">
        <v>139</v>
      </c>
      <c r="E428" s="218" t="s">
        <v>1</v>
      </c>
      <c r="F428" s="219" t="s">
        <v>143</v>
      </c>
      <c r="G428" s="217"/>
      <c r="H428" s="220">
        <v>140</v>
      </c>
      <c r="I428" s="221"/>
      <c r="J428" s="217"/>
      <c r="K428" s="217"/>
      <c r="L428" s="222"/>
      <c r="M428" s="223"/>
      <c r="N428" s="224"/>
      <c r="O428" s="224"/>
      <c r="P428" s="224"/>
      <c r="Q428" s="224"/>
      <c r="R428" s="224"/>
      <c r="S428" s="224"/>
      <c r="T428" s="225"/>
      <c r="AT428" s="226" t="s">
        <v>139</v>
      </c>
      <c r="AU428" s="226" t="s">
        <v>82</v>
      </c>
      <c r="AV428" s="14" t="s">
        <v>136</v>
      </c>
      <c r="AW428" s="14" t="s">
        <v>29</v>
      </c>
      <c r="AX428" s="14" t="s">
        <v>80</v>
      </c>
      <c r="AY428" s="226" t="s">
        <v>129</v>
      </c>
    </row>
    <row r="429" spans="1:65" s="2" customFormat="1" ht="14.45" customHeight="1">
      <c r="A429" s="35"/>
      <c r="B429" s="36"/>
      <c r="C429" s="187" t="s">
        <v>548</v>
      </c>
      <c r="D429" s="187" t="s">
        <v>132</v>
      </c>
      <c r="E429" s="188" t="s">
        <v>549</v>
      </c>
      <c r="F429" s="189" t="s">
        <v>550</v>
      </c>
      <c r="G429" s="190" t="s">
        <v>332</v>
      </c>
      <c r="H429" s="191">
        <v>36</v>
      </c>
      <c r="I429" s="192"/>
      <c r="J429" s="193">
        <f>ROUND(I429*H429,2)</f>
        <v>0</v>
      </c>
      <c r="K429" s="189" t="s">
        <v>152</v>
      </c>
      <c r="L429" s="40"/>
      <c r="M429" s="194" t="s">
        <v>1</v>
      </c>
      <c r="N429" s="195" t="s">
        <v>37</v>
      </c>
      <c r="O429" s="72"/>
      <c r="P429" s="196">
        <f>O429*H429</f>
        <v>0</v>
      </c>
      <c r="Q429" s="196">
        <v>0</v>
      </c>
      <c r="R429" s="196">
        <f>Q429*H429</f>
        <v>0</v>
      </c>
      <c r="S429" s="196">
        <v>2.5000000000000001E-4</v>
      </c>
      <c r="T429" s="197">
        <f>S429*H429</f>
        <v>9.0000000000000011E-3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98" t="s">
        <v>237</v>
      </c>
      <c r="AT429" s="198" t="s">
        <v>132</v>
      </c>
      <c r="AU429" s="198" t="s">
        <v>82</v>
      </c>
      <c r="AY429" s="18" t="s">
        <v>129</v>
      </c>
      <c r="BE429" s="199">
        <f>IF(N429="základní",J429,0)</f>
        <v>0</v>
      </c>
      <c r="BF429" s="199">
        <f>IF(N429="snížená",J429,0)</f>
        <v>0</v>
      </c>
      <c r="BG429" s="199">
        <f>IF(N429="zákl. přenesená",J429,0)</f>
        <v>0</v>
      </c>
      <c r="BH429" s="199">
        <f>IF(N429="sníž. přenesená",J429,0)</f>
        <v>0</v>
      </c>
      <c r="BI429" s="199">
        <f>IF(N429="nulová",J429,0)</f>
        <v>0</v>
      </c>
      <c r="BJ429" s="18" t="s">
        <v>80</v>
      </c>
      <c r="BK429" s="199">
        <f>ROUND(I429*H429,2)</f>
        <v>0</v>
      </c>
      <c r="BL429" s="18" t="s">
        <v>237</v>
      </c>
      <c r="BM429" s="198" t="s">
        <v>551</v>
      </c>
    </row>
    <row r="430" spans="1:65" s="2" customFormat="1" ht="19.5">
      <c r="A430" s="35"/>
      <c r="B430" s="36"/>
      <c r="C430" s="37"/>
      <c r="D430" s="200" t="s">
        <v>138</v>
      </c>
      <c r="E430" s="37"/>
      <c r="F430" s="201" t="s">
        <v>552</v>
      </c>
      <c r="G430" s="37"/>
      <c r="H430" s="37"/>
      <c r="I430" s="202"/>
      <c r="J430" s="37"/>
      <c r="K430" s="37"/>
      <c r="L430" s="40"/>
      <c r="M430" s="203"/>
      <c r="N430" s="204"/>
      <c r="O430" s="72"/>
      <c r="P430" s="72"/>
      <c r="Q430" s="72"/>
      <c r="R430" s="72"/>
      <c r="S430" s="72"/>
      <c r="T430" s="73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138</v>
      </c>
      <c r="AU430" s="18" t="s">
        <v>82</v>
      </c>
    </row>
    <row r="431" spans="1:65" s="2" customFormat="1" ht="24.2" customHeight="1">
      <c r="A431" s="35"/>
      <c r="B431" s="36"/>
      <c r="C431" s="187" t="s">
        <v>553</v>
      </c>
      <c r="D431" s="187" t="s">
        <v>132</v>
      </c>
      <c r="E431" s="188" t="s">
        <v>554</v>
      </c>
      <c r="F431" s="189" t="s">
        <v>555</v>
      </c>
      <c r="G431" s="190" t="s">
        <v>332</v>
      </c>
      <c r="H431" s="191">
        <v>140</v>
      </c>
      <c r="I431" s="192"/>
      <c r="J431" s="193">
        <f>ROUND(I431*H431,2)</f>
        <v>0</v>
      </c>
      <c r="K431" s="189" t="s">
        <v>152</v>
      </c>
      <c r="L431" s="40"/>
      <c r="M431" s="194" t="s">
        <v>1</v>
      </c>
      <c r="N431" s="195" t="s">
        <v>37</v>
      </c>
      <c r="O431" s="72"/>
      <c r="P431" s="196">
        <f>O431*H431</f>
        <v>0</v>
      </c>
      <c r="Q431" s="196">
        <v>0</v>
      </c>
      <c r="R431" s="196">
        <f>Q431*H431</f>
        <v>0</v>
      </c>
      <c r="S431" s="196">
        <v>2.7999999999999998E-4</v>
      </c>
      <c r="T431" s="197">
        <f>S431*H431</f>
        <v>3.9199999999999999E-2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98" t="s">
        <v>237</v>
      </c>
      <c r="AT431" s="198" t="s">
        <v>132</v>
      </c>
      <c r="AU431" s="198" t="s">
        <v>82</v>
      </c>
      <c r="AY431" s="18" t="s">
        <v>129</v>
      </c>
      <c r="BE431" s="199">
        <f>IF(N431="základní",J431,0)</f>
        <v>0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18" t="s">
        <v>80</v>
      </c>
      <c r="BK431" s="199">
        <f>ROUND(I431*H431,2)</f>
        <v>0</v>
      </c>
      <c r="BL431" s="18" t="s">
        <v>237</v>
      </c>
      <c r="BM431" s="198" t="s">
        <v>556</v>
      </c>
    </row>
    <row r="432" spans="1:65" s="2" customFormat="1" ht="19.5">
      <c r="A432" s="35"/>
      <c r="B432" s="36"/>
      <c r="C432" s="37"/>
      <c r="D432" s="200" t="s">
        <v>138</v>
      </c>
      <c r="E432" s="37"/>
      <c r="F432" s="201" t="s">
        <v>557</v>
      </c>
      <c r="G432" s="37"/>
      <c r="H432" s="37"/>
      <c r="I432" s="202"/>
      <c r="J432" s="37"/>
      <c r="K432" s="37"/>
      <c r="L432" s="40"/>
      <c r="M432" s="203"/>
      <c r="N432" s="204"/>
      <c r="O432" s="72"/>
      <c r="P432" s="72"/>
      <c r="Q432" s="72"/>
      <c r="R432" s="72"/>
      <c r="S432" s="72"/>
      <c r="T432" s="73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138</v>
      </c>
      <c r="AU432" s="18" t="s">
        <v>82</v>
      </c>
    </row>
    <row r="433" spans="1:65" s="2" customFormat="1" ht="14.45" customHeight="1">
      <c r="A433" s="35"/>
      <c r="B433" s="36"/>
      <c r="C433" s="187" t="s">
        <v>558</v>
      </c>
      <c r="D433" s="187" t="s">
        <v>132</v>
      </c>
      <c r="E433" s="188" t="s">
        <v>559</v>
      </c>
      <c r="F433" s="189" t="s">
        <v>560</v>
      </c>
      <c r="G433" s="190" t="s">
        <v>332</v>
      </c>
      <c r="H433" s="191">
        <v>4</v>
      </c>
      <c r="I433" s="192"/>
      <c r="J433" s="193">
        <f>ROUND(I433*H433,2)</f>
        <v>0</v>
      </c>
      <c r="K433" s="189" t="s">
        <v>152</v>
      </c>
      <c r="L433" s="40"/>
      <c r="M433" s="194" t="s">
        <v>1</v>
      </c>
      <c r="N433" s="195" t="s">
        <v>37</v>
      </c>
      <c r="O433" s="72"/>
      <c r="P433" s="196">
        <f>O433*H433</f>
        <v>0</v>
      </c>
      <c r="Q433" s="196">
        <v>0</v>
      </c>
      <c r="R433" s="196">
        <f>Q433*H433</f>
        <v>0</v>
      </c>
      <c r="S433" s="196">
        <v>0</v>
      </c>
      <c r="T433" s="197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98" t="s">
        <v>237</v>
      </c>
      <c r="AT433" s="198" t="s">
        <v>132</v>
      </c>
      <c r="AU433" s="198" t="s">
        <v>82</v>
      </c>
      <c r="AY433" s="18" t="s">
        <v>129</v>
      </c>
      <c r="BE433" s="199">
        <f>IF(N433="základní",J433,0)</f>
        <v>0</v>
      </c>
      <c r="BF433" s="199">
        <f>IF(N433="snížená",J433,0)</f>
        <v>0</v>
      </c>
      <c r="BG433" s="199">
        <f>IF(N433="zákl. přenesená",J433,0)</f>
        <v>0</v>
      </c>
      <c r="BH433" s="199">
        <f>IF(N433="sníž. přenesená",J433,0)</f>
        <v>0</v>
      </c>
      <c r="BI433" s="199">
        <f>IF(N433="nulová",J433,0)</f>
        <v>0</v>
      </c>
      <c r="BJ433" s="18" t="s">
        <v>80</v>
      </c>
      <c r="BK433" s="199">
        <f>ROUND(I433*H433,2)</f>
        <v>0</v>
      </c>
      <c r="BL433" s="18" t="s">
        <v>237</v>
      </c>
      <c r="BM433" s="198" t="s">
        <v>561</v>
      </c>
    </row>
    <row r="434" spans="1:65" s="2" customFormat="1" ht="19.5">
      <c r="A434" s="35"/>
      <c r="B434" s="36"/>
      <c r="C434" s="37"/>
      <c r="D434" s="200" t="s">
        <v>138</v>
      </c>
      <c r="E434" s="37"/>
      <c r="F434" s="201" t="s">
        <v>562</v>
      </c>
      <c r="G434" s="37"/>
      <c r="H434" s="37"/>
      <c r="I434" s="202"/>
      <c r="J434" s="37"/>
      <c r="K434" s="37"/>
      <c r="L434" s="40"/>
      <c r="M434" s="203"/>
      <c r="N434" s="204"/>
      <c r="O434" s="72"/>
      <c r="P434" s="72"/>
      <c r="Q434" s="72"/>
      <c r="R434" s="72"/>
      <c r="S434" s="72"/>
      <c r="T434" s="73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138</v>
      </c>
      <c r="AU434" s="18" t="s">
        <v>82</v>
      </c>
    </row>
    <row r="435" spans="1:65" s="2" customFormat="1" ht="14.45" customHeight="1">
      <c r="A435" s="35"/>
      <c r="B435" s="36"/>
      <c r="C435" s="237" t="s">
        <v>563</v>
      </c>
      <c r="D435" s="237" t="s">
        <v>189</v>
      </c>
      <c r="E435" s="238" t="s">
        <v>564</v>
      </c>
      <c r="F435" s="239" t="s">
        <v>565</v>
      </c>
      <c r="G435" s="240" t="s">
        <v>332</v>
      </c>
      <c r="H435" s="241">
        <v>4</v>
      </c>
      <c r="I435" s="242"/>
      <c r="J435" s="243">
        <f>ROUND(I435*H435,2)</f>
        <v>0</v>
      </c>
      <c r="K435" s="239" t="s">
        <v>152</v>
      </c>
      <c r="L435" s="244"/>
      <c r="M435" s="245" t="s">
        <v>1</v>
      </c>
      <c r="N435" s="246" t="s">
        <v>37</v>
      </c>
      <c r="O435" s="72"/>
      <c r="P435" s="196">
        <f>O435*H435</f>
        <v>0</v>
      </c>
      <c r="Q435" s="196">
        <v>4.5500000000000002E-3</v>
      </c>
      <c r="R435" s="196">
        <f>Q435*H435</f>
        <v>1.8200000000000001E-2</v>
      </c>
      <c r="S435" s="196">
        <v>0</v>
      </c>
      <c r="T435" s="197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98" t="s">
        <v>362</v>
      </c>
      <c r="AT435" s="198" t="s">
        <v>189</v>
      </c>
      <c r="AU435" s="198" t="s">
        <v>82</v>
      </c>
      <c r="AY435" s="18" t="s">
        <v>129</v>
      </c>
      <c r="BE435" s="199">
        <f>IF(N435="základní",J435,0)</f>
        <v>0</v>
      </c>
      <c r="BF435" s="199">
        <f>IF(N435="snížená",J435,0)</f>
        <v>0</v>
      </c>
      <c r="BG435" s="199">
        <f>IF(N435="zákl. přenesená",J435,0)</f>
        <v>0</v>
      </c>
      <c r="BH435" s="199">
        <f>IF(N435="sníž. přenesená",J435,0)</f>
        <v>0</v>
      </c>
      <c r="BI435" s="199">
        <f>IF(N435="nulová",J435,0)</f>
        <v>0</v>
      </c>
      <c r="BJ435" s="18" t="s">
        <v>80</v>
      </c>
      <c r="BK435" s="199">
        <f>ROUND(I435*H435,2)</f>
        <v>0</v>
      </c>
      <c r="BL435" s="18" t="s">
        <v>237</v>
      </c>
      <c r="BM435" s="198" t="s">
        <v>566</v>
      </c>
    </row>
    <row r="436" spans="1:65" s="2" customFormat="1" ht="11.25">
      <c r="A436" s="35"/>
      <c r="B436" s="36"/>
      <c r="C436" s="37"/>
      <c r="D436" s="200" t="s">
        <v>138</v>
      </c>
      <c r="E436" s="37"/>
      <c r="F436" s="201" t="s">
        <v>565</v>
      </c>
      <c r="G436" s="37"/>
      <c r="H436" s="37"/>
      <c r="I436" s="202"/>
      <c r="J436" s="37"/>
      <c r="K436" s="37"/>
      <c r="L436" s="40"/>
      <c r="M436" s="203"/>
      <c r="N436" s="204"/>
      <c r="O436" s="72"/>
      <c r="P436" s="72"/>
      <c r="Q436" s="72"/>
      <c r="R436" s="72"/>
      <c r="S436" s="72"/>
      <c r="T436" s="73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138</v>
      </c>
      <c r="AU436" s="18" t="s">
        <v>82</v>
      </c>
    </row>
    <row r="437" spans="1:65" s="2" customFormat="1" ht="14.45" customHeight="1">
      <c r="A437" s="35"/>
      <c r="B437" s="36"/>
      <c r="C437" s="187" t="s">
        <v>567</v>
      </c>
      <c r="D437" s="187" t="s">
        <v>132</v>
      </c>
      <c r="E437" s="188" t="s">
        <v>568</v>
      </c>
      <c r="F437" s="189" t="s">
        <v>569</v>
      </c>
      <c r="G437" s="190" t="s">
        <v>332</v>
      </c>
      <c r="H437" s="191">
        <v>4</v>
      </c>
      <c r="I437" s="192"/>
      <c r="J437" s="193">
        <f>ROUND(I437*H437,2)</f>
        <v>0</v>
      </c>
      <c r="K437" s="189" t="s">
        <v>152</v>
      </c>
      <c r="L437" s="40"/>
      <c r="M437" s="194" t="s">
        <v>1</v>
      </c>
      <c r="N437" s="195" t="s">
        <v>37</v>
      </c>
      <c r="O437" s="72"/>
      <c r="P437" s="196">
        <f>O437*H437</f>
        <v>0</v>
      </c>
      <c r="Q437" s="196">
        <v>0</v>
      </c>
      <c r="R437" s="196">
        <f>Q437*H437</f>
        <v>0</v>
      </c>
      <c r="S437" s="196">
        <v>0</v>
      </c>
      <c r="T437" s="197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98" t="s">
        <v>237</v>
      </c>
      <c r="AT437" s="198" t="s">
        <v>132</v>
      </c>
      <c r="AU437" s="198" t="s">
        <v>82</v>
      </c>
      <c r="AY437" s="18" t="s">
        <v>129</v>
      </c>
      <c r="BE437" s="199">
        <f>IF(N437="základní",J437,0)</f>
        <v>0</v>
      </c>
      <c r="BF437" s="199">
        <f>IF(N437="snížená",J437,0)</f>
        <v>0</v>
      </c>
      <c r="BG437" s="199">
        <f>IF(N437="zákl. přenesená",J437,0)</f>
        <v>0</v>
      </c>
      <c r="BH437" s="199">
        <f>IF(N437="sníž. přenesená",J437,0)</f>
        <v>0</v>
      </c>
      <c r="BI437" s="199">
        <f>IF(N437="nulová",J437,0)</f>
        <v>0</v>
      </c>
      <c r="BJ437" s="18" t="s">
        <v>80</v>
      </c>
      <c r="BK437" s="199">
        <f>ROUND(I437*H437,2)</f>
        <v>0</v>
      </c>
      <c r="BL437" s="18" t="s">
        <v>237</v>
      </c>
      <c r="BM437" s="198" t="s">
        <v>570</v>
      </c>
    </row>
    <row r="438" spans="1:65" s="2" customFormat="1" ht="11.25">
      <c r="A438" s="35"/>
      <c r="B438" s="36"/>
      <c r="C438" s="37"/>
      <c r="D438" s="200" t="s">
        <v>138</v>
      </c>
      <c r="E438" s="37"/>
      <c r="F438" s="201" t="s">
        <v>569</v>
      </c>
      <c r="G438" s="37"/>
      <c r="H438" s="37"/>
      <c r="I438" s="202"/>
      <c r="J438" s="37"/>
      <c r="K438" s="37"/>
      <c r="L438" s="40"/>
      <c r="M438" s="203"/>
      <c r="N438" s="204"/>
      <c r="O438" s="72"/>
      <c r="P438" s="72"/>
      <c r="Q438" s="72"/>
      <c r="R438" s="72"/>
      <c r="S438" s="72"/>
      <c r="T438" s="73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138</v>
      </c>
      <c r="AU438" s="18" t="s">
        <v>82</v>
      </c>
    </row>
    <row r="439" spans="1:65" s="2" customFormat="1" ht="24.2" customHeight="1">
      <c r="A439" s="35"/>
      <c r="B439" s="36"/>
      <c r="C439" s="187" t="s">
        <v>571</v>
      </c>
      <c r="D439" s="187" t="s">
        <v>132</v>
      </c>
      <c r="E439" s="188" t="s">
        <v>572</v>
      </c>
      <c r="F439" s="189" t="s">
        <v>573</v>
      </c>
      <c r="G439" s="190" t="s">
        <v>392</v>
      </c>
      <c r="H439" s="191">
        <v>0.20499999999999999</v>
      </c>
      <c r="I439" s="192"/>
      <c r="J439" s="193">
        <f>ROUND(I439*H439,2)</f>
        <v>0</v>
      </c>
      <c r="K439" s="189" t="s">
        <v>152</v>
      </c>
      <c r="L439" s="40"/>
      <c r="M439" s="194" t="s">
        <v>1</v>
      </c>
      <c r="N439" s="195" t="s">
        <v>37</v>
      </c>
      <c r="O439" s="72"/>
      <c r="P439" s="196">
        <f>O439*H439</f>
        <v>0</v>
      </c>
      <c r="Q439" s="196">
        <v>0</v>
      </c>
      <c r="R439" s="196">
        <f>Q439*H439</f>
        <v>0</v>
      </c>
      <c r="S439" s="196">
        <v>0</v>
      </c>
      <c r="T439" s="197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98" t="s">
        <v>237</v>
      </c>
      <c r="AT439" s="198" t="s">
        <v>132</v>
      </c>
      <c r="AU439" s="198" t="s">
        <v>82</v>
      </c>
      <c r="AY439" s="18" t="s">
        <v>129</v>
      </c>
      <c r="BE439" s="199">
        <f>IF(N439="základní",J439,0)</f>
        <v>0</v>
      </c>
      <c r="BF439" s="199">
        <f>IF(N439="snížená",J439,0)</f>
        <v>0</v>
      </c>
      <c r="BG439" s="199">
        <f>IF(N439="zákl. přenesená",J439,0)</f>
        <v>0</v>
      </c>
      <c r="BH439" s="199">
        <f>IF(N439="sníž. přenesená",J439,0)</f>
        <v>0</v>
      </c>
      <c r="BI439" s="199">
        <f>IF(N439="nulová",J439,0)</f>
        <v>0</v>
      </c>
      <c r="BJ439" s="18" t="s">
        <v>80</v>
      </c>
      <c r="BK439" s="199">
        <f>ROUND(I439*H439,2)</f>
        <v>0</v>
      </c>
      <c r="BL439" s="18" t="s">
        <v>237</v>
      </c>
      <c r="BM439" s="198" t="s">
        <v>574</v>
      </c>
    </row>
    <row r="440" spans="1:65" s="2" customFormat="1" ht="29.25">
      <c r="A440" s="35"/>
      <c r="B440" s="36"/>
      <c r="C440" s="37"/>
      <c r="D440" s="200" t="s">
        <v>138</v>
      </c>
      <c r="E440" s="37"/>
      <c r="F440" s="201" t="s">
        <v>575</v>
      </c>
      <c r="G440" s="37"/>
      <c r="H440" s="37"/>
      <c r="I440" s="202"/>
      <c r="J440" s="37"/>
      <c r="K440" s="37"/>
      <c r="L440" s="40"/>
      <c r="M440" s="203"/>
      <c r="N440" s="204"/>
      <c r="O440" s="72"/>
      <c r="P440" s="72"/>
      <c r="Q440" s="72"/>
      <c r="R440" s="72"/>
      <c r="S440" s="72"/>
      <c r="T440" s="73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138</v>
      </c>
      <c r="AU440" s="18" t="s">
        <v>82</v>
      </c>
    </row>
    <row r="441" spans="1:65" s="12" customFormat="1" ht="22.9" customHeight="1">
      <c r="B441" s="171"/>
      <c r="C441" s="172"/>
      <c r="D441" s="173" t="s">
        <v>71</v>
      </c>
      <c r="E441" s="185" t="s">
        <v>576</v>
      </c>
      <c r="F441" s="185" t="s">
        <v>577</v>
      </c>
      <c r="G441" s="172"/>
      <c r="H441" s="172"/>
      <c r="I441" s="175"/>
      <c r="J441" s="186">
        <f>BK441</f>
        <v>0</v>
      </c>
      <c r="K441" s="172"/>
      <c r="L441" s="177"/>
      <c r="M441" s="178"/>
      <c r="N441" s="179"/>
      <c r="O441" s="179"/>
      <c r="P441" s="180">
        <f>SUM(P442:P458)</f>
        <v>0</v>
      </c>
      <c r="Q441" s="179"/>
      <c r="R441" s="180">
        <f>SUM(R442:R458)</f>
        <v>2.3640886799999996</v>
      </c>
      <c r="S441" s="179"/>
      <c r="T441" s="181">
        <f>SUM(T442:T458)</f>
        <v>0.91125</v>
      </c>
      <c r="AR441" s="182" t="s">
        <v>82</v>
      </c>
      <c r="AT441" s="183" t="s">
        <v>71</v>
      </c>
      <c r="AU441" s="183" t="s">
        <v>80</v>
      </c>
      <c r="AY441" s="182" t="s">
        <v>129</v>
      </c>
      <c r="BK441" s="184">
        <f>SUM(BK442:BK458)</f>
        <v>0</v>
      </c>
    </row>
    <row r="442" spans="1:65" s="2" customFormat="1" ht="14.45" customHeight="1">
      <c r="A442" s="35"/>
      <c r="B442" s="36"/>
      <c r="C442" s="187" t="s">
        <v>578</v>
      </c>
      <c r="D442" s="187" t="s">
        <v>132</v>
      </c>
      <c r="E442" s="188" t="s">
        <v>579</v>
      </c>
      <c r="F442" s="189" t="s">
        <v>580</v>
      </c>
      <c r="G442" s="190" t="s">
        <v>151</v>
      </c>
      <c r="H442" s="191">
        <v>60.75</v>
      </c>
      <c r="I442" s="192"/>
      <c r="J442" s="193">
        <f>ROUND(I442*H442,2)</f>
        <v>0</v>
      </c>
      <c r="K442" s="189" t="s">
        <v>1</v>
      </c>
      <c r="L442" s="40"/>
      <c r="M442" s="194" t="s">
        <v>1</v>
      </c>
      <c r="N442" s="195" t="s">
        <v>37</v>
      </c>
      <c r="O442" s="72"/>
      <c r="P442" s="196">
        <f>O442*H442</f>
        <v>0</v>
      </c>
      <c r="Q442" s="196">
        <v>0</v>
      </c>
      <c r="R442" s="196">
        <f>Q442*H442</f>
        <v>0</v>
      </c>
      <c r="S442" s="196">
        <v>1.4999999999999999E-2</v>
      </c>
      <c r="T442" s="197">
        <f>S442*H442</f>
        <v>0.91125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98" t="s">
        <v>237</v>
      </c>
      <c r="AT442" s="198" t="s">
        <v>132</v>
      </c>
      <c r="AU442" s="198" t="s">
        <v>82</v>
      </c>
      <c r="AY442" s="18" t="s">
        <v>129</v>
      </c>
      <c r="BE442" s="199">
        <f>IF(N442="základní",J442,0)</f>
        <v>0</v>
      </c>
      <c r="BF442" s="199">
        <f>IF(N442="snížená",J442,0)</f>
        <v>0</v>
      </c>
      <c r="BG442" s="199">
        <f>IF(N442="zákl. přenesená",J442,0)</f>
        <v>0</v>
      </c>
      <c r="BH442" s="199">
        <f>IF(N442="sníž. přenesená",J442,0)</f>
        <v>0</v>
      </c>
      <c r="BI442" s="199">
        <f>IF(N442="nulová",J442,0)</f>
        <v>0</v>
      </c>
      <c r="BJ442" s="18" t="s">
        <v>80</v>
      </c>
      <c r="BK442" s="199">
        <f>ROUND(I442*H442,2)</f>
        <v>0</v>
      </c>
      <c r="BL442" s="18" t="s">
        <v>237</v>
      </c>
      <c r="BM442" s="198" t="s">
        <v>581</v>
      </c>
    </row>
    <row r="443" spans="1:65" s="2" customFormat="1" ht="11.25">
      <c r="A443" s="35"/>
      <c r="B443" s="36"/>
      <c r="C443" s="37"/>
      <c r="D443" s="200" t="s">
        <v>138</v>
      </c>
      <c r="E443" s="37"/>
      <c r="F443" s="201" t="s">
        <v>580</v>
      </c>
      <c r="G443" s="37"/>
      <c r="H443" s="37"/>
      <c r="I443" s="202"/>
      <c r="J443" s="37"/>
      <c r="K443" s="37"/>
      <c r="L443" s="40"/>
      <c r="M443" s="203"/>
      <c r="N443" s="204"/>
      <c r="O443" s="72"/>
      <c r="P443" s="72"/>
      <c r="Q443" s="72"/>
      <c r="R443" s="72"/>
      <c r="S443" s="72"/>
      <c r="T443" s="73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138</v>
      </c>
      <c r="AU443" s="18" t="s">
        <v>82</v>
      </c>
    </row>
    <row r="444" spans="1:65" s="13" customFormat="1" ht="11.25">
      <c r="B444" s="205"/>
      <c r="C444" s="206"/>
      <c r="D444" s="200" t="s">
        <v>139</v>
      </c>
      <c r="E444" s="207" t="s">
        <v>1</v>
      </c>
      <c r="F444" s="208" t="s">
        <v>432</v>
      </c>
      <c r="G444" s="206"/>
      <c r="H444" s="209">
        <v>42.3</v>
      </c>
      <c r="I444" s="210"/>
      <c r="J444" s="206"/>
      <c r="K444" s="206"/>
      <c r="L444" s="211"/>
      <c r="M444" s="212"/>
      <c r="N444" s="213"/>
      <c r="O444" s="213"/>
      <c r="P444" s="213"/>
      <c r="Q444" s="213"/>
      <c r="R444" s="213"/>
      <c r="S444" s="213"/>
      <c r="T444" s="214"/>
      <c r="AT444" s="215" t="s">
        <v>139</v>
      </c>
      <c r="AU444" s="215" t="s">
        <v>82</v>
      </c>
      <c r="AV444" s="13" t="s">
        <v>82</v>
      </c>
      <c r="AW444" s="13" t="s">
        <v>29</v>
      </c>
      <c r="AX444" s="13" t="s">
        <v>72</v>
      </c>
      <c r="AY444" s="215" t="s">
        <v>129</v>
      </c>
    </row>
    <row r="445" spans="1:65" s="13" customFormat="1" ht="11.25">
      <c r="B445" s="205"/>
      <c r="C445" s="206"/>
      <c r="D445" s="200" t="s">
        <v>139</v>
      </c>
      <c r="E445" s="207" t="s">
        <v>1</v>
      </c>
      <c r="F445" s="208" t="s">
        <v>433</v>
      </c>
      <c r="G445" s="206"/>
      <c r="H445" s="209">
        <v>18.45</v>
      </c>
      <c r="I445" s="210"/>
      <c r="J445" s="206"/>
      <c r="K445" s="206"/>
      <c r="L445" s="211"/>
      <c r="M445" s="212"/>
      <c r="N445" s="213"/>
      <c r="O445" s="213"/>
      <c r="P445" s="213"/>
      <c r="Q445" s="213"/>
      <c r="R445" s="213"/>
      <c r="S445" s="213"/>
      <c r="T445" s="214"/>
      <c r="AT445" s="215" t="s">
        <v>139</v>
      </c>
      <c r="AU445" s="215" t="s">
        <v>82</v>
      </c>
      <c r="AV445" s="13" t="s">
        <v>82</v>
      </c>
      <c r="AW445" s="13" t="s">
        <v>29</v>
      </c>
      <c r="AX445" s="13" t="s">
        <v>72</v>
      </c>
      <c r="AY445" s="215" t="s">
        <v>129</v>
      </c>
    </row>
    <row r="446" spans="1:65" s="14" customFormat="1" ht="11.25">
      <c r="B446" s="216"/>
      <c r="C446" s="217"/>
      <c r="D446" s="200" t="s">
        <v>139</v>
      </c>
      <c r="E446" s="218" t="s">
        <v>1</v>
      </c>
      <c r="F446" s="219" t="s">
        <v>143</v>
      </c>
      <c r="G446" s="217"/>
      <c r="H446" s="220">
        <v>60.75</v>
      </c>
      <c r="I446" s="221"/>
      <c r="J446" s="217"/>
      <c r="K446" s="217"/>
      <c r="L446" s="222"/>
      <c r="M446" s="223"/>
      <c r="N446" s="224"/>
      <c r="O446" s="224"/>
      <c r="P446" s="224"/>
      <c r="Q446" s="224"/>
      <c r="R446" s="224"/>
      <c r="S446" s="224"/>
      <c r="T446" s="225"/>
      <c r="AT446" s="226" t="s">
        <v>139</v>
      </c>
      <c r="AU446" s="226" t="s">
        <v>82</v>
      </c>
      <c r="AV446" s="14" t="s">
        <v>136</v>
      </c>
      <c r="AW446" s="14" t="s">
        <v>29</v>
      </c>
      <c r="AX446" s="14" t="s">
        <v>80</v>
      </c>
      <c r="AY446" s="226" t="s">
        <v>129</v>
      </c>
    </row>
    <row r="447" spans="1:65" s="2" customFormat="1" ht="24.2" customHeight="1">
      <c r="A447" s="35"/>
      <c r="B447" s="36"/>
      <c r="C447" s="187" t="s">
        <v>582</v>
      </c>
      <c r="D447" s="187" t="s">
        <v>132</v>
      </c>
      <c r="E447" s="188" t="s">
        <v>583</v>
      </c>
      <c r="F447" s="189" t="s">
        <v>584</v>
      </c>
      <c r="G447" s="190" t="s">
        <v>151</v>
      </c>
      <c r="H447" s="191">
        <v>34.991999999999997</v>
      </c>
      <c r="I447" s="192"/>
      <c r="J447" s="193">
        <f>ROUND(I447*H447,2)</f>
        <v>0</v>
      </c>
      <c r="K447" s="189" t="s">
        <v>152</v>
      </c>
      <c r="L447" s="40"/>
      <c r="M447" s="194" t="s">
        <v>1</v>
      </c>
      <c r="N447" s="195" t="s">
        <v>37</v>
      </c>
      <c r="O447" s="72"/>
      <c r="P447" s="196">
        <f>O447*H447</f>
        <v>0</v>
      </c>
      <c r="Q447" s="196">
        <v>1.5789999999999998E-2</v>
      </c>
      <c r="R447" s="196">
        <f>Q447*H447</f>
        <v>0.55252367999999985</v>
      </c>
      <c r="S447" s="196">
        <v>0</v>
      </c>
      <c r="T447" s="197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98" t="s">
        <v>237</v>
      </c>
      <c r="AT447" s="198" t="s">
        <v>132</v>
      </c>
      <c r="AU447" s="198" t="s">
        <v>82</v>
      </c>
      <c r="AY447" s="18" t="s">
        <v>129</v>
      </c>
      <c r="BE447" s="199">
        <f>IF(N447="základní",J447,0)</f>
        <v>0</v>
      </c>
      <c r="BF447" s="199">
        <f>IF(N447="snížená",J447,0)</f>
        <v>0</v>
      </c>
      <c r="BG447" s="199">
        <f>IF(N447="zákl. přenesená",J447,0)</f>
        <v>0</v>
      </c>
      <c r="BH447" s="199">
        <f>IF(N447="sníž. přenesená",J447,0)</f>
        <v>0</v>
      </c>
      <c r="BI447" s="199">
        <f>IF(N447="nulová",J447,0)</f>
        <v>0</v>
      </c>
      <c r="BJ447" s="18" t="s">
        <v>80</v>
      </c>
      <c r="BK447" s="199">
        <f>ROUND(I447*H447,2)</f>
        <v>0</v>
      </c>
      <c r="BL447" s="18" t="s">
        <v>237</v>
      </c>
      <c r="BM447" s="198" t="s">
        <v>585</v>
      </c>
    </row>
    <row r="448" spans="1:65" s="2" customFormat="1" ht="29.25">
      <c r="A448" s="35"/>
      <c r="B448" s="36"/>
      <c r="C448" s="37"/>
      <c r="D448" s="200" t="s">
        <v>138</v>
      </c>
      <c r="E448" s="37"/>
      <c r="F448" s="201" t="s">
        <v>586</v>
      </c>
      <c r="G448" s="37"/>
      <c r="H448" s="37"/>
      <c r="I448" s="202"/>
      <c r="J448" s="37"/>
      <c r="K448" s="37"/>
      <c r="L448" s="40"/>
      <c r="M448" s="203"/>
      <c r="N448" s="204"/>
      <c r="O448" s="72"/>
      <c r="P448" s="72"/>
      <c r="Q448" s="72"/>
      <c r="R448" s="72"/>
      <c r="S448" s="72"/>
      <c r="T448" s="73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138</v>
      </c>
      <c r="AU448" s="18" t="s">
        <v>82</v>
      </c>
    </row>
    <row r="449" spans="1:65" s="15" customFormat="1" ht="11.25">
      <c r="B449" s="227"/>
      <c r="C449" s="228"/>
      <c r="D449" s="200" t="s">
        <v>139</v>
      </c>
      <c r="E449" s="229" t="s">
        <v>1</v>
      </c>
      <c r="F449" s="230" t="s">
        <v>587</v>
      </c>
      <c r="G449" s="228"/>
      <c r="H449" s="229" t="s">
        <v>1</v>
      </c>
      <c r="I449" s="231"/>
      <c r="J449" s="228"/>
      <c r="K449" s="228"/>
      <c r="L449" s="232"/>
      <c r="M449" s="233"/>
      <c r="N449" s="234"/>
      <c r="O449" s="234"/>
      <c r="P449" s="234"/>
      <c r="Q449" s="234"/>
      <c r="R449" s="234"/>
      <c r="S449" s="234"/>
      <c r="T449" s="235"/>
      <c r="AT449" s="236" t="s">
        <v>139</v>
      </c>
      <c r="AU449" s="236" t="s">
        <v>82</v>
      </c>
      <c r="AV449" s="15" t="s">
        <v>80</v>
      </c>
      <c r="AW449" s="15" t="s">
        <v>29</v>
      </c>
      <c r="AX449" s="15" t="s">
        <v>72</v>
      </c>
      <c r="AY449" s="236" t="s">
        <v>129</v>
      </c>
    </row>
    <row r="450" spans="1:65" s="13" customFormat="1" ht="11.25">
      <c r="B450" s="205"/>
      <c r="C450" s="206"/>
      <c r="D450" s="200" t="s">
        <v>139</v>
      </c>
      <c r="E450" s="207" t="s">
        <v>1</v>
      </c>
      <c r="F450" s="208" t="s">
        <v>588</v>
      </c>
      <c r="G450" s="206"/>
      <c r="H450" s="209">
        <v>34.991999999999997</v>
      </c>
      <c r="I450" s="210"/>
      <c r="J450" s="206"/>
      <c r="K450" s="206"/>
      <c r="L450" s="211"/>
      <c r="M450" s="212"/>
      <c r="N450" s="213"/>
      <c r="O450" s="213"/>
      <c r="P450" s="213"/>
      <c r="Q450" s="213"/>
      <c r="R450" s="213"/>
      <c r="S450" s="213"/>
      <c r="T450" s="214"/>
      <c r="AT450" s="215" t="s">
        <v>139</v>
      </c>
      <c r="AU450" s="215" t="s">
        <v>82</v>
      </c>
      <c r="AV450" s="13" t="s">
        <v>82</v>
      </c>
      <c r="AW450" s="13" t="s">
        <v>29</v>
      </c>
      <c r="AX450" s="13" t="s">
        <v>72</v>
      </c>
      <c r="AY450" s="215" t="s">
        <v>129</v>
      </c>
    </row>
    <row r="451" spans="1:65" s="14" customFormat="1" ht="11.25">
      <c r="B451" s="216"/>
      <c r="C451" s="217"/>
      <c r="D451" s="200" t="s">
        <v>139</v>
      </c>
      <c r="E451" s="218" t="s">
        <v>1</v>
      </c>
      <c r="F451" s="219" t="s">
        <v>143</v>
      </c>
      <c r="G451" s="217"/>
      <c r="H451" s="220">
        <v>34.991999999999997</v>
      </c>
      <c r="I451" s="221"/>
      <c r="J451" s="217"/>
      <c r="K451" s="217"/>
      <c r="L451" s="222"/>
      <c r="M451" s="223"/>
      <c r="N451" s="224"/>
      <c r="O451" s="224"/>
      <c r="P451" s="224"/>
      <c r="Q451" s="224"/>
      <c r="R451" s="224"/>
      <c r="S451" s="224"/>
      <c r="T451" s="225"/>
      <c r="AT451" s="226" t="s">
        <v>139</v>
      </c>
      <c r="AU451" s="226" t="s">
        <v>82</v>
      </c>
      <c r="AV451" s="14" t="s">
        <v>136</v>
      </c>
      <c r="AW451" s="14" t="s">
        <v>29</v>
      </c>
      <c r="AX451" s="14" t="s">
        <v>80</v>
      </c>
      <c r="AY451" s="226" t="s">
        <v>129</v>
      </c>
    </row>
    <row r="452" spans="1:65" s="2" customFormat="1" ht="24.2" customHeight="1">
      <c r="A452" s="35"/>
      <c r="B452" s="36"/>
      <c r="C452" s="187" t="s">
        <v>589</v>
      </c>
      <c r="D452" s="187" t="s">
        <v>132</v>
      </c>
      <c r="E452" s="188" t="s">
        <v>590</v>
      </c>
      <c r="F452" s="189" t="s">
        <v>591</v>
      </c>
      <c r="G452" s="190" t="s">
        <v>151</v>
      </c>
      <c r="H452" s="191">
        <v>60.75</v>
      </c>
      <c r="I452" s="192"/>
      <c r="J452" s="193">
        <f>ROUND(I452*H452,2)</f>
        <v>0</v>
      </c>
      <c r="K452" s="189" t="s">
        <v>1</v>
      </c>
      <c r="L452" s="40"/>
      <c r="M452" s="194" t="s">
        <v>1</v>
      </c>
      <c r="N452" s="195" t="s">
        <v>37</v>
      </c>
      <c r="O452" s="72"/>
      <c r="P452" s="196">
        <f>O452*H452</f>
        <v>0</v>
      </c>
      <c r="Q452" s="196">
        <v>2.9819999999999999E-2</v>
      </c>
      <c r="R452" s="196">
        <f>Q452*H452</f>
        <v>1.8115649999999999</v>
      </c>
      <c r="S452" s="196">
        <v>0</v>
      </c>
      <c r="T452" s="197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98" t="s">
        <v>237</v>
      </c>
      <c r="AT452" s="198" t="s">
        <v>132</v>
      </c>
      <c r="AU452" s="198" t="s">
        <v>82</v>
      </c>
      <c r="AY452" s="18" t="s">
        <v>129</v>
      </c>
      <c r="BE452" s="199">
        <f>IF(N452="základní",J452,0)</f>
        <v>0</v>
      </c>
      <c r="BF452" s="199">
        <f>IF(N452="snížená",J452,0)</f>
        <v>0</v>
      </c>
      <c r="BG452" s="199">
        <f>IF(N452="zákl. přenesená",J452,0)</f>
        <v>0</v>
      </c>
      <c r="BH452" s="199">
        <f>IF(N452="sníž. přenesená",J452,0)</f>
        <v>0</v>
      </c>
      <c r="BI452" s="199">
        <f>IF(N452="nulová",J452,0)</f>
        <v>0</v>
      </c>
      <c r="BJ452" s="18" t="s">
        <v>80</v>
      </c>
      <c r="BK452" s="199">
        <f>ROUND(I452*H452,2)</f>
        <v>0</v>
      </c>
      <c r="BL452" s="18" t="s">
        <v>237</v>
      </c>
      <c r="BM452" s="198" t="s">
        <v>592</v>
      </c>
    </row>
    <row r="453" spans="1:65" s="2" customFormat="1" ht="19.5">
      <c r="A453" s="35"/>
      <c r="B453" s="36"/>
      <c r="C453" s="37"/>
      <c r="D453" s="200" t="s">
        <v>138</v>
      </c>
      <c r="E453" s="37"/>
      <c r="F453" s="201" t="s">
        <v>591</v>
      </c>
      <c r="G453" s="37"/>
      <c r="H453" s="37"/>
      <c r="I453" s="202"/>
      <c r="J453" s="37"/>
      <c r="K453" s="37"/>
      <c r="L453" s="40"/>
      <c r="M453" s="203"/>
      <c r="N453" s="204"/>
      <c r="O453" s="72"/>
      <c r="P453" s="72"/>
      <c r="Q453" s="72"/>
      <c r="R453" s="72"/>
      <c r="S453" s="72"/>
      <c r="T453" s="73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138</v>
      </c>
      <c r="AU453" s="18" t="s">
        <v>82</v>
      </c>
    </row>
    <row r="454" spans="1:65" s="13" customFormat="1" ht="11.25">
      <c r="B454" s="205"/>
      <c r="C454" s="206"/>
      <c r="D454" s="200" t="s">
        <v>139</v>
      </c>
      <c r="E454" s="207" t="s">
        <v>1</v>
      </c>
      <c r="F454" s="208" t="s">
        <v>432</v>
      </c>
      <c r="G454" s="206"/>
      <c r="H454" s="209">
        <v>42.3</v>
      </c>
      <c r="I454" s="210"/>
      <c r="J454" s="206"/>
      <c r="K454" s="206"/>
      <c r="L454" s="211"/>
      <c r="M454" s="212"/>
      <c r="N454" s="213"/>
      <c r="O454" s="213"/>
      <c r="P454" s="213"/>
      <c r="Q454" s="213"/>
      <c r="R454" s="213"/>
      <c r="S454" s="213"/>
      <c r="T454" s="214"/>
      <c r="AT454" s="215" t="s">
        <v>139</v>
      </c>
      <c r="AU454" s="215" t="s">
        <v>82</v>
      </c>
      <c r="AV454" s="13" t="s">
        <v>82</v>
      </c>
      <c r="AW454" s="13" t="s">
        <v>29</v>
      </c>
      <c r="AX454" s="13" t="s">
        <v>72</v>
      </c>
      <c r="AY454" s="215" t="s">
        <v>129</v>
      </c>
    </row>
    <row r="455" spans="1:65" s="13" customFormat="1" ht="11.25">
      <c r="B455" s="205"/>
      <c r="C455" s="206"/>
      <c r="D455" s="200" t="s">
        <v>139</v>
      </c>
      <c r="E455" s="207" t="s">
        <v>1</v>
      </c>
      <c r="F455" s="208" t="s">
        <v>433</v>
      </c>
      <c r="G455" s="206"/>
      <c r="H455" s="209">
        <v>18.45</v>
      </c>
      <c r="I455" s="210"/>
      <c r="J455" s="206"/>
      <c r="K455" s="206"/>
      <c r="L455" s="211"/>
      <c r="M455" s="212"/>
      <c r="N455" s="213"/>
      <c r="O455" s="213"/>
      <c r="P455" s="213"/>
      <c r="Q455" s="213"/>
      <c r="R455" s="213"/>
      <c r="S455" s="213"/>
      <c r="T455" s="214"/>
      <c r="AT455" s="215" t="s">
        <v>139</v>
      </c>
      <c r="AU455" s="215" t="s">
        <v>82</v>
      </c>
      <c r="AV455" s="13" t="s">
        <v>82</v>
      </c>
      <c r="AW455" s="13" t="s">
        <v>29</v>
      </c>
      <c r="AX455" s="13" t="s">
        <v>72</v>
      </c>
      <c r="AY455" s="215" t="s">
        <v>129</v>
      </c>
    </row>
    <row r="456" spans="1:65" s="14" customFormat="1" ht="11.25">
      <c r="B456" s="216"/>
      <c r="C456" s="217"/>
      <c r="D456" s="200" t="s">
        <v>139</v>
      </c>
      <c r="E456" s="218" t="s">
        <v>1</v>
      </c>
      <c r="F456" s="219" t="s">
        <v>143</v>
      </c>
      <c r="G456" s="217"/>
      <c r="H456" s="220">
        <v>60.75</v>
      </c>
      <c r="I456" s="221"/>
      <c r="J456" s="217"/>
      <c r="K456" s="217"/>
      <c r="L456" s="222"/>
      <c r="M456" s="223"/>
      <c r="N456" s="224"/>
      <c r="O456" s="224"/>
      <c r="P456" s="224"/>
      <c r="Q456" s="224"/>
      <c r="R456" s="224"/>
      <c r="S456" s="224"/>
      <c r="T456" s="225"/>
      <c r="AT456" s="226" t="s">
        <v>139</v>
      </c>
      <c r="AU456" s="226" t="s">
        <v>82</v>
      </c>
      <c r="AV456" s="14" t="s">
        <v>136</v>
      </c>
      <c r="AW456" s="14" t="s">
        <v>29</v>
      </c>
      <c r="AX456" s="14" t="s">
        <v>80</v>
      </c>
      <c r="AY456" s="226" t="s">
        <v>129</v>
      </c>
    </row>
    <row r="457" spans="1:65" s="2" customFormat="1" ht="24.2" customHeight="1">
      <c r="A457" s="35"/>
      <c r="B457" s="36"/>
      <c r="C457" s="187" t="s">
        <v>593</v>
      </c>
      <c r="D457" s="187" t="s">
        <v>132</v>
      </c>
      <c r="E457" s="188" t="s">
        <v>594</v>
      </c>
      <c r="F457" s="189" t="s">
        <v>595</v>
      </c>
      <c r="G457" s="190" t="s">
        <v>500</v>
      </c>
      <c r="H457" s="258"/>
      <c r="I457" s="192"/>
      <c r="J457" s="193">
        <f>ROUND(I457*H457,2)</f>
        <v>0</v>
      </c>
      <c r="K457" s="189" t="s">
        <v>1</v>
      </c>
      <c r="L457" s="40"/>
      <c r="M457" s="194" t="s">
        <v>1</v>
      </c>
      <c r="N457" s="195" t="s">
        <v>37</v>
      </c>
      <c r="O457" s="72"/>
      <c r="P457" s="196">
        <f>O457*H457</f>
        <v>0</v>
      </c>
      <c r="Q457" s="196">
        <v>0</v>
      </c>
      <c r="R457" s="196">
        <f>Q457*H457</f>
        <v>0</v>
      </c>
      <c r="S457" s="196">
        <v>0</v>
      </c>
      <c r="T457" s="197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98" t="s">
        <v>237</v>
      </c>
      <c r="AT457" s="198" t="s">
        <v>132</v>
      </c>
      <c r="AU457" s="198" t="s">
        <v>82</v>
      </c>
      <c r="AY457" s="18" t="s">
        <v>129</v>
      </c>
      <c r="BE457" s="199">
        <f>IF(N457="základní",J457,0)</f>
        <v>0</v>
      </c>
      <c r="BF457" s="199">
        <f>IF(N457="snížená",J457,0)</f>
        <v>0</v>
      </c>
      <c r="BG457" s="199">
        <f>IF(N457="zákl. přenesená",J457,0)</f>
        <v>0</v>
      </c>
      <c r="BH457" s="199">
        <f>IF(N457="sníž. přenesená",J457,0)</f>
        <v>0</v>
      </c>
      <c r="BI457" s="199">
        <f>IF(N457="nulová",J457,0)</f>
        <v>0</v>
      </c>
      <c r="BJ457" s="18" t="s">
        <v>80</v>
      </c>
      <c r="BK457" s="199">
        <f>ROUND(I457*H457,2)</f>
        <v>0</v>
      </c>
      <c r="BL457" s="18" t="s">
        <v>237</v>
      </c>
      <c r="BM457" s="198" t="s">
        <v>596</v>
      </c>
    </row>
    <row r="458" spans="1:65" s="2" customFormat="1" ht="11.25">
      <c r="A458" s="35"/>
      <c r="B458" s="36"/>
      <c r="C458" s="37"/>
      <c r="D458" s="200" t="s">
        <v>138</v>
      </c>
      <c r="E458" s="37"/>
      <c r="F458" s="201" t="s">
        <v>595</v>
      </c>
      <c r="G458" s="37"/>
      <c r="H458" s="37"/>
      <c r="I458" s="202"/>
      <c r="J458" s="37"/>
      <c r="K458" s="37"/>
      <c r="L458" s="40"/>
      <c r="M458" s="203"/>
      <c r="N458" s="204"/>
      <c r="O458" s="72"/>
      <c r="P458" s="72"/>
      <c r="Q458" s="72"/>
      <c r="R458" s="72"/>
      <c r="S458" s="72"/>
      <c r="T458" s="73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8" t="s">
        <v>138</v>
      </c>
      <c r="AU458" s="18" t="s">
        <v>82</v>
      </c>
    </row>
    <row r="459" spans="1:65" s="12" customFormat="1" ht="22.9" customHeight="1">
      <c r="B459" s="171"/>
      <c r="C459" s="172"/>
      <c r="D459" s="173" t="s">
        <v>71</v>
      </c>
      <c r="E459" s="185" t="s">
        <v>597</v>
      </c>
      <c r="F459" s="185" t="s">
        <v>598</v>
      </c>
      <c r="G459" s="172"/>
      <c r="H459" s="172"/>
      <c r="I459" s="175"/>
      <c r="J459" s="186">
        <f>BK459</f>
        <v>0</v>
      </c>
      <c r="K459" s="172"/>
      <c r="L459" s="177"/>
      <c r="M459" s="178"/>
      <c r="N459" s="179"/>
      <c r="O459" s="179"/>
      <c r="P459" s="180">
        <f>SUM(P460:P481)</f>
        <v>0</v>
      </c>
      <c r="Q459" s="179"/>
      <c r="R459" s="180">
        <f>SUM(R460:R481)</f>
        <v>0.86056350000000015</v>
      </c>
      <c r="S459" s="179"/>
      <c r="T459" s="181">
        <f>SUM(T460:T481)</f>
        <v>0.46919420000000001</v>
      </c>
      <c r="AR459" s="182" t="s">
        <v>82</v>
      </c>
      <c r="AT459" s="183" t="s">
        <v>71</v>
      </c>
      <c r="AU459" s="183" t="s">
        <v>80</v>
      </c>
      <c r="AY459" s="182" t="s">
        <v>129</v>
      </c>
      <c r="BK459" s="184">
        <f>SUM(BK460:BK481)</f>
        <v>0</v>
      </c>
    </row>
    <row r="460" spans="1:65" s="2" customFormat="1" ht="24.2" customHeight="1">
      <c r="A460" s="35"/>
      <c r="B460" s="36"/>
      <c r="C460" s="187" t="s">
        <v>599</v>
      </c>
      <c r="D460" s="187" t="s">
        <v>132</v>
      </c>
      <c r="E460" s="188" t="s">
        <v>600</v>
      </c>
      <c r="F460" s="189" t="s">
        <v>601</v>
      </c>
      <c r="G460" s="190" t="s">
        <v>263</v>
      </c>
      <c r="H460" s="191">
        <v>76</v>
      </c>
      <c r="I460" s="192"/>
      <c r="J460" s="193">
        <f>ROUND(I460*H460,2)</f>
        <v>0</v>
      </c>
      <c r="K460" s="189" t="s">
        <v>1</v>
      </c>
      <c r="L460" s="40"/>
      <c r="M460" s="194" t="s">
        <v>1</v>
      </c>
      <c r="N460" s="195" t="s">
        <v>37</v>
      </c>
      <c r="O460" s="72"/>
      <c r="P460" s="196">
        <f>O460*H460</f>
        <v>0</v>
      </c>
      <c r="Q460" s="196">
        <v>0</v>
      </c>
      <c r="R460" s="196">
        <f>Q460*H460</f>
        <v>0</v>
      </c>
      <c r="S460" s="196">
        <v>1.91E-3</v>
      </c>
      <c r="T460" s="197">
        <f>S460*H460</f>
        <v>0.14516000000000001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98" t="s">
        <v>237</v>
      </c>
      <c r="AT460" s="198" t="s">
        <v>132</v>
      </c>
      <c r="AU460" s="198" t="s">
        <v>82</v>
      </c>
      <c r="AY460" s="18" t="s">
        <v>129</v>
      </c>
      <c r="BE460" s="199">
        <f>IF(N460="základní",J460,0)</f>
        <v>0</v>
      </c>
      <c r="BF460" s="199">
        <f>IF(N460="snížená",J460,0)</f>
        <v>0</v>
      </c>
      <c r="BG460" s="199">
        <f>IF(N460="zákl. přenesená",J460,0)</f>
        <v>0</v>
      </c>
      <c r="BH460" s="199">
        <f>IF(N460="sníž. přenesená",J460,0)</f>
        <v>0</v>
      </c>
      <c r="BI460" s="199">
        <f>IF(N460="nulová",J460,0)</f>
        <v>0</v>
      </c>
      <c r="BJ460" s="18" t="s">
        <v>80</v>
      </c>
      <c r="BK460" s="199">
        <f>ROUND(I460*H460,2)</f>
        <v>0</v>
      </c>
      <c r="BL460" s="18" t="s">
        <v>237</v>
      </c>
      <c r="BM460" s="198" t="s">
        <v>602</v>
      </c>
    </row>
    <row r="461" spans="1:65" s="2" customFormat="1" ht="11.25">
      <c r="A461" s="35"/>
      <c r="B461" s="36"/>
      <c r="C461" s="37"/>
      <c r="D461" s="200" t="s">
        <v>138</v>
      </c>
      <c r="E461" s="37"/>
      <c r="F461" s="201" t="s">
        <v>601</v>
      </c>
      <c r="G461" s="37"/>
      <c r="H461" s="37"/>
      <c r="I461" s="202"/>
      <c r="J461" s="37"/>
      <c r="K461" s="37"/>
      <c r="L461" s="40"/>
      <c r="M461" s="203"/>
      <c r="N461" s="204"/>
      <c r="O461" s="72"/>
      <c r="P461" s="72"/>
      <c r="Q461" s="72"/>
      <c r="R461" s="72"/>
      <c r="S461" s="72"/>
      <c r="T461" s="73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138</v>
      </c>
      <c r="AU461" s="18" t="s">
        <v>82</v>
      </c>
    </row>
    <row r="462" spans="1:65" s="2" customFormat="1" ht="14.45" customHeight="1">
      <c r="A462" s="35"/>
      <c r="B462" s="36"/>
      <c r="C462" s="187" t="s">
        <v>603</v>
      </c>
      <c r="D462" s="187" t="s">
        <v>132</v>
      </c>
      <c r="E462" s="188" t="s">
        <v>604</v>
      </c>
      <c r="F462" s="189" t="s">
        <v>605</v>
      </c>
      <c r="G462" s="190" t="s">
        <v>263</v>
      </c>
      <c r="H462" s="191">
        <v>40.409999999999997</v>
      </c>
      <c r="I462" s="192"/>
      <c r="J462" s="193">
        <f>ROUND(I462*H462,2)</f>
        <v>0</v>
      </c>
      <c r="K462" s="189" t="s">
        <v>1</v>
      </c>
      <c r="L462" s="40"/>
      <c r="M462" s="194" t="s">
        <v>1</v>
      </c>
      <c r="N462" s="195" t="s">
        <v>37</v>
      </c>
      <c r="O462" s="72"/>
      <c r="P462" s="196">
        <f>O462*H462</f>
        <v>0</v>
      </c>
      <c r="Q462" s="196">
        <v>0</v>
      </c>
      <c r="R462" s="196">
        <f>Q462*H462</f>
        <v>0</v>
      </c>
      <c r="S462" s="196">
        <v>1.67E-3</v>
      </c>
      <c r="T462" s="197">
        <f>S462*H462</f>
        <v>6.7484699999999995E-2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98" t="s">
        <v>237</v>
      </c>
      <c r="AT462" s="198" t="s">
        <v>132</v>
      </c>
      <c r="AU462" s="198" t="s">
        <v>82</v>
      </c>
      <c r="AY462" s="18" t="s">
        <v>129</v>
      </c>
      <c r="BE462" s="199">
        <f>IF(N462="základní",J462,0)</f>
        <v>0</v>
      </c>
      <c r="BF462" s="199">
        <f>IF(N462="snížená",J462,0)</f>
        <v>0</v>
      </c>
      <c r="BG462" s="199">
        <f>IF(N462="zákl. přenesená",J462,0)</f>
        <v>0</v>
      </c>
      <c r="BH462" s="199">
        <f>IF(N462="sníž. přenesená",J462,0)</f>
        <v>0</v>
      </c>
      <c r="BI462" s="199">
        <f>IF(N462="nulová",J462,0)</f>
        <v>0</v>
      </c>
      <c r="BJ462" s="18" t="s">
        <v>80</v>
      </c>
      <c r="BK462" s="199">
        <f>ROUND(I462*H462,2)</f>
        <v>0</v>
      </c>
      <c r="BL462" s="18" t="s">
        <v>237</v>
      </c>
      <c r="BM462" s="198" t="s">
        <v>606</v>
      </c>
    </row>
    <row r="463" spans="1:65" s="2" customFormat="1" ht="11.25">
      <c r="A463" s="35"/>
      <c r="B463" s="36"/>
      <c r="C463" s="37"/>
      <c r="D463" s="200" t="s">
        <v>138</v>
      </c>
      <c r="E463" s="37"/>
      <c r="F463" s="201" t="s">
        <v>605</v>
      </c>
      <c r="G463" s="37"/>
      <c r="H463" s="37"/>
      <c r="I463" s="202"/>
      <c r="J463" s="37"/>
      <c r="K463" s="37"/>
      <c r="L463" s="40"/>
      <c r="M463" s="203"/>
      <c r="N463" s="204"/>
      <c r="O463" s="72"/>
      <c r="P463" s="72"/>
      <c r="Q463" s="72"/>
      <c r="R463" s="72"/>
      <c r="S463" s="72"/>
      <c r="T463" s="73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138</v>
      </c>
      <c r="AU463" s="18" t="s">
        <v>82</v>
      </c>
    </row>
    <row r="464" spans="1:65" s="13" customFormat="1" ht="11.25">
      <c r="B464" s="205"/>
      <c r="C464" s="206"/>
      <c r="D464" s="200" t="s">
        <v>139</v>
      </c>
      <c r="E464" s="207" t="s">
        <v>1</v>
      </c>
      <c r="F464" s="208" t="s">
        <v>607</v>
      </c>
      <c r="G464" s="206"/>
      <c r="H464" s="209">
        <v>24.57</v>
      </c>
      <c r="I464" s="210"/>
      <c r="J464" s="206"/>
      <c r="K464" s="206"/>
      <c r="L464" s="211"/>
      <c r="M464" s="212"/>
      <c r="N464" s="213"/>
      <c r="O464" s="213"/>
      <c r="P464" s="213"/>
      <c r="Q464" s="213"/>
      <c r="R464" s="213"/>
      <c r="S464" s="213"/>
      <c r="T464" s="214"/>
      <c r="AT464" s="215" t="s">
        <v>139</v>
      </c>
      <c r="AU464" s="215" t="s">
        <v>82</v>
      </c>
      <c r="AV464" s="13" t="s">
        <v>82</v>
      </c>
      <c r="AW464" s="13" t="s">
        <v>29</v>
      </c>
      <c r="AX464" s="13" t="s">
        <v>72</v>
      </c>
      <c r="AY464" s="215" t="s">
        <v>129</v>
      </c>
    </row>
    <row r="465" spans="1:65" s="13" customFormat="1" ht="11.25">
      <c r="B465" s="205"/>
      <c r="C465" s="206"/>
      <c r="D465" s="200" t="s">
        <v>139</v>
      </c>
      <c r="E465" s="207" t="s">
        <v>1</v>
      </c>
      <c r="F465" s="208" t="s">
        <v>608</v>
      </c>
      <c r="G465" s="206"/>
      <c r="H465" s="209">
        <v>1.2</v>
      </c>
      <c r="I465" s="210"/>
      <c r="J465" s="206"/>
      <c r="K465" s="206"/>
      <c r="L465" s="211"/>
      <c r="M465" s="212"/>
      <c r="N465" s="213"/>
      <c r="O465" s="213"/>
      <c r="P465" s="213"/>
      <c r="Q465" s="213"/>
      <c r="R465" s="213"/>
      <c r="S465" s="213"/>
      <c r="T465" s="214"/>
      <c r="AT465" s="215" t="s">
        <v>139</v>
      </c>
      <c r="AU465" s="215" t="s">
        <v>82</v>
      </c>
      <c r="AV465" s="13" t="s">
        <v>82</v>
      </c>
      <c r="AW465" s="13" t="s">
        <v>29</v>
      </c>
      <c r="AX465" s="13" t="s">
        <v>72</v>
      </c>
      <c r="AY465" s="215" t="s">
        <v>129</v>
      </c>
    </row>
    <row r="466" spans="1:65" s="13" customFormat="1" ht="11.25">
      <c r="B466" s="205"/>
      <c r="C466" s="206"/>
      <c r="D466" s="200" t="s">
        <v>139</v>
      </c>
      <c r="E466" s="207" t="s">
        <v>1</v>
      </c>
      <c r="F466" s="208" t="s">
        <v>609</v>
      </c>
      <c r="G466" s="206"/>
      <c r="H466" s="209">
        <v>0.82</v>
      </c>
      <c r="I466" s="210"/>
      <c r="J466" s="206"/>
      <c r="K466" s="206"/>
      <c r="L466" s="211"/>
      <c r="M466" s="212"/>
      <c r="N466" s="213"/>
      <c r="O466" s="213"/>
      <c r="P466" s="213"/>
      <c r="Q466" s="213"/>
      <c r="R466" s="213"/>
      <c r="S466" s="213"/>
      <c r="T466" s="214"/>
      <c r="AT466" s="215" t="s">
        <v>139</v>
      </c>
      <c r="AU466" s="215" t="s">
        <v>82</v>
      </c>
      <c r="AV466" s="13" t="s">
        <v>82</v>
      </c>
      <c r="AW466" s="13" t="s">
        <v>29</v>
      </c>
      <c r="AX466" s="13" t="s">
        <v>72</v>
      </c>
      <c r="AY466" s="215" t="s">
        <v>129</v>
      </c>
    </row>
    <row r="467" spans="1:65" s="13" customFormat="1" ht="11.25">
      <c r="B467" s="205"/>
      <c r="C467" s="206"/>
      <c r="D467" s="200" t="s">
        <v>139</v>
      </c>
      <c r="E467" s="207" t="s">
        <v>1</v>
      </c>
      <c r="F467" s="208" t="s">
        <v>610</v>
      </c>
      <c r="G467" s="206"/>
      <c r="H467" s="209">
        <v>2.37</v>
      </c>
      <c r="I467" s="210"/>
      <c r="J467" s="206"/>
      <c r="K467" s="206"/>
      <c r="L467" s="211"/>
      <c r="M467" s="212"/>
      <c r="N467" s="213"/>
      <c r="O467" s="213"/>
      <c r="P467" s="213"/>
      <c r="Q467" s="213"/>
      <c r="R467" s="213"/>
      <c r="S467" s="213"/>
      <c r="T467" s="214"/>
      <c r="AT467" s="215" t="s">
        <v>139</v>
      </c>
      <c r="AU467" s="215" t="s">
        <v>82</v>
      </c>
      <c r="AV467" s="13" t="s">
        <v>82</v>
      </c>
      <c r="AW467" s="13" t="s">
        <v>29</v>
      </c>
      <c r="AX467" s="13" t="s">
        <v>72</v>
      </c>
      <c r="AY467" s="215" t="s">
        <v>129</v>
      </c>
    </row>
    <row r="468" spans="1:65" s="13" customFormat="1" ht="11.25">
      <c r="B468" s="205"/>
      <c r="C468" s="206"/>
      <c r="D468" s="200" t="s">
        <v>139</v>
      </c>
      <c r="E468" s="207" t="s">
        <v>1</v>
      </c>
      <c r="F468" s="208" t="s">
        <v>611</v>
      </c>
      <c r="G468" s="206"/>
      <c r="H468" s="209">
        <v>11.45</v>
      </c>
      <c r="I468" s="210"/>
      <c r="J468" s="206"/>
      <c r="K468" s="206"/>
      <c r="L468" s="211"/>
      <c r="M468" s="212"/>
      <c r="N468" s="213"/>
      <c r="O468" s="213"/>
      <c r="P468" s="213"/>
      <c r="Q468" s="213"/>
      <c r="R468" s="213"/>
      <c r="S468" s="213"/>
      <c r="T468" s="214"/>
      <c r="AT468" s="215" t="s">
        <v>139</v>
      </c>
      <c r="AU468" s="215" t="s">
        <v>82</v>
      </c>
      <c r="AV468" s="13" t="s">
        <v>82</v>
      </c>
      <c r="AW468" s="13" t="s">
        <v>29</v>
      </c>
      <c r="AX468" s="13" t="s">
        <v>72</v>
      </c>
      <c r="AY468" s="215" t="s">
        <v>129</v>
      </c>
    </row>
    <row r="469" spans="1:65" s="14" customFormat="1" ht="11.25">
      <c r="B469" s="216"/>
      <c r="C469" s="217"/>
      <c r="D469" s="200" t="s">
        <v>139</v>
      </c>
      <c r="E469" s="218" t="s">
        <v>1</v>
      </c>
      <c r="F469" s="219" t="s">
        <v>143</v>
      </c>
      <c r="G469" s="217"/>
      <c r="H469" s="220">
        <v>40.409999999999997</v>
      </c>
      <c r="I469" s="221"/>
      <c r="J469" s="217"/>
      <c r="K469" s="217"/>
      <c r="L469" s="222"/>
      <c r="M469" s="223"/>
      <c r="N469" s="224"/>
      <c r="O469" s="224"/>
      <c r="P469" s="224"/>
      <c r="Q469" s="224"/>
      <c r="R469" s="224"/>
      <c r="S469" s="224"/>
      <c r="T469" s="225"/>
      <c r="AT469" s="226" t="s">
        <v>139</v>
      </c>
      <c r="AU469" s="226" t="s">
        <v>82</v>
      </c>
      <c r="AV469" s="14" t="s">
        <v>136</v>
      </c>
      <c r="AW469" s="14" t="s">
        <v>29</v>
      </c>
      <c r="AX469" s="14" t="s">
        <v>80</v>
      </c>
      <c r="AY469" s="226" t="s">
        <v>129</v>
      </c>
    </row>
    <row r="470" spans="1:65" s="2" customFormat="1" ht="24.2" customHeight="1">
      <c r="A470" s="35"/>
      <c r="B470" s="36"/>
      <c r="C470" s="187" t="s">
        <v>612</v>
      </c>
      <c r="D470" s="187" t="s">
        <v>132</v>
      </c>
      <c r="E470" s="188" t="s">
        <v>613</v>
      </c>
      <c r="F470" s="189" t="s">
        <v>614</v>
      </c>
      <c r="G470" s="190" t="s">
        <v>263</v>
      </c>
      <c r="H470" s="191">
        <v>21.15</v>
      </c>
      <c r="I470" s="192"/>
      <c r="J470" s="193">
        <f>ROUND(I470*H470,2)</f>
        <v>0</v>
      </c>
      <c r="K470" s="189" t="s">
        <v>1</v>
      </c>
      <c r="L470" s="40"/>
      <c r="M470" s="194" t="s">
        <v>1</v>
      </c>
      <c r="N470" s="195" t="s">
        <v>37</v>
      </c>
      <c r="O470" s="72"/>
      <c r="P470" s="196">
        <f>O470*H470</f>
        <v>0</v>
      </c>
      <c r="Q470" s="196">
        <v>0</v>
      </c>
      <c r="R470" s="196">
        <f>Q470*H470</f>
        <v>0</v>
      </c>
      <c r="S470" s="196">
        <v>1.213E-2</v>
      </c>
      <c r="T470" s="197">
        <f>S470*H470</f>
        <v>0.25654949999999999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98" t="s">
        <v>237</v>
      </c>
      <c r="AT470" s="198" t="s">
        <v>132</v>
      </c>
      <c r="AU470" s="198" t="s">
        <v>82</v>
      </c>
      <c r="AY470" s="18" t="s">
        <v>129</v>
      </c>
      <c r="BE470" s="199">
        <f>IF(N470="základní",J470,0)</f>
        <v>0</v>
      </c>
      <c r="BF470" s="199">
        <f>IF(N470="snížená",J470,0)</f>
        <v>0</v>
      </c>
      <c r="BG470" s="199">
        <f>IF(N470="zákl. přenesená",J470,0)</f>
        <v>0</v>
      </c>
      <c r="BH470" s="199">
        <f>IF(N470="sníž. přenesená",J470,0)</f>
        <v>0</v>
      </c>
      <c r="BI470" s="199">
        <f>IF(N470="nulová",J470,0)</f>
        <v>0</v>
      </c>
      <c r="BJ470" s="18" t="s">
        <v>80</v>
      </c>
      <c r="BK470" s="199">
        <f>ROUND(I470*H470,2)</f>
        <v>0</v>
      </c>
      <c r="BL470" s="18" t="s">
        <v>237</v>
      </c>
      <c r="BM470" s="198" t="s">
        <v>615</v>
      </c>
    </row>
    <row r="471" spans="1:65" s="2" customFormat="1" ht="11.25">
      <c r="A471" s="35"/>
      <c r="B471" s="36"/>
      <c r="C471" s="37"/>
      <c r="D471" s="200" t="s">
        <v>138</v>
      </c>
      <c r="E471" s="37"/>
      <c r="F471" s="201" t="s">
        <v>614</v>
      </c>
      <c r="G471" s="37"/>
      <c r="H471" s="37"/>
      <c r="I471" s="202"/>
      <c r="J471" s="37"/>
      <c r="K471" s="37"/>
      <c r="L471" s="40"/>
      <c r="M471" s="203"/>
      <c r="N471" s="204"/>
      <c r="O471" s="72"/>
      <c r="P471" s="72"/>
      <c r="Q471" s="72"/>
      <c r="R471" s="72"/>
      <c r="S471" s="72"/>
      <c r="T471" s="73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138</v>
      </c>
      <c r="AU471" s="18" t="s">
        <v>82</v>
      </c>
    </row>
    <row r="472" spans="1:65" s="2" customFormat="1" ht="24.2" customHeight="1">
      <c r="A472" s="35"/>
      <c r="B472" s="36"/>
      <c r="C472" s="187" t="s">
        <v>616</v>
      </c>
      <c r="D472" s="187" t="s">
        <v>132</v>
      </c>
      <c r="E472" s="188" t="s">
        <v>617</v>
      </c>
      <c r="F472" s="189" t="s">
        <v>618</v>
      </c>
      <c r="G472" s="190" t="s">
        <v>263</v>
      </c>
      <c r="H472" s="191">
        <v>76</v>
      </c>
      <c r="I472" s="192"/>
      <c r="J472" s="193">
        <f>ROUND(I472*H472,2)</f>
        <v>0</v>
      </c>
      <c r="K472" s="189" t="s">
        <v>1</v>
      </c>
      <c r="L472" s="40"/>
      <c r="M472" s="194" t="s">
        <v>1</v>
      </c>
      <c r="N472" s="195" t="s">
        <v>37</v>
      </c>
      <c r="O472" s="72"/>
      <c r="P472" s="196">
        <f>O472*H472</f>
        <v>0</v>
      </c>
      <c r="Q472" s="196">
        <v>6.5300000000000002E-3</v>
      </c>
      <c r="R472" s="196">
        <f>Q472*H472</f>
        <v>0.49628</v>
      </c>
      <c r="S472" s="196">
        <v>0</v>
      </c>
      <c r="T472" s="197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98" t="s">
        <v>237</v>
      </c>
      <c r="AT472" s="198" t="s">
        <v>132</v>
      </c>
      <c r="AU472" s="198" t="s">
        <v>82</v>
      </c>
      <c r="AY472" s="18" t="s">
        <v>129</v>
      </c>
      <c r="BE472" s="199">
        <f>IF(N472="základní",J472,0)</f>
        <v>0</v>
      </c>
      <c r="BF472" s="199">
        <f>IF(N472="snížená",J472,0)</f>
        <v>0</v>
      </c>
      <c r="BG472" s="199">
        <f>IF(N472="zákl. přenesená",J472,0)</f>
        <v>0</v>
      </c>
      <c r="BH472" s="199">
        <f>IF(N472="sníž. přenesená",J472,0)</f>
        <v>0</v>
      </c>
      <c r="BI472" s="199">
        <f>IF(N472="nulová",J472,0)</f>
        <v>0</v>
      </c>
      <c r="BJ472" s="18" t="s">
        <v>80</v>
      </c>
      <c r="BK472" s="199">
        <f>ROUND(I472*H472,2)</f>
        <v>0</v>
      </c>
      <c r="BL472" s="18" t="s">
        <v>237</v>
      </c>
      <c r="BM472" s="198" t="s">
        <v>619</v>
      </c>
    </row>
    <row r="473" spans="1:65" s="2" customFormat="1" ht="19.5">
      <c r="A473" s="35"/>
      <c r="B473" s="36"/>
      <c r="C473" s="37"/>
      <c r="D473" s="200" t="s">
        <v>138</v>
      </c>
      <c r="E473" s="37"/>
      <c r="F473" s="201" t="s">
        <v>618</v>
      </c>
      <c r="G473" s="37"/>
      <c r="H473" s="37"/>
      <c r="I473" s="202"/>
      <c r="J473" s="37"/>
      <c r="K473" s="37"/>
      <c r="L473" s="40"/>
      <c r="M473" s="203"/>
      <c r="N473" s="204"/>
      <c r="O473" s="72"/>
      <c r="P473" s="72"/>
      <c r="Q473" s="72"/>
      <c r="R473" s="72"/>
      <c r="S473" s="72"/>
      <c r="T473" s="73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138</v>
      </c>
      <c r="AU473" s="18" t="s">
        <v>82</v>
      </c>
    </row>
    <row r="474" spans="1:65" s="2" customFormat="1" ht="24.2" customHeight="1">
      <c r="A474" s="35"/>
      <c r="B474" s="36"/>
      <c r="C474" s="187" t="s">
        <v>620</v>
      </c>
      <c r="D474" s="187" t="s">
        <v>132</v>
      </c>
      <c r="E474" s="188" t="s">
        <v>621</v>
      </c>
      <c r="F474" s="189" t="s">
        <v>622</v>
      </c>
      <c r="G474" s="190" t="s">
        <v>263</v>
      </c>
      <c r="H474" s="191">
        <v>45</v>
      </c>
      <c r="I474" s="192"/>
      <c r="J474" s="193">
        <f>ROUND(I474*H474,2)</f>
        <v>0</v>
      </c>
      <c r="K474" s="189" t="s">
        <v>1</v>
      </c>
      <c r="L474" s="40"/>
      <c r="M474" s="194" t="s">
        <v>1</v>
      </c>
      <c r="N474" s="195" t="s">
        <v>37</v>
      </c>
      <c r="O474" s="72"/>
      <c r="P474" s="196">
        <f>O474*H474</f>
        <v>0</v>
      </c>
      <c r="Q474" s="196">
        <v>3.5200000000000001E-3</v>
      </c>
      <c r="R474" s="196">
        <f>Q474*H474</f>
        <v>0.15840000000000001</v>
      </c>
      <c r="S474" s="196">
        <v>0</v>
      </c>
      <c r="T474" s="197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98" t="s">
        <v>237</v>
      </c>
      <c r="AT474" s="198" t="s">
        <v>132</v>
      </c>
      <c r="AU474" s="198" t="s">
        <v>82</v>
      </c>
      <c r="AY474" s="18" t="s">
        <v>129</v>
      </c>
      <c r="BE474" s="199">
        <f>IF(N474="základní",J474,0)</f>
        <v>0</v>
      </c>
      <c r="BF474" s="199">
        <f>IF(N474="snížená",J474,0)</f>
        <v>0</v>
      </c>
      <c r="BG474" s="199">
        <f>IF(N474="zákl. přenesená",J474,0)</f>
        <v>0</v>
      </c>
      <c r="BH474" s="199">
        <f>IF(N474="sníž. přenesená",J474,0)</f>
        <v>0</v>
      </c>
      <c r="BI474" s="199">
        <f>IF(N474="nulová",J474,0)</f>
        <v>0</v>
      </c>
      <c r="BJ474" s="18" t="s">
        <v>80</v>
      </c>
      <c r="BK474" s="199">
        <f>ROUND(I474*H474,2)</f>
        <v>0</v>
      </c>
      <c r="BL474" s="18" t="s">
        <v>237</v>
      </c>
      <c r="BM474" s="198" t="s">
        <v>623</v>
      </c>
    </row>
    <row r="475" spans="1:65" s="2" customFormat="1" ht="19.5">
      <c r="A475" s="35"/>
      <c r="B475" s="36"/>
      <c r="C475" s="37"/>
      <c r="D475" s="200" t="s">
        <v>138</v>
      </c>
      <c r="E475" s="37"/>
      <c r="F475" s="201" t="s">
        <v>622</v>
      </c>
      <c r="G475" s="37"/>
      <c r="H475" s="37"/>
      <c r="I475" s="202"/>
      <c r="J475" s="37"/>
      <c r="K475" s="37"/>
      <c r="L475" s="40"/>
      <c r="M475" s="203"/>
      <c r="N475" s="204"/>
      <c r="O475" s="72"/>
      <c r="P475" s="72"/>
      <c r="Q475" s="72"/>
      <c r="R475" s="72"/>
      <c r="S475" s="72"/>
      <c r="T475" s="73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138</v>
      </c>
      <c r="AU475" s="18" t="s">
        <v>82</v>
      </c>
    </row>
    <row r="476" spans="1:65" s="2" customFormat="1" ht="24.2" customHeight="1">
      <c r="A476" s="35"/>
      <c r="B476" s="36"/>
      <c r="C476" s="187" t="s">
        <v>624</v>
      </c>
      <c r="D476" s="187" t="s">
        <v>132</v>
      </c>
      <c r="E476" s="188" t="s">
        <v>625</v>
      </c>
      <c r="F476" s="189" t="s">
        <v>626</v>
      </c>
      <c r="G476" s="190" t="s">
        <v>263</v>
      </c>
      <c r="H476" s="191">
        <v>21.15</v>
      </c>
      <c r="I476" s="192"/>
      <c r="J476" s="193">
        <f>ROUND(I476*H476,2)</f>
        <v>0</v>
      </c>
      <c r="K476" s="189" t="s">
        <v>1</v>
      </c>
      <c r="L476" s="40"/>
      <c r="M476" s="194" t="s">
        <v>1</v>
      </c>
      <c r="N476" s="195" t="s">
        <v>37</v>
      </c>
      <c r="O476" s="72"/>
      <c r="P476" s="196">
        <f>O476*H476</f>
        <v>0</v>
      </c>
      <c r="Q476" s="196">
        <v>9.6900000000000007E-3</v>
      </c>
      <c r="R476" s="196">
        <f>Q476*H476</f>
        <v>0.2049435</v>
      </c>
      <c r="S476" s="196">
        <v>0</v>
      </c>
      <c r="T476" s="197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98" t="s">
        <v>237</v>
      </c>
      <c r="AT476" s="198" t="s">
        <v>132</v>
      </c>
      <c r="AU476" s="198" t="s">
        <v>82</v>
      </c>
      <c r="AY476" s="18" t="s">
        <v>129</v>
      </c>
      <c r="BE476" s="199">
        <f>IF(N476="základní",J476,0)</f>
        <v>0</v>
      </c>
      <c r="BF476" s="199">
        <f>IF(N476="snížená",J476,0)</f>
        <v>0</v>
      </c>
      <c r="BG476" s="199">
        <f>IF(N476="zákl. přenesená",J476,0)</f>
        <v>0</v>
      </c>
      <c r="BH476" s="199">
        <f>IF(N476="sníž. přenesená",J476,0)</f>
        <v>0</v>
      </c>
      <c r="BI476" s="199">
        <f>IF(N476="nulová",J476,0)</f>
        <v>0</v>
      </c>
      <c r="BJ476" s="18" t="s">
        <v>80</v>
      </c>
      <c r="BK476" s="199">
        <f>ROUND(I476*H476,2)</f>
        <v>0</v>
      </c>
      <c r="BL476" s="18" t="s">
        <v>237</v>
      </c>
      <c r="BM476" s="198" t="s">
        <v>627</v>
      </c>
    </row>
    <row r="477" spans="1:65" s="2" customFormat="1" ht="19.5">
      <c r="A477" s="35"/>
      <c r="B477" s="36"/>
      <c r="C477" s="37"/>
      <c r="D477" s="200" t="s">
        <v>138</v>
      </c>
      <c r="E477" s="37"/>
      <c r="F477" s="201" t="s">
        <v>626</v>
      </c>
      <c r="G477" s="37"/>
      <c r="H477" s="37"/>
      <c r="I477" s="202"/>
      <c r="J477" s="37"/>
      <c r="K477" s="37"/>
      <c r="L477" s="40"/>
      <c r="M477" s="203"/>
      <c r="N477" s="204"/>
      <c r="O477" s="72"/>
      <c r="P477" s="72"/>
      <c r="Q477" s="72"/>
      <c r="R477" s="72"/>
      <c r="S477" s="72"/>
      <c r="T477" s="73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138</v>
      </c>
      <c r="AU477" s="18" t="s">
        <v>82</v>
      </c>
    </row>
    <row r="478" spans="1:65" s="2" customFormat="1" ht="24.2" customHeight="1">
      <c r="A478" s="35"/>
      <c r="B478" s="36"/>
      <c r="C478" s="187" t="s">
        <v>628</v>
      </c>
      <c r="D478" s="187" t="s">
        <v>132</v>
      </c>
      <c r="E478" s="188" t="s">
        <v>629</v>
      </c>
      <c r="F478" s="189" t="s">
        <v>630</v>
      </c>
      <c r="G478" s="190" t="s">
        <v>332</v>
      </c>
      <c r="H478" s="191">
        <v>2</v>
      </c>
      <c r="I478" s="192"/>
      <c r="J478" s="193">
        <f>ROUND(I478*H478,2)</f>
        <v>0</v>
      </c>
      <c r="K478" s="189" t="s">
        <v>152</v>
      </c>
      <c r="L478" s="40"/>
      <c r="M478" s="194" t="s">
        <v>1</v>
      </c>
      <c r="N478" s="195" t="s">
        <v>37</v>
      </c>
      <c r="O478" s="72"/>
      <c r="P478" s="196">
        <f>O478*H478</f>
        <v>0</v>
      </c>
      <c r="Q478" s="196">
        <v>4.6999999999999999E-4</v>
      </c>
      <c r="R478" s="196">
        <f>Q478*H478</f>
        <v>9.3999999999999997E-4</v>
      </c>
      <c r="S478" s="196">
        <v>0</v>
      </c>
      <c r="T478" s="197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98" t="s">
        <v>237</v>
      </c>
      <c r="AT478" s="198" t="s">
        <v>132</v>
      </c>
      <c r="AU478" s="198" t="s">
        <v>82</v>
      </c>
      <c r="AY478" s="18" t="s">
        <v>129</v>
      </c>
      <c r="BE478" s="199">
        <f>IF(N478="základní",J478,0)</f>
        <v>0</v>
      </c>
      <c r="BF478" s="199">
        <f>IF(N478="snížená",J478,0)</f>
        <v>0</v>
      </c>
      <c r="BG478" s="199">
        <f>IF(N478="zákl. přenesená",J478,0)</f>
        <v>0</v>
      </c>
      <c r="BH478" s="199">
        <f>IF(N478="sníž. přenesená",J478,0)</f>
        <v>0</v>
      </c>
      <c r="BI478" s="199">
        <f>IF(N478="nulová",J478,0)</f>
        <v>0</v>
      </c>
      <c r="BJ478" s="18" t="s">
        <v>80</v>
      </c>
      <c r="BK478" s="199">
        <f>ROUND(I478*H478,2)</f>
        <v>0</v>
      </c>
      <c r="BL478" s="18" t="s">
        <v>237</v>
      </c>
      <c r="BM478" s="198" t="s">
        <v>631</v>
      </c>
    </row>
    <row r="479" spans="1:65" s="2" customFormat="1" ht="29.25">
      <c r="A479" s="35"/>
      <c r="B479" s="36"/>
      <c r="C479" s="37"/>
      <c r="D479" s="200" t="s">
        <v>138</v>
      </c>
      <c r="E479" s="37"/>
      <c r="F479" s="201" t="s">
        <v>632</v>
      </c>
      <c r="G479" s="37"/>
      <c r="H479" s="37"/>
      <c r="I479" s="202"/>
      <c r="J479" s="37"/>
      <c r="K479" s="37"/>
      <c r="L479" s="40"/>
      <c r="M479" s="203"/>
      <c r="N479" s="204"/>
      <c r="O479" s="72"/>
      <c r="P479" s="72"/>
      <c r="Q479" s="72"/>
      <c r="R479" s="72"/>
      <c r="S479" s="72"/>
      <c r="T479" s="73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138</v>
      </c>
      <c r="AU479" s="18" t="s">
        <v>82</v>
      </c>
    </row>
    <row r="480" spans="1:65" s="2" customFormat="1" ht="24.2" customHeight="1">
      <c r="A480" s="35"/>
      <c r="B480" s="36"/>
      <c r="C480" s="187" t="s">
        <v>633</v>
      </c>
      <c r="D480" s="187" t="s">
        <v>132</v>
      </c>
      <c r="E480" s="188" t="s">
        <v>634</v>
      </c>
      <c r="F480" s="189" t="s">
        <v>635</v>
      </c>
      <c r="G480" s="190" t="s">
        <v>500</v>
      </c>
      <c r="H480" s="258"/>
      <c r="I480" s="192"/>
      <c r="J480" s="193">
        <f>ROUND(I480*H480,2)</f>
        <v>0</v>
      </c>
      <c r="K480" s="189" t="s">
        <v>1</v>
      </c>
      <c r="L480" s="40"/>
      <c r="M480" s="194" t="s">
        <v>1</v>
      </c>
      <c r="N480" s="195" t="s">
        <v>37</v>
      </c>
      <c r="O480" s="72"/>
      <c r="P480" s="196">
        <f>O480*H480</f>
        <v>0</v>
      </c>
      <c r="Q480" s="196">
        <v>0</v>
      </c>
      <c r="R480" s="196">
        <f>Q480*H480</f>
        <v>0</v>
      </c>
      <c r="S480" s="196">
        <v>0</v>
      </c>
      <c r="T480" s="197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98" t="s">
        <v>237</v>
      </c>
      <c r="AT480" s="198" t="s">
        <v>132</v>
      </c>
      <c r="AU480" s="198" t="s">
        <v>82</v>
      </c>
      <c r="AY480" s="18" t="s">
        <v>129</v>
      </c>
      <c r="BE480" s="199">
        <f>IF(N480="základní",J480,0)</f>
        <v>0</v>
      </c>
      <c r="BF480" s="199">
        <f>IF(N480="snížená",J480,0)</f>
        <v>0</v>
      </c>
      <c r="BG480" s="199">
        <f>IF(N480="zákl. přenesená",J480,0)</f>
        <v>0</v>
      </c>
      <c r="BH480" s="199">
        <f>IF(N480="sníž. přenesená",J480,0)</f>
        <v>0</v>
      </c>
      <c r="BI480" s="199">
        <f>IF(N480="nulová",J480,0)</f>
        <v>0</v>
      </c>
      <c r="BJ480" s="18" t="s">
        <v>80</v>
      </c>
      <c r="BK480" s="199">
        <f>ROUND(I480*H480,2)</f>
        <v>0</v>
      </c>
      <c r="BL480" s="18" t="s">
        <v>237</v>
      </c>
      <c r="BM480" s="198" t="s">
        <v>636</v>
      </c>
    </row>
    <row r="481" spans="1:65" s="2" customFormat="1" ht="19.5">
      <c r="A481" s="35"/>
      <c r="B481" s="36"/>
      <c r="C481" s="37"/>
      <c r="D481" s="200" t="s">
        <v>138</v>
      </c>
      <c r="E481" s="37"/>
      <c r="F481" s="201" t="s">
        <v>635</v>
      </c>
      <c r="G481" s="37"/>
      <c r="H481" s="37"/>
      <c r="I481" s="202"/>
      <c r="J481" s="37"/>
      <c r="K481" s="37"/>
      <c r="L481" s="40"/>
      <c r="M481" s="203"/>
      <c r="N481" s="204"/>
      <c r="O481" s="72"/>
      <c r="P481" s="72"/>
      <c r="Q481" s="72"/>
      <c r="R481" s="72"/>
      <c r="S481" s="72"/>
      <c r="T481" s="73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138</v>
      </c>
      <c r="AU481" s="18" t="s">
        <v>82</v>
      </c>
    </row>
    <row r="482" spans="1:65" s="12" customFormat="1" ht="22.9" customHeight="1">
      <c r="B482" s="171"/>
      <c r="C482" s="172"/>
      <c r="D482" s="173" t="s">
        <v>71</v>
      </c>
      <c r="E482" s="185" t="s">
        <v>637</v>
      </c>
      <c r="F482" s="185" t="s">
        <v>638</v>
      </c>
      <c r="G482" s="172"/>
      <c r="H482" s="172"/>
      <c r="I482" s="175"/>
      <c r="J482" s="186">
        <f>BK482</f>
        <v>0</v>
      </c>
      <c r="K482" s="172"/>
      <c r="L482" s="177"/>
      <c r="M482" s="178"/>
      <c r="N482" s="179"/>
      <c r="O482" s="179"/>
      <c r="P482" s="180">
        <f>SUM(P483:P488)</f>
        <v>0</v>
      </c>
      <c r="Q482" s="179"/>
      <c r="R482" s="180">
        <f>SUM(R483:R488)</f>
        <v>4.292E-2</v>
      </c>
      <c r="S482" s="179"/>
      <c r="T482" s="181">
        <f>SUM(T483:T488)</f>
        <v>0</v>
      </c>
      <c r="AR482" s="182" t="s">
        <v>82</v>
      </c>
      <c r="AT482" s="183" t="s">
        <v>71</v>
      </c>
      <c r="AU482" s="183" t="s">
        <v>80</v>
      </c>
      <c r="AY482" s="182" t="s">
        <v>129</v>
      </c>
      <c r="BK482" s="184">
        <f>SUM(BK483:BK488)</f>
        <v>0</v>
      </c>
    </row>
    <row r="483" spans="1:65" s="2" customFormat="1" ht="24.2" customHeight="1">
      <c r="A483" s="35"/>
      <c r="B483" s="36"/>
      <c r="C483" s="187" t="s">
        <v>639</v>
      </c>
      <c r="D483" s="187" t="s">
        <v>132</v>
      </c>
      <c r="E483" s="188" t="s">
        <v>640</v>
      </c>
      <c r="F483" s="189" t="s">
        <v>641</v>
      </c>
      <c r="G483" s="190" t="s">
        <v>332</v>
      </c>
      <c r="H483" s="191">
        <v>1</v>
      </c>
      <c r="I483" s="192"/>
      <c r="J483" s="193">
        <f>ROUND(I483*H483,2)</f>
        <v>0</v>
      </c>
      <c r="K483" s="189" t="s">
        <v>1</v>
      </c>
      <c r="L483" s="40"/>
      <c r="M483" s="194" t="s">
        <v>1</v>
      </c>
      <c r="N483" s="195" t="s">
        <v>37</v>
      </c>
      <c r="O483" s="72"/>
      <c r="P483" s="196">
        <f>O483*H483</f>
        <v>0</v>
      </c>
      <c r="Q483" s="196">
        <v>9.2000000000000003E-4</v>
      </c>
      <c r="R483" s="196">
        <f>Q483*H483</f>
        <v>9.2000000000000003E-4</v>
      </c>
      <c r="S483" s="196">
        <v>0</v>
      </c>
      <c r="T483" s="197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98" t="s">
        <v>237</v>
      </c>
      <c r="AT483" s="198" t="s">
        <v>132</v>
      </c>
      <c r="AU483" s="198" t="s">
        <v>82</v>
      </c>
      <c r="AY483" s="18" t="s">
        <v>129</v>
      </c>
      <c r="BE483" s="199">
        <f>IF(N483="základní",J483,0)</f>
        <v>0</v>
      </c>
      <c r="BF483" s="199">
        <f>IF(N483="snížená",J483,0)</f>
        <v>0</v>
      </c>
      <c r="BG483" s="199">
        <f>IF(N483="zákl. přenesená",J483,0)</f>
        <v>0</v>
      </c>
      <c r="BH483" s="199">
        <f>IF(N483="sníž. přenesená",J483,0)</f>
        <v>0</v>
      </c>
      <c r="BI483" s="199">
        <f>IF(N483="nulová",J483,0)</f>
        <v>0</v>
      </c>
      <c r="BJ483" s="18" t="s">
        <v>80</v>
      </c>
      <c r="BK483" s="199">
        <f>ROUND(I483*H483,2)</f>
        <v>0</v>
      </c>
      <c r="BL483" s="18" t="s">
        <v>237</v>
      </c>
      <c r="BM483" s="198" t="s">
        <v>642</v>
      </c>
    </row>
    <row r="484" spans="1:65" s="2" customFormat="1" ht="19.5">
      <c r="A484" s="35"/>
      <c r="B484" s="36"/>
      <c r="C484" s="37"/>
      <c r="D484" s="200" t="s">
        <v>138</v>
      </c>
      <c r="E484" s="37"/>
      <c r="F484" s="201" t="s">
        <v>641</v>
      </c>
      <c r="G484" s="37"/>
      <c r="H484" s="37"/>
      <c r="I484" s="202"/>
      <c r="J484" s="37"/>
      <c r="K484" s="37"/>
      <c r="L484" s="40"/>
      <c r="M484" s="203"/>
      <c r="N484" s="204"/>
      <c r="O484" s="72"/>
      <c r="P484" s="72"/>
      <c r="Q484" s="72"/>
      <c r="R484" s="72"/>
      <c r="S484" s="72"/>
      <c r="T484" s="73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138</v>
      </c>
      <c r="AU484" s="18" t="s">
        <v>82</v>
      </c>
    </row>
    <row r="485" spans="1:65" s="2" customFormat="1" ht="14.45" customHeight="1">
      <c r="A485" s="35"/>
      <c r="B485" s="36"/>
      <c r="C485" s="237" t="s">
        <v>643</v>
      </c>
      <c r="D485" s="237" t="s">
        <v>189</v>
      </c>
      <c r="E485" s="238" t="s">
        <v>644</v>
      </c>
      <c r="F485" s="239" t="s">
        <v>645</v>
      </c>
      <c r="G485" s="240" t="s">
        <v>332</v>
      </c>
      <c r="H485" s="241">
        <v>1</v>
      </c>
      <c r="I485" s="242"/>
      <c r="J485" s="243">
        <f>ROUND(I485*H485,2)</f>
        <v>0</v>
      </c>
      <c r="K485" s="239" t="s">
        <v>152</v>
      </c>
      <c r="L485" s="244"/>
      <c r="M485" s="245" t="s">
        <v>1</v>
      </c>
      <c r="N485" s="246" t="s">
        <v>37</v>
      </c>
      <c r="O485" s="72"/>
      <c r="P485" s="196">
        <f>O485*H485</f>
        <v>0</v>
      </c>
      <c r="Q485" s="196">
        <v>4.2000000000000003E-2</v>
      </c>
      <c r="R485" s="196">
        <f>Q485*H485</f>
        <v>4.2000000000000003E-2</v>
      </c>
      <c r="S485" s="196">
        <v>0</v>
      </c>
      <c r="T485" s="197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198" t="s">
        <v>362</v>
      </c>
      <c r="AT485" s="198" t="s">
        <v>189</v>
      </c>
      <c r="AU485" s="198" t="s">
        <v>82</v>
      </c>
      <c r="AY485" s="18" t="s">
        <v>129</v>
      </c>
      <c r="BE485" s="199">
        <f>IF(N485="základní",J485,0)</f>
        <v>0</v>
      </c>
      <c r="BF485" s="199">
        <f>IF(N485="snížená",J485,0)</f>
        <v>0</v>
      </c>
      <c r="BG485" s="199">
        <f>IF(N485="zákl. přenesená",J485,0)</f>
        <v>0</v>
      </c>
      <c r="BH485" s="199">
        <f>IF(N485="sníž. přenesená",J485,0)</f>
        <v>0</v>
      </c>
      <c r="BI485" s="199">
        <f>IF(N485="nulová",J485,0)</f>
        <v>0</v>
      </c>
      <c r="BJ485" s="18" t="s">
        <v>80</v>
      </c>
      <c r="BK485" s="199">
        <f>ROUND(I485*H485,2)</f>
        <v>0</v>
      </c>
      <c r="BL485" s="18" t="s">
        <v>237</v>
      </c>
      <c r="BM485" s="198" t="s">
        <v>646</v>
      </c>
    </row>
    <row r="486" spans="1:65" s="2" customFormat="1" ht="11.25">
      <c r="A486" s="35"/>
      <c r="B486" s="36"/>
      <c r="C486" s="37"/>
      <c r="D486" s="200" t="s">
        <v>138</v>
      </c>
      <c r="E486" s="37"/>
      <c r="F486" s="201" t="s">
        <v>647</v>
      </c>
      <c r="G486" s="37"/>
      <c r="H486" s="37"/>
      <c r="I486" s="202"/>
      <c r="J486" s="37"/>
      <c r="K486" s="37"/>
      <c r="L486" s="40"/>
      <c r="M486" s="203"/>
      <c r="N486" s="204"/>
      <c r="O486" s="72"/>
      <c r="P486" s="72"/>
      <c r="Q486" s="72"/>
      <c r="R486" s="72"/>
      <c r="S486" s="72"/>
      <c r="T486" s="73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T486" s="18" t="s">
        <v>138</v>
      </c>
      <c r="AU486" s="18" t="s">
        <v>82</v>
      </c>
    </row>
    <row r="487" spans="1:65" s="2" customFormat="1" ht="24.2" customHeight="1">
      <c r="A487" s="35"/>
      <c r="B487" s="36"/>
      <c r="C487" s="187" t="s">
        <v>648</v>
      </c>
      <c r="D487" s="187" t="s">
        <v>132</v>
      </c>
      <c r="E487" s="188" t="s">
        <v>649</v>
      </c>
      <c r="F487" s="189" t="s">
        <v>650</v>
      </c>
      <c r="G487" s="190" t="s">
        <v>500</v>
      </c>
      <c r="H487" s="258"/>
      <c r="I487" s="192"/>
      <c r="J487" s="193">
        <f>ROUND(I487*H487,2)</f>
        <v>0</v>
      </c>
      <c r="K487" s="189" t="s">
        <v>1</v>
      </c>
      <c r="L487" s="40"/>
      <c r="M487" s="194" t="s">
        <v>1</v>
      </c>
      <c r="N487" s="195" t="s">
        <v>37</v>
      </c>
      <c r="O487" s="72"/>
      <c r="P487" s="196">
        <f>O487*H487</f>
        <v>0</v>
      </c>
      <c r="Q487" s="196">
        <v>0</v>
      </c>
      <c r="R487" s="196">
        <f>Q487*H487</f>
        <v>0</v>
      </c>
      <c r="S487" s="196">
        <v>0</v>
      </c>
      <c r="T487" s="197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198" t="s">
        <v>237</v>
      </c>
      <c r="AT487" s="198" t="s">
        <v>132</v>
      </c>
      <c r="AU487" s="198" t="s">
        <v>82</v>
      </c>
      <c r="AY487" s="18" t="s">
        <v>129</v>
      </c>
      <c r="BE487" s="199">
        <f>IF(N487="základní",J487,0)</f>
        <v>0</v>
      </c>
      <c r="BF487" s="199">
        <f>IF(N487="snížená",J487,0)</f>
        <v>0</v>
      </c>
      <c r="BG487" s="199">
        <f>IF(N487="zákl. přenesená",J487,0)</f>
        <v>0</v>
      </c>
      <c r="BH487" s="199">
        <f>IF(N487="sníž. přenesená",J487,0)</f>
        <v>0</v>
      </c>
      <c r="BI487" s="199">
        <f>IF(N487="nulová",J487,0)</f>
        <v>0</v>
      </c>
      <c r="BJ487" s="18" t="s">
        <v>80</v>
      </c>
      <c r="BK487" s="199">
        <f>ROUND(I487*H487,2)</f>
        <v>0</v>
      </c>
      <c r="BL487" s="18" t="s">
        <v>237</v>
      </c>
      <c r="BM487" s="198" t="s">
        <v>651</v>
      </c>
    </row>
    <row r="488" spans="1:65" s="2" customFormat="1" ht="19.5">
      <c r="A488" s="35"/>
      <c r="B488" s="36"/>
      <c r="C488" s="37"/>
      <c r="D488" s="200" t="s">
        <v>138</v>
      </c>
      <c r="E488" s="37"/>
      <c r="F488" s="201" t="s">
        <v>650</v>
      </c>
      <c r="G488" s="37"/>
      <c r="H488" s="37"/>
      <c r="I488" s="202"/>
      <c r="J488" s="37"/>
      <c r="K488" s="37"/>
      <c r="L488" s="40"/>
      <c r="M488" s="203"/>
      <c r="N488" s="204"/>
      <c r="O488" s="72"/>
      <c r="P488" s="72"/>
      <c r="Q488" s="72"/>
      <c r="R488" s="72"/>
      <c r="S488" s="72"/>
      <c r="T488" s="73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8" t="s">
        <v>138</v>
      </c>
      <c r="AU488" s="18" t="s">
        <v>82</v>
      </c>
    </row>
    <row r="489" spans="1:65" s="12" customFormat="1" ht="22.9" customHeight="1">
      <c r="B489" s="171"/>
      <c r="C489" s="172"/>
      <c r="D489" s="173" t="s">
        <v>71</v>
      </c>
      <c r="E489" s="185" t="s">
        <v>652</v>
      </c>
      <c r="F489" s="185" t="s">
        <v>653</v>
      </c>
      <c r="G489" s="172"/>
      <c r="H489" s="172"/>
      <c r="I489" s="175"/>
      <c r="J489" s="186">
        <f>BK489</f>
        <v>0</v>
      </c>
      <c r="K489" s="172"/>
      <c r="L489" s="177"/>
      <c r="M489" s="178"/>
      <c r="N489" s="179"/>
      <c r="O489" s="179"/>
      <c r="P489" s="180">
        <f>SUM(P490:P503)</f>
        <v>0</v>
      </c>
      <c r="Q489" s="179"/>
      <c r="R489" s="180">
        <f>SUM(R490:R503)</f>
        <v>2.3359999999999999E-2</v>
      </c>
      <c r="S489" s="179"/>
      <c r="T489" s="181">
        <f>SUM(T490:T503)</f>
        <v>1.2000000000000002</v>
      </c>
      <c r="AR489" s="182" t="s">
        <v>82</v>
      </c>
      <c r="AT489" s="183" t="s">
        <v>71</v>
      </c>
      <c r="AU489" s="183" t="s">
        <v>80</v>
      </c>
      <c r="AY489" s="182" t="s">
        <v>129</v>
      </c>
      <c r="BK489" s="184">
        <f>SUM(BK490:BK503)</f>
        <v>0</v>
      </c>
    </row>
    <row r="490" spans="1:65" s="2" customFormat="1" ht="14.45" customHeight="1">
      <c r="A490" s="35"/>
      <c r="B490" s="36"/>
      <c r="C490" s="187" t="s">
        <v>654</v>
      </c>
      <c r="D490" s="187" t="s">
        <v>132</v>
      </c>
      <c r="E490" s="188" t="s">
        <v>655</v>
      </c>
      <c r="F490" s="189" t="s">
        <v>656</v>
      </c>
      <c r="G490" s="190" t="s">
        <v>151</v>
      </c>
      <c r="H490" s="191">
        <v>16</v>
      </c>
      <c r="I490" s="192"/>
      <c r="J490" s="193">
        <f>ROUND(I490*H490,2)</f>
        <v>0</v>
      </c>
      <c r="K490" s="189" t="s">
        <v>1</v>
      </c>
      <c r="L490" s="40"/>
      <c r="M490" s="194" t="s">
        <v>1</v>
      </c>
      <c r="N490" s="195" t="s">
        <v>37</v>
      </c>
      <c r="O490" s="72"/>
      <c r="P490" s="196">
        <f>O490*H490</f>
        <v>0</v>
      </c>
      <c r="Q490" s="196">
        <v>0</v>
      </c>
      <c r="R490" s="196">
        <f>Q490*H490</f>
        <v>0</v>
      </c>
      <c r="S490" s="196">
        <v>0.05</v>
      </c>
      <c r="T490" s="197">
        <f>S490*H490</f>
        <v>0.8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98" t="s">
        <v>237</v>
      </c>
      <c r="AT490" s="198" t="s">
        <v>132</v>
      </c>
      <c r="AU490" s="198" t="s">
        <v>82</v>
      </c>
      <c r="AY490" s="18" t="s">
        <v>129</v>
      </c>
      <c r="BE490" s="199">
        <f>IF(N490="základní",J490,0)</f>
        <v>0</v>
      </c>
      <c r="BF490" s="199">
        <f>IF(N490="snížená",J490,0)</f>
        <v>0</v>
      </c>
      <c r="BG490" s="199">
        <f>IF(N490="zákl. přenesená",J490,0)</f>
        <v>0</v>
      </c>
      <c r="BH490" s="199">
        <f>IF(N490="sníž. přenesená",J490,0)</f>
        <v>0</v>
      </c>
      <c r="BI490" s="199">
        <f>IF(N490="nulová",J490,0)</f>
        <v>0</v>
      </c>
      <c r="BJ490" s="18" t="s">
        <v>80</v>
      </c>
      <c r="BK490" s="199">
        <f>ROUND(I490*H490,2)</f>
        <v>0</v>
      </c>
      <c r="BL490" s="18" t="s">
        <v>237</v>
      </c>
      <c r="BM490" s="198" t="s">
        <v>657</v>
      </c>
    </row>
    <row r="491" spans="1:65" s="2" customFormat="1" ht="11.25">
      <c r="A491" s="35"/>
      <c r="B491" s="36"/>
      <c r="C491" s="37"/>
      <c r="D491" s="200" t="s">
        <v>138</v>
      </c>
      <c r="E491" s="37"/>
      <c r="F491" s="201" t="s">
        <v>656</v>
      </c>
      <c r="G491" s="37"/>
      <c r="H491" s="37"/>
      <c r="I491" s="202"/>
      <c r="J491" s="37"/>
      <c r="K491" s="37"/>
      <c r="L491" s="40"/>
      <c r="M491" s="203"/>
      <c r="N491" s="204"/>
      <c r="O491" s="72"/>
      <c r="P491" s="72"/>
      <c r="Q491" s="72"/>
      <c r="R491" s="72"/>
      <c r="S491" s="72"/>
      <c r="T491" s="73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138</v>
      </c>
      <c r="AU491" s="18" t="s">
        <v>82</v>
      </c>
    </row>
    <row r="492" spans="1:65" s="2" customFormat="1" ht="14.45" customHeight="1">
      <c r="A492" s="35"/>
      <c r="B492" s="36"/>
      <c r="C492" s="187" t="s">
        <v>658</v>
      </c>
      <c r="D492" s="187" t="s">
        <v>132</v>
      </c>
      <c r="E492" s="188" t="s">
        <v>659</v>
      </c>
      <c r="F492" s="189" t="s">
        <v>660</v>
      </c>
      <c r="G492" s="190" t="s">
        <v>151</v>
      </c>
      <c r="H492" s="191">
        <v>16</v>
      </c>
      <c r="I492" s="192"/>
      <c r="J492" s="193">
        <f>ROUND(I492*H492,2)</f>
        <v>0</v>
      </c>
      <c r="K492" s="189" t="s">
        <v>1</v>
      </c>
      <c r="L492" s="40"/>
      <c r="M492" s="194" t="s">
        <v>1</v>
      </c>
      <c r="N492" s="195" t="s">
        <v>37</v>
      </c>
      <c r="O492" s="72"/>
      <c r="P492" s="196">
        <f>O492*H492</f>
        <v>0</v>
      </c>
      <c r="Q492" s="196">
        <v>1.0000000000000001E-5</v>
      </c>
      <c r="R492" s="196">
        <f>Q492*H492</f>
        <v>1.6000000000000001E-4</v>
      </c>
      <c r="S492" s="196">
        <v>0</v>
      </c>
      <c r="T492" s="197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198" t="s">
        <v>237</v>
      </c>
      <c r="AT492" s="198" t="s">
        <v>132</v>
      </c>
      <c r="AU492" s="198" t="s">
        <v>82</v>
      </c>
      <c r="AY492" s="18" t="s">
        <v>129</v>
      </c>
      <c r="BE492" s="199">
        <f>IF(N492="základní",J492,0)</f>
        <v>0</v>
      </c>
      <c r="BF492" s="199">
        <f>IF(N492="snížená",J492,0)</f>
        <v>0</v>
      </c>
      <c r="BG492" s="199">
        <f>IF(N492="zákl. přenesená",J492,0)</f>
        <v>0</v>
      </c>
      <c r="BH492" s="199">
        <f>IF(N492="sníž. přenesená",J492,0)</f>
        <v>0</v>
      </c>
      <c r="BI492" s="199">
        <f>IF(N492="nulová",J492,0)</f>
        <v>0</v>
      </c>
      <c r="BJ492" s="18" t="s">
        <v>80</v>
      </c>
      <c r="BK492" s="199">
        <f>ROUND(I492*H492,2)</f>
        <v>0</v>
      </c>
      <c r="BL492" s="18" t="s">
        <v>237</v>
      </c>
      <c r="BM492" s="198" t="s">
        <v>661</v>
      </c>
    </row>
    <row r="493" spans="1:65" s="2" customFormat="1" ht="11.25">
      <c r="A493" s="35"/>
      <c r="B493" s="36"/>
      <c r="C493" s="37"/>
      <c r="D493" s="200" t="s">
        <v>138</v>
      </c>
      <c r="E493" s="37"/>
      <c r="F493" s="201" t="s">
        <v>660</v>
      </c>
      <c r="G493" s="37"/>
      <c r="H493" s="37"/>
      <c r="I493" s="202"/>
      <c r="J493" s="37"/>
      <c r="K493" s="37"/>
      <c r="L493" s="40"/>
      <c r="M493" s="203"/>
      <c r="N493" s="204"/>
      <c r="O493" s="72"/>
      <c r="P493" s="72"/>
      <c r="Q493" s="72"/>
      <c r="R493" s="72"/>
      <c r="S493" s="72"/>
      <c r="T493" s="73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8" t="s">
        <v>138</v>
      </c>
      <c r="AU493" s="18" t="s">
        <v>82</v>
      </c>
    </row>
    <row r="494" spans="1:65" s="2" customFormat="1" ht="14.45" customHeight="1">
      <c r="A494" s="35"/>
      <c r="B494" s="36"/>
      <c r="C494" s="237" t="s">
        <v>662</v>
      </c>
      <c r="D494" s="237" t="s">
        <v>189</v>
      </c>
      <c r="E494" s="238" t="s">
        <v>663</v>
      </c>
      <c r="F494" s="239" t="s">
        <v>664</v>
      </c>
      <c r="G494" s="240" t="s">
        <v>151</v>
      </c>
      <c r="H494" s="241">
        <v>16</v>
      </c>
      <c r="I494" s="242"/>
      <c r="J494" s="243">
        <f>ROUND(I494*H494,2)</f>
        <v>0</v>
      </c>
      <c r="K494" s="239" t="s">
        <v>1</v>
      </c>
      <c r="L494" s="244"/>
      <c r="M494" s="245" t="s">
        <v>1</v>
      </c>
      <c r="N494" s="246" t="s">
        <v>37</v>
      </c>
      <c r="O494" s="72"/>
      <c r="P494" s="196">
        <f>O494*H494</f>
        <v>0</v>
      </c>
      <c r="Q494" s="196">
        <v>0</v>
      </c>
      <c r="R494" s="196">
        <f>Q494*H494</f>
        <v>0</v>
      </c>
      <c r="S494" s="196">
        <v>0</v>
      </c>
      <c r="T494" s="197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98" t="s">
        <v>362</v>
      </c>
      <c r="AT494" s="198" t="s">
        <v>189</v>
      </c>
      <c r="AU494" s="198" t="s">
        <v>82</v>
      </c>
      <c r="AY494" s="18" t="s">
        <v>129</v>
      </c>
      <c r="BE494" s="199">
        <f>IF(N494="základní",J494,0)</f>
        <v>0</v>
      </c>
      <c r="BF494" s="199">
        <f>IF(N494="snížená",J494,0)</f>
        <v>0</v>
      </c>
      <c r="BG494" s="199">
        <f>IF(N494="zákl. přenesená",J494,0)</f>
        <v>0</v>
      </c>
      <c r="BH494" s="199">
        <f>IF(N494="sníž. přenesená",J494,0)</f>
        <v>0</v>
      </c>
      <c r="BI494" s="199">
        <f>IF(N494="nulová",J494,0)</f>
        <v>0</v>
      </c>
      <c r="BJ494" s="18" t="s">
        <v>80</v>
      </c>
      <c r="BK494" s="199">
        <f>ROUND(I494*H494,2)</f>
        <v>0</v>
      </c>
      <c r="BL494" s="18" t="s">
        <v>237</v>
      </c>
      <c r="BM494" s="198" t="s">
        <v>665</v>
      </c>
    </row>
    <row r="495" spans="1:65" s="2" customFormat="1" ht="11.25">
      <c r="A495" s="35"/>
      <c r="B495" s="36"/>
      <c r="C495" s="37"/>
      <c r="D495" s="200" t="s">
        <v>138</v>
      </c>
      <c r="E495" s="37"/>
      <c r="F495" s="201" t="s">
        <v>664</v>
      </c>
      <c r="G495" s="37"/>
      <c r="H495" s="37"/>
      <c r="I495" s="202"/>
      <c r="J495" s="37"/>
      <c r="K495" s="37"/>
      <c r="L495" s="40"/>
      <c r="M495" s="203"/>
      <c r="N495" s="204"/>
      <c r="O495" s="72"/>
      <c r="P495" s="72"/>
      <c r="Q495" s="72"/>
      <c r="R495" s="72"/>
      <c r="S495" s="72"/>
      <c r="T495" s="73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138</v>
      </c>
      <c r="AU495" s="18" t="s">
        <v>82</v>
      </c>
    </row>
    <row r="496" spans="1:65" s="2" customFormat="1" ht="24.2" customHeight="1">
      <c r="A496" s="35"/>
      <c r="B496" s="36"/>
      <c r="C496" s="187" t="s">
        <v>666</v>
      </c>
      <c r="D496" s="187" t="s">
        <v>132</v>
      </c>
      <c r="E496" s="188" t="s">
        <v>667</v>
      </c>
      <c r="F496" s="189" t="s">
        <v>668</v>
      </c>
      <c r="G496" s="190" t="s">
        <v>263</v>
      </c>
      <c r="H496" s="191">
        <v>8</v>
      </c>
      <c r="I496" s="192"/>
      <c r="J496" s="193">
        <f>ROUND(I496*H496,2)</f>
        <v>0</v>
      </c>
      <c r="K496" s="189" t="s">
        <v>152</v>
      </c>
      <c r="L496" s="40"/>
      <c r="M496" s="194" t="s">
        <v>1</v>
      </c>
      <c r="N496" s="195" t="s">
        <v>37</v>
      </c>
      <c r="O496" s="72"/>
      <c r="P496" s="196">
        <f>O496*H496</f>
        <v>0</v>
      </c>
      <c r="Q496" s="196">
        <v>0</v>
      </c>
      <c r="R496" s="196">
        <f>Q496*H496</f>
        <v>0</v>
      </c>
      <c r="S496" s="196">
        <v>0.05</v>
      </c>
      <c r="T496" s="197">
        <f>S496*H496</f>
        <v>0.4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198" t="s">
        <v>237</v>
      </c>
      <c r="AT496" s="198" t="s">
        <v>132</v>
      </c>
      <c r="AU496" s="198" t="s">
        <v>82</v>
      </c>
      <c r="AY496" s="18" t="s">
        <v>129</v>
      </c>
      <c r="BE496" s="199">
        <f>IF(N496="základní",J496,0)</f>
        <v>0</v>
      </c>
      <c r="BF496" s="199">
        <f>IF(N496="snížená",J496,0)</f>
        <v>0</v>
      </c>
      <c r="BG496" s="199">
        <f>IF(N496="zákl. přenesená",J496,0)</f>
        <v>0</v>
      </c>
      <c r="BH496" s="199">
        <f>IF(N496="sníž. přenesená",J496,0)</f>
        <v>0</v>
      </c>
      <c r="BI496" s="199">
        <f>IF(N496="nulová",J496,0)</f>
        <v>0</v>
      </c>
      <c r="BJ496" s="18" t="s">
        <v>80</v>
      </c>
      <c r="BK496" s="199">
        <f>ROUND(I496*H496,2)</f>
        <v>0</v>
      </c>
      <c r="BL496" s="18" t="s">
        <v>237</v>
      </c>
      <c r="BM496" s="198" t="s">
        <v>669</v>
      </c>
    </row>
    <row r="497" spans="1:65" s="2" customFormat="1" ht="11.25">
      <c r="A497" s="35"/>
      <c r="B497" s="36"/>
      <c r="C497" s="37"/>
      <c r="D497" s="200" t="s">
        <v>138</v>
      </c>
      <c r="E497" s="37"/>
      <c r="F497" s="201" t="s">
        <v>670</v>
      </c>
      <c r="G497" s="37"/>
      <c r="H497" s="37"/>
      <c r="I497" s="202"/>
      <c r="J497" s="37"/>
      <c r="K497" s="37"/>
      <c r="L497" s="40"/>
      <c r="M497" s="203"/>
      <c r="N497" s="204"/>
      <c r="O497" s="72"/>
      <c r="P497" s="72"/>
      <c r="Q497" s="72"/>
      <c r="R497" s="72"/>
      <c r="S497" s="72"/>
      <c r="T497" s="73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18" t="s">
        <v>138</v>
      </c>
      <c r="AU497" s="18" t="s">
        <v>82</v>
      </c>
    </row>
    <row r="498" spans="1:65" s="2" customFormat="1" ht="24.2" customHeight="1">
      <c r="A498" s="35"/>
      <c r="B498" s="36"/>
      <c r="C498" s="187" t="s">
        <v>671</v>
      </c>
      <c r="D498" s="187" t="s">
        <v>132</v>
      </c>
      <c r="E498" s="188" t="s">
        <v>672</v>
      </c>
      <c r="F498" s="189" t="s">
        <v>673</v>
      </c>
      <c r="G498" s="190" t="s">
        <v>263</v>
      </c>
      <c r="H498" s="191">
        <v>8</v>
      </c>
      <c r="I498" s="192"/>
      <c r="J498" s="193">
        <f>ROUND(I498*H498,2)</f>
        <v>0</v>
      </c>
      <c r="K498" s="189" t="s">
        <v>1</v>
      </c>
      <c r="L498" s="40"/>
      <c r="M498" s="194" t="s">
        <v>1</v>
      </c>
      <c r="N498" s="195" t="s">
        <v>37</v>
      </c>
      <c r="O498" s="72"/>
      <c r="P498" s="196">
        <f>O498*H498</f>
        <v>0</v>
      </c>
      <c r="Q498" s="196">
        <v>0</v>
      </c>
      <c r="R498" s="196">
        <f>Q498*H498</f>
        <v>0</v>
      </c>
      <c r="S498" s="196">
        <v>0</v>
      </c>
      <c r="T498" s="197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98" t="s">
        <v>237</v>
      </c>
      <c r="AT498" s="198" t="s">
        <v>132</v>
      </c>
      <c r="AU498" s="198" t="s">
        <v>82</v>
      </c>
      <c r="AY498" s="18" t="s">
        <v>129</v>
      </c>
      <c r="BE498" s="199">
        <f>IF(N498="základní",J498,0)</f>
        <v>0</v>
      </c>
      <c r="BF498" s="199">
        <f>IF(N498="snížená",J498,0)</f>
        <v>0</v>
      </c>
      <c r="BG498" s="199">
        <f>IF(N498="zákl. přenesená",J498,0)</f>
        <v>0</v>
      </c>
      <c r="BH498" s="199">
        <f>IF(N498="sníž. přenesená",J498,0)</f>
        <v>0</v>
      </c>
      <c r="BI498" s="199">
        <f>IF(N498="nulová",J498,0)</f>
        <v>0</v>
      </c>
      <c r="BJ498" s="18" t="s">
        <v>80</v>
      </c>
      <c r="BK498" s="199">
        <f>ROUND(I498*H498,2)</f>
        <v>0</v>
      </c>
      <c r="BL498" s="18" t="s">
        <v>237</v>
      </c>
      <c r="BM498" s="198" t="s">
        <v>674</v>
      </c>
    </row>
    <row r="499" spans="1:65" s="2" customFormat="1" ht="11.25">
      <c r="A499" s="35"/>
      <c r="B499" s="36"/>
      <c r="C499" s="37"/>
      <c r="D499" s="200" t="s">
        <v>138</v>
      </c>
      <c r="E499" s="37"/>
      <c r="F499" s="201" t="s">
        <v>673</v>
      </c>
      <c r="G499" s="37"/>
      <c r="H499" s="37"/>
      <c r="I499" s="202"/>
      <c r="J499" s="37"/>
      <c r="K499" s="37"/>
      <c r="L499" s="40"/>
      <c r="M499" s="203"/>
      <c r="N499" s="204"/>
      <c r="O499" s="72"/>
      <c r="P499" s="72"/>
      <c r="Q499" s="72"/>
      <c r="R499" s="72"/>
      <c r="S499" s="72"/>
      <c r="T499" s="73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138</v>
      </c>
      <c r="AU499" s="18" t="s">
        <v>82</v>
      </c>
    </row>
    <row r="500" spans="1:65" s="2" customFormat="1" ht="14.45" customHeight="1">
      <c r="A500" s="35"/>
      <c r="B500" s="36"/>
      <c r="C500" s="237" t="s">
        <v>675</v>
      </c>
      <c r="D500" s="237" t="s">
        <v>189</v>
      </c>
      <c r="E500" s="238" t="s">
        <v>676</v>
      </c>
      <c r="F500" s="239" t="s">
        <v>677</v>
      </c>
      <c r="G500" s="240" t="s">
        <v>263</v>
      </c>
      <c r="H500" s="241">
        <v>8</v>
      </c>
      <c r="I500" s="242"/>
      <c r="J500" s="243">
        <f>ROUND(I500*H500,2)</f>
        <v>0</v>
      </c>
      <c r="K500" s="239" t="s">
        <v>152</v>
      </c>
      <c r="L500" s="244"/>
      <c r="M500" s="245" t="s">
        <v>1</v>
      </c>
      <c r="N500" s="246" t="s">
        <v>37</v>
      </c>
      <c r="O500" s="72"/>
      <c r="P500" s="196">
        <f>O500*H500</f>
        <v>0</v>
      </c>
      <c r="Q500" s="196">
        <v>2.8999999999999998E-3</v>
      </c>
      <c r="R500" s="196">
        <f>Q500*H500</f>
        <v>2.3199999999999998E-2</v>
      </c>
      <c r="S500" s="196">
        <v>0</v>
      </c>
      <c r="T500" s="197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98" t="s">
        <v>362</v>
      </c>
      <c r="AT500" s="198" t="s">
        <v>189</v>
      </c>
      <c r="AU500" s="198" t="s">
        <v>82</v>
      </c>
      <c r="AY500" s="18" t="s">
        <v>129</v>
      </c>
      <c r="BE500" s="199">
        <f>IF(N500="základní",J500,0)</f>
        <v>0</v>
      </c>
      <c r="BF500" s="199">
        <f>IF(N500="snížená",J500,0)</f>
        <v>0</v>
      </c>
      <c r="BG500" s="199">
        <f>IF(N500="zákl. přenesená",J500,0)</f>
        <v>0</v>
      </c>
      <c r="BH500" s="199">
        <f>IF(N500="sníž. přenesená",J500,0)</f>
        <v>0</v>
      </c>
      <c r="BI500" s="199">
        <f>IF(N500="nulová",J500,0)</f>
        <v>0</v>
      </c>
      <c r="BJ500" s="18" t="s">
        <v>80</v>
      </c>
      <c r="BK500" s="199">
        <f>ROUND(I500*H500,2)</f>
        <v>0</v>
      </c>
      <c r="BL500" s="18" t="s">
        <v>237</v>
      </c>
      <c r="BM500" s="198" t="s">
        <v>678</v>
      </c>
    </row>
    <row r="501" spans="1:65" s="2" customFormat="1" ht="11.25">
      <c r="A501" s="35"/>
      <c r="B501" s="36"/>
      <c r="C501" s="37"/>
      <c r="D501" s="200" t="s">
        <v>138</v>
      </c>
      <c r="E501" s="37"/>
      <c r="F501" s="201" t="s">
        <v>677</v>
      </c>
      <c r="G501" s="37"/>
      <c r="H501" s="37"/>
      <c r="I501" s="202"/>
      <c r="J501" s="37"/>
      <c r="K501" s="37"/>
      <c r="L501" s="40"/>
      <c r="M501" s="203"/>
      <c r="N501" s="204"/>
      <c r="O501" s="72"/>
      <c r="P501" s="72"/>
      <c r="Q501" s="72"/>
      <c r="R501" s="72"/>
      <c r="S501" s="72"/>
      <c r="T501" s="73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T501" s="18" t="s">
        <v>138</v>
      </c>
      <c r="AU501" s="18" t="s">
        <v>82</v>
      </c>
    </row>
    <row r="502" spans="1:65" s="2" customFormat="1" ht="24.2" customHeight="1">
      <c r="A502" s="35"/>
      <c r="B502" s="36"/>
      <c r="C502" s="187" t="s">
        <v>679</v>
      </c>
      <c r="D502" s="187" t="s">
        <v>132</v>
      </c>
      <c r="E502" s="188" t="s">
        <v>680</v>
      </c>
      <c r="F502" s="189" t="s">
        <v>681</v>
      </c>
      <c r="G502" s="190" t="s">
        <v>500</v>
      </c>
      <c r="H502" s="258"/>
      <c r="I502" s="192"/>
      <c r="J502" s="193">
        <f>ROUND(I502*H502,2)</f>
        <v>0</v>
      </c>
      <c r="K502" s="189" t="s">
        <v>1</v>
      </c>
      <c r="L502" s="40"/>
      <c r="M502" s="194" t="s">
        <v>1</v>
      </c>
      <c r="N502" s="195" t="s">
        <v>37</v>
      </c>
      <c r="O502" s="72"/>
      <c r="P502" s="196">
        <f>O502*H502</f>
        <v>0</v>
      </c>
      <c r="Q502" s="196">
        <v>0</v>
      </c>
      <c r="R502" s="196">
        <f>Q502*H502</f>
        <v>0</v>
      </c>
      <c r="S502" s="196">
        <v>0</v>
      </c>
      <c r="T502" s="197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98" t="s">
        <v>237</v>
      </c>
      <c r="AT502" s="198" t="s">
        <v>132</v>
      </c>
      <c r="AU502" s="198" t="s">
        <v>82</v>
      </c>
      <c r="AY502" s="18" t="s">
        <v>129</v>
      </c>
      <c r="BE502" s="199">
        <f>IF(N502="základní",J502,0)</f>
        <v>0</v>
      </c>
      <c r="BF502" s="199">
        <f>IF(N502="snížená",J502,0)</f>
        <v>0</v>
      </c>
      <c r="BG502" s="199">
        <f>IF(N502="zákl. přenesená",J502,0)</f>
        <v>0</v>
      </c>
      <c r="BH502" s="199">
        <f>IF(N502="sníž. přenesená",J502,0)</f>
        <v>0</v>
      </c>
      <c r="BI502" s="199">
        <f>IF(N502="nulová",J502,0)</f>
        <v>0</v>
      </c>
      <c r="BJ502" s="18" t="s">
        <v>80</v>
      </c>
      <c r="BK502" s="199">
        <f>ROUND(I502*H502,2)</f>
        <v>0</v>
      </c>
      <c r="BL502" s="18" t="s">
        <v>237</v>
      </c>
      <c r="BM502" s="198" t="s">
        <v>682</v>
      </c>
    </row>
    <row r="503" spans="1:65" s="2" customFormat="1" ht="19.5">
      <c r="A503" s="35"/>
      <c r="B503" s="36"/>
      <c r="C503" s="37"/>
      <c r="D503" s="200" t="s">
        <v>138</v>
      </c>
      <c r="E503" s="37"/>
      <c r="F503" s="201" t="s">
        <v>681</v>
      </c>
      <c r="G503" s="37"/>
      <c r="H503" s="37"/>
      <c r="I503" s="202"/>
      <c r="J503" s="37"/>
      <c r="K503" s="37"/>
      <c r="L503" s="40"/>
      <c r="M503" s="203"/>
      <c r="N503" s="204"/>
      <c r="O503" s="72"/>
      <c r="P503" s="72"/>
      <c r="Q503" s="72"/>
      <c r="R503" s="72"/>
      <c r="S503" s="72"/>
      <c r="T503" s="73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138</v>
      </c>
      <c r="AU503" s="18" t="s">
        <v>82</v>
      </c>
    </row>
    <row r="504" spans="1:65" s="12" customFormat="1" ht="22.9" customHeight="1">
      <c r="B504" s="171"/>
      <c r="C504" s="172"/>
      <c r="D504" s="173" t="s">
        <v>71</v>
      </c>
      <c r="E504" s="185" t="s">
        <v>683</v>
      </c>
      <c r="F504" s="185" t="s">
        <v>684</v>
      </c>
      <c r="G504" s="172"/>
      <c r="H504" s="172"/>
      <c r="I504" s="175"/>
      <c r="J504" s="186">
        <f>BK504</f>
        <v>0</v>
      </c>
      <c r="K504" s="172"/>
      <c r="L504" s="177"/>
      <c r="M504" s="178"/>
      <c r="N504" s="179"/>
      <c r="O504" s="179"/>
      <c r="P504" s="180">
        <f>SUM(P505:P523)</f>
        <v>0</v>
      </c>
      <c r="Q504" s="179"/>
      <c r="R504" s="180">
        <f>SUM(R505:R523)</f>
        <v>0.10737944999999999</v>
      </c>
      <c r="S504" s="179"/>
      <c r="T504" s="181">
        <f>SUM(T505:T523)</f>
        <v>0</v>
      </c>
      <c r="AR504" s="182" t="s">
        <v>82</v>
      </c>
      <c r="AT504" s="183" t="s">
        <v>71</v>
      </c>
      <c r="AU504" s="183" t="s">
        <v>80</v>
      </c>
      <c r="AY504" s="182" t="s">
        <v>129</v>
      </c>
      <c r="BK504" s="184">
        <f>SUM(BK505:BK523)</f>
        <v>0</v>
      </c>
    </row>
    <row r="505" spans="1:65" s="2" customFormat="1" ht="14.45" customHeight="1">
      <c r="A505" s="35"/>
      <c r="B505" s="36"/>
      <c r="C505" s="187" t="s">
        <v>685</v>
      </c>
      <c r="D505" s="187" t="s">
        <v>132</v>
      </c>
      <c r="E505" s="188" t="s">
        <v>686</v>
      </c>
      <c r="F505" s="189" t="s">
        <v>687</v>
      </c>
      <c r="G505" s="190" t="s">
        <v>151</v>
      </c>
      <c r="H505" s="191">
        <v>54.69</v>
      </c>
      <c r="I505" s="192"/>
      <c r="J505" s="193">
        <f>ROUND(I505*H505,2)</f>
        <v>0</v>
      </c>
      <c r="K505" s="189" t="s">
        <v>152</v>
      </c>
      <c r="L505" s="40"/>
      <c r="M505" s="194" t="s">
        <v>1</v>
      </c>
      <c r="N505" s="195" t="s">
        <v>37</v>
      </c>
      <c r="O505" s="72"/>
      <c r="P505" s="196">
        <f>O505*H505</f>
        <v>0</v>
      </c>
      <c r="Q505" s="196">
        <v>0</v>
      </c>
      <c r="R505" s="196">
        <f>Q505*H505</f>
        <v>0</v>
      </c>
      <c r="S505" s="196">
        <v>0</v>
      </c>
      <c r="T505" s="197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198" t="s">
        <v>237</v>
      </c>
      <c r="AT505" s="198" t="s">
        <v>132</v>
      </c>
      <c r="AU505" s="198" t="s">
        <v>82</v>
      </c>
      <c r="AY505" s="18" t="s">
        <v>129</v>
      </c>
      <c r="BE505" s="199">
        <f>IF(N505="základní",J505,0)</f>
        <v>0</v>
      </c>
      <c r="BF505" s="199">
        <f>IF(N505="snížená",J505,0)</f>
        <v>0</v>
      </c>
      <c r="BG505" s="199">
        <f>IF(N505="zákl. přenesená",J505,0)</f>
        <v>0</v>
      </c>
      <c r="BH505" s="199">
        <f>IF(N505="sníž. přenesená",J505,0)</f>
        <v>0</v>
      </c>
      <c r="BI505" s="199">
        <f>IF(N505="nulová",J505,0)</f>
        <v>0</v>
      </c>
      <c r="BJ505" s="18" t="s">
        <v>80</v>
      </c>
      <c r="BK505" s="199">
        <f>ROUND(I505*H505,2)</f>
        <v>0</v>
      </c>
      <c r="BL505" s="18" t="s">
        <v>237</v>
      </c>
      <c r="BM505" s="198" t="s">
        <v>688</v>
      </c>
    </row>
    <row r="506" spans="1:65" s="2" customFormat="1" ht="19.5">
      <c r="A506" s="35"/>
      <c r="B506" s="36"/>
      <c r="C506" s="37"/>
      <c r="D506" s="200" t="s">
        <v>138</v>
      </c>
      <c r="E506" s="37"/>
      <c r="F506" s="201" t="s">
        <v>689</v>
      </c>
      <c r="G506" s="37"/>
      <c r="H506" s="37"/>
      <c r="I506" s="202"/>
      <c r="J506" s="37"/>
      <c r="K506" s="37"/>
      <c r="L506" s="40"/>
      <c r="M506" s="203"/>
      <c r="N506" s="204"/>
      <c r="O506" s="72"/>
      <c r="P506" s="72"/>
      <c r="Q506" s="72"/>
      <c r="R506" s="72"/>
      <c r="S506" s="72"/>
      <c r="T506" s="73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138</v>
      </c>
      <c r="AU506" s="18" t="s">
        <v>82</v>
      </c>
    </row>
    <row r="507" spans="1:65" s="2" customFormat="1" ht="14.45" customHeight="1">
      <c r="A507" s="35"/>
      <c r="B507" s="36"/>
      <c r="C507" s="187" t="s">
        <v>354</v>
      </c>
      <c r="D507" s="187" t="s">
        <v>132</v>
      </c>
      <c r="E507" s="188" t="s">
        <v>690</v>
      </c>
      <c r="F507" s="189" t="s">
        <v>691</v>
      </c>
      <c r="G507" s="190" t="s">
        <v>151</v>
      </c>
      <c r="H507" s="191">
        <v>54.69</v>
      </c>
      <c r="I507" s="192"/>
      <c r="J507" s="193">
        <f>ROUND(I507*H507,2)</f>
        <v>0</v>
      </c>
      <c r="K507" s="189" t="s">
        <v>152</v>
      </c>
      <c r="L507" s="40"/>
      <c r="M507" s="194" t="s">
        <v>1</v>
      </c>
      <c r="N507" s="195" t="s">
        <v>37</v>
      </c>
      <c r="O507" s="72"/>
      <c r="P507" s="196">
        <f>O507*H507</f>
        <v>0</v>
      </c>
      <c r="Q507" s="196">
        <v>6.9999999999999994E-5</v>
      </c>
      <c r="R507" s="196">
        <f>Q507*H507</f>
        <v>3.8282999999999993E-3</v>
      </c>
      <c r="S507" s="196">
        <v>0</v>
      </c>
      <c r="T507" s="197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98" t="s">
        <v>237</v>
      </c>
      <c r="AT507" s="198" t="s">
        <v>132</v>
      </c>
      <c r="AU507" s="198" t="s">
        <v>82</v>
      </c>
      <c r="AY507" s="18" t="s">
        <v>129</v>
      </c>
      <c r="BE507" s="199">
        <f>IF(N507="základní",J507,0)</f>
        <v>0</v>
      </c>
      <c r="BF507" s="199">
        <f>IF(N507="snížená",J507,0)</f>
        <v>0</v>
      </c>
      <c r="BG507" s="199">
        <f>IF(N507="zákl. přenesená",J507,0)</f>
        <v>0</v>
      </c>
      <c r="BH507" s="199">
        <f>IF(N507="sníž. přenesená",J507,0)</f>
        <v>0</v>
      </c>
      <c r="BI507" s="199">
        <f>IF(N507="nulová",J507,0)</f>
        <v>0</v>
      </c>
      <c r="BJ507" s="18" t="s">
        <v>80</v>
      </c>
      <c r="BK507" s="199">
        <f>ROUND(I507*H507,2)</f>
        <v>0</v>
      </c>
      <c r="BL507" s="18" t="s">
        <v>237</v>
      </c>
      <c r="BM507" s="198" t="s">
        <v>692</v>
      </c>
    </row>
    <row r="508" spans="1:65" s="2" customFormat="1" ht="19.5">
      <c r="A508" s="35"/>
      <c r="B508" s="36"/>
      <c r="C508" s="37"/>
      <c r="D508" s="200" t="s">
        <v>138</v>
      </c>
      <c r="E508" s="37"/>
      <c r="F508" s="201" t="s">
        <v>693</v>
      </c>
      <c r="G508" s="37"/>
      <c r="H508" s="37"/>
      <c r="I508" s="202"/>
      <c r="J508" s="37"/>
      <c r="K508" s="37"/>
      <c r="L508" s="40"/>
      <c r="M508" s="203"/>
      <c r="N508" s="204"/>
      <c r="O508" s="72"/>
      <c r="P508" s="72"/>
      <c r="Q508" s="72"/>
      <c r="R508" s="72"/>
      <c r="S508" s="72"/>
      <c r="T508" s="73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138</v>
      </c>
      <c r="AU508" s="18" t="s">
        <v>82</v>
      </c>
    </row>
    <row r="509" spans="1:65" s="2" customFormat="1" ht="24.2" customHeight="1">
      <c r="A509" s="35"/>
      <c r="B509" s="36"/>
      <c r="C509" s="187" t="s">
        <v>694</v>
      </c>
      <c r="D509" s="187" t="s">
        <v>132</v>
      </c>
      <c r="E509" s="188" t="s">
        <v>695</v>
      </c>
      <c r="F509" s="189" t="s">
        <v>696</v>
      </c>
      <c r="G509" s="190" t="s">
        <v>151</v>
      </c>
      <c r="H509" s="191">
        <v>54.69</v>
      </c>
      <c r="I509" s="192"/>
      <c r="J509" s="193">
        <f>ROUND(I509*H509,2)</f>
        <v>0</v>
      </c>
      <c r="K509" s="189" t="s">
        <v>1</v>
      </c>
      <c r="L509" s="40"/>
      <c r="M509" s="194" t="s">
        <v>1</v>
      </c>
      <c r="N509" s="195" t="s">
        <v>37</v>
      </c>
      <c r="O509" s="72"/>
      <c r="P509" s="196">
        <f>O509*H509</f>
        <v>0</v>
      </c>
      <c r="Q509" s="196">
        <v>1.3999999999999999E-4</v>
      </c>
      <c r="R509" s="196">
        <f>Q509*H509</f>
        <v>7.6565999999999987E-3</v>
      </c>
      <c r="S509" s="196">
        <v>0</v>
      </c>
      <c r="T509" s="197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198" t="s">
        <v>237</v>
      </c>
      <c r="AT509" s="198" t="s">
        <v>132</v>
      </c>
      <c r="AU509" s="198" t="s">
        <v>82</v>
      </c>
      <c r="AY509" s="18" t="s">
        <v>129</v>
      </c>
      <c r="BE509" s="199">
        <f>IF(N509="základní",J509,0)</f>
        <v>0</v>
      </c>
      <c r="BF509" s="199">
        <f>IF(N509="snížená",J509,0)</f>
        <v>0</v>
      </c>
      <c r="BG509" s="199">
        <f>IF(N509="zákl. přenesená",J509,0)</f>
        <v>0</v>
      </c>
      <c r="BH509" s="199">
        <f>IF(N509="sníž. přenesená",J509,0)</f>
        <v>0</v>
      </c>
      <c r="BI509" s="199">
        <f>IF(N509="nulová",J509,0)</f>
        <v>0</v>
      </c>
      <c r="BJ509" s="18" t="s">
        <v>80</v>
      </c>
      <c r="BK509" s="199">
        <f>ROUND(I509*H509,2)</f>
        <v>0</v>
      </c>
      <c r="BL509" s="18" t="s">
        <v>237</v>
      </c>
      <c r="BM509" s="198" t="s">
        <v>697</v>
      </c>
    </row>
    <row r="510" spans="1:65" s="2" customFormat="1" ht="11.25">
      <c r="A510" s="35"/>
      <c r="B510" s="36"/>
      <c r="C510" s="37"/>
      <c r="D510" s="200" t="s">
        <v>138</v>
      </c>
      <c r="E510" s="37"/>
      <c r="F510" s="201" t="s">
        <v>696</v>
      </c>
      <c r="G510" s="37"/>
      <c r="H510" s="37"/>
      <c r="I510" s="202"/>
      <c r="J510" s="37"/>
      <c r="K510" s="37"/>
      <c r="L510" s="40"/>
      <c r="M510" s="203"/>
      <c r="N510" s="204"/>
      <c r="O510" s="72"/>
      <c r="P510" s="72"/>
      <c r="Q510" s="72"/>
      <c r="R510" s="72"/>
      <c r="S510" s="72"/>
      <c r="T510" s="73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138</v>
      </c>
      <c r="AU510" s="18" t="s">
        <v>82</v>
      </c>
    </row>
    <row r="511" spans="1:65" s="15" customFormat="1" ht="11.25">
      <c r="B511" s="227"/>
      <c r="C511" s="228"/>
      <c r="D511" s="200" t="s">
        <v>139</v>
      </c>
      <c r="E511" s="229" t="s">
        <v>1</v>
      </c>
      <c r="F511" s="230" t="s">
        <v>698</v>
      </c>
      <c r="G511" s="228"/>
      <c r="H511" s="229" t="s">
        <v>1</v>
      </c>
      <c r="I511" s="231"/>
      <c r="J511" s="228"/>
      <c r="K511" s="228"/>
      <c r="L511" s="232"/>
      <c r="M511" s="233"/>
      <c r="N511" s="234"/>
      <c r="O511" s="234"/>
      <c r="P511" s="234"/>
      <c r="Q511" s="234"/>
      <c r="R511" s="234"/>
      <c r="S511" s="234"/>
      <c r="T511" s="235"/>
      <c r="AT511" s="236" t="s">
        <v>139</v>
      </c>
      <c r="AU511" s="236" t="s">
        <v>82</v>
      </c>
      <c r="AV511" s="15" t="s">
        <v>80</v>
      </c>
      <c r="AW511" s="15" t="s">
        <v>29</v>
      </c>
      <c r="AX511" s="15" t="s">
        <v>72</v>
      </c>
      <c r="AY511" s="236" t="s">
        <v>129</v>
      </c>
    </row>
    <row r="512" spans="1:65" s="13" customFormat="1" ht="11.25">
      <c r="B512" s="205"/>
      <c r="C512" s="206"/>
      <c r="D512" s="200" t="s">
        <v>139</v>
      </c>
      <c r="E512" s="207" t="s">
        <v>1</v>
      </c>
      <c r="F512" s="208" t="s">
        <v>699</v>
      </c>
      <c r="G512" s="206"/>
      <c r="H512" s="209">
        <v>39.69</v>
      </c>
      <c r="I512" s="210"/>
      <c r="J512" s="206"/>
      <c r="K512" s="206"/>
      <c r="L512" s="211"/>
      <c r="M512" s="212"/>
      <c r="N512" s="213"/>
      <c r="O512" s="213"/>
      <c r="P512" s="213"/>
      <c r="Q512" s="213"/>
      <c r="R512" s="213"/>
      <c r="S512" s="213"/>
      <c r="T512" s="214"/>
      <c r="AT512" s="215" t="s">
        <v>139</v>
      </c>
      <c r="AU512" s="215" t="s">
        <v>82</v>
      </c>
      <c r="AV512" s="13" t="s">
        <v>82</v>
      </c>
      <c r="AW512" s="13" t="s">
        <v>29</v>
      </c>
      <c r="AX512" s="13" t="s">
        <v>72</v>
      </c>
      <c r="AY512" s="215" t="s">
        <v>129</v>
      </c>
    </row>
    <row r="513" spans="1:65" s="15" customFormat="1" ht="11.25">
      <c r="B513" s="227"/>
      <c r="C513" s="228"/>
      <c r="D513" s="200" t="s">
        <v>139</v>
      </c>
      <c r="E513" s="229" t="s">
        <v>1</v>
      </c>
      <c r="F513" s="230" t="s">
        <v>700</v>
      </c>
      <c r="G513" s="228"/>
      <c r="H513" s="229" t="s">
        <v>1</v>
      </c>
      <c r="I513" s="231"/>
      <c r="J513" s="228"/>
      <c r="K513" s="228"/>
      <c r="L513" s="232"/>
      <c r="M513" s="233"/>
      <c r="N513" s="234"/>
      <c r="O513" s="234"/>
      <c r="P513" s="234"/>
      <c r="Q513" s="234"/>
      <c r="R513" s="234"/>
      <c r="S513" s="234"/>
      <c r="T513" s="235"/>
      <c r="AT513" s="236" t="s">
        <v>139</v>
      </c>
      <c r="AU513" s="236" t="s">
        <v>82</v>
      </c>
      <c r="AV513" s="15" t="s">
        <v>80</v>
      </c>
      <c r="AW513" s="15" t="s">
        <v>29</v>
      </c>
      <c r="AX513" s="15" t="s">
        <v>72</v>
      </c>
      <c r="AY513" s="236" t="s">
        <v>129</v>
      </c>
    </row>
    <row r="514" spans="1:65" s="13" customFormat="1" ht="11.25">
      <c r="B514" s="205"/>
      <c r="C514" s="206"/>
      <c r="D514" s="200" t="s">
        <v>139</v>
      </c>
      <c r="E514" s="207" t="s">
        <v>1</v>
      </c>
      <c r="F514" s="208" t="s">
        <v>160</v>
      </c>
      <c r="G514" s="206"/>
      <c r="H514" s="209">
        <v>5</v>
      </c>
      <c r="I514" s="210"/>
      <c r="J514" s="206"/>
      <c r="K514" s="206"/>
      <c r="L514" s="211"/>
      <c r="M514" s="212"/>
      <c r="N514" s="213"/>
      <c r="O514" s="213"/>
      <c r="P514" s="213"/>
      <c r="Q514" s="213"/>
      <c r="R514" s="213"/>
      <c r="S514" s="213"/>
      <c r="T514" s="214"/>
      <c r="AT514" s="215" t="s">
        <v>139</v>
      </c>
      <c r="AU514" s="215" t="s">
        <v>82</v>
      </c>
      <c r="AV514" s="13" t="s">
        <v>82</v>
      </c>
      <c r="AW514" s="13" t="s">
        <v>29</v>
      </c>
      <c r="AX514" s="13" t="s">
        <v>72</v>
      </c>
      <c r="AY514" s="215" t="s">
        <v>129</v>
      </c>
    </row>
    <row r="515" spans="1:65" s="15" customFormat="1" ht="11.25">
      <c r="B515" s="227"/>
      <c r="C515" s="228"/>
      <c r="D515" s="200" t="s">
        <v>139</v>
      </c>
      <c r="E515" s="229" t="s">
        <v>1</v>
      </c>
      <c r="F515" s="230" t="s">
        <v>701</v>
      </c>
      <c r="G515" s="228"/>
      <c r="H515" s="229" t="s">
        <v>1</v>
      </c>
      <c r="I515" s="231"/>
      <c r="J515" s="228"/>
      <c r="K515" s="228"/>
      <c r="L515" s="232"/>
      <c r="M515" s="233"/>
      <c r="N515" s="234"/>
      <c r="O515" s="234"/>
      <c r="P515" s="234"/>
      <c r="Q515" s="234"/>
      <c r="R515" s="234"/>
      <c r="S515" s="234"/>
      <c r="T515" s="235"/>
      <c r="AT515" s="236" t="s">
        <v>139</v>
      </c>
      <c r="AU515" s="236" t="s">
        <v>82</v>
      </c>
      <c r="AV515" s="15" t="s">
        <v>80</v>
      </c>
      <c r="AW515" s="15" t="s">
        <v>29</v>
      </c>
      <c r="AX515" s="15" t="s">
        <v>72</v>
      </c>
      <c r="AY515" s="236" t="s">
        <v>129</v>
      </c>
    </row>
    <row r="516" spans="1:65" s="13" customFormat="1" ht="11.25">
      <c r="B516" s="205"/>
      <c r="C516" s="206"/>
      <c r="D516" s="200" t="s">
        <v>139</v>
      </c>
      <c r="E516" s="207" t="s">
        <v>1</v>
      </c>
      <c r="F516" s="208" t="s">
        <v>188</v>
      </c>
      <c r="G516" s="206"/>
      <c r="H516" s="209">
        <v>10</v>
      </c>
      <c r="I516" s="210"/>
      <c r="J516" s="206"/>
      <c r="K516" s="206"/>
      <c r="L516" s="211"/>
      <c r="M516" s="212"/>
      <c r="N516" s="213"/>
      <c r="O516" s="213"/>
      <c r="P516" s="213"/>
      <c r="Q516" s="213"/>
      <c r="R516" s="213"/>
      <c r="S516" s="213"/>
      <c r="T516" s="214"/>
      <c r="AT516" s="215" t="s">
        <v>139</v>
      </c>
      <c r="AU516" s="215" t="s">
        <v>82</v>
      </c>
      <c r="AV516" s="13" t="s">
        <v>82</v>
      </c>
      <c r="AW516" s="13" t="s">
        <v>29</v>
      </c>
      <c r="AX516" s="13" t="s">
        <v>72</v>
      </c>
      <c r="AY516" s="215" t="s">
        <v>129</v>
      </c>
    </row>
    <row r="517" spans="1:65" s="14" customFormat="1" ht="11.25">
      <c r="B517" s="216"/>
      <c r="C517" s="217"/>
      <c r="D517" s="200" t="s">
        <v>139</v>
      </c>
      <c r="E517" s="218" t="s">
        <v>1</v>
      </c>
      <c r="F517" s="219" t="s">
        <v>143</v>
      </c>
      <c r="G517" s="217"/>
      <c r="H517" s="220">
        <v>54.69</v>
      </c>
      <c r="I517" s="221"/>
      <c r="J517" s="217"/>
      <c r="K517" s="217"/>
      <c r="L517" s="222"/>
      <c r="M517" s="223"/>
      <c r="N517" s="224"/>
      <c r="O517" s="224"/>
      <c r="P517" s="224"/>
      <c r="Q517" s="224"/>
      <c r="R517" s="224"/>
      <c r="S517" s="224"/>
      <c r="T517" s="225"/>
      <c r="AT517" s="226" t="s">
        <v>139</v>
      </c>
      <c r="AU517" s="226" t="s">
        <v>82</v>
      </c>
      <c r="AV517" s="14" t="s">
        <v>136</v>
      </c>
      <c r="AW517" s="14" t="s">
        <v>29</v>
      </c>
      <c r="AX517" s="14" t="s">
        <v>80</v>
      </c>
      <c r="AY517" s="226" t="s">
        <v>129</v>
      </c>
    </row>
    <row r="518" spans="1:65" s="2" customFormat="1" ht="24.2" customHeight="1">
      <c r="A518" s="35"/>
      <c r="B518" s="36"/>
      <c r="C518" s="187" t="s">
        <v>702</v>
      </c>
      <c r="D518" s="187" t="s">
        <v>132</v>
      </c>
      <c r="E518" s="188" t="s">
        <v>703</v>
      </c>
      <c r="F518" s="189" t="s">
        <v>704</v>
      </c>
      <c r="G518" s="190" t="s">
        <v>151</v>
      </c>
      <c r="H518" s="191">
        <v>54.69</v>
      </c>
      <c r="I518" s="192"/>
      <c r="J518" s="193">
        <f>ROUND(I518*H518,2)</f>
        <v>0</v>
      </c>
      <c r="K518" s="189" t="s">
        <v>1</v>
      </c>
      <c r="L518" s="40"/>
      <c r="M518" s="194" t="s">
        <v>1</v>
      </c>
      <c r="N518" s="195" t="s">
        <v>37</v>
      </c>
      <c r="O518" s="72"/>
      <c r="P518" s="196">
        <f>O518*H518</f>
        <v>0</v>
      </c>
      <c r="Q518" s="196">
        <v>1.2E-4</v>
      </c>
      <c r="R518" s="196">
        <f>Q518*H518</f>
        <v>6.5627999999999997E-3</v>
      </c>
      <c r="S518" s="196">
        <v>0</v>
      </c>
      <c r="T518" s="197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98" t="s">
        <v>237</v>
      </c>
      <c r="AT518" s="198" t="s">
        <v>132</v>
      </c>
      <c r="AU518" s="198" t="s">
        <v>82</v>
      </c>
      <c r="AY518" s="18" t="s">
        <v>129</v>
      </c>
      <c r="BE518" s="199">
        <f>IF(N518="základní",J518,0)</f>
        <v>0</v>
      </c>
      <c r="BF518" s="199">
        <f>IF(N518="snížená",J518,0)</f>
        <v>0</v>
      </c>
      <c r="BG518" s="199">
        <f>IF(N518="zákl. přenesená",J518,0)</f>
        <v>0</v>
      </c>
      <c r="BH518" s="199">
        <f>IF(N518="sníž. přenesená",J518,0)</f>
        <v>0</v>
      </c>
      <c r="BI518" s="199">
        <f>IF(N518="nulová",J518,0)</f>
        <v>0</v>
      </c>
      <c r="BJ518" s="18" t="s">
        <v>80</v>
      </c>
      <c r="BK518" s="199">
        <f>ROUND(I518*H518,2)</f>
        <v>0</v>
      </c>
      <c r="BL518" s="18" t="s">
        <v>237</v>
      </c>
      <c r="BM518" s="198" t="s">
        <v>705</v>
      </c>
    </row>
    <row r="519" spans="1:65" s="2" customFormat="1" ht="19.5">
      <c r="A519" s="35"/>
      <c r="B519" s="36"/>
      <c r="C519" s="37"/>
      <c r="D519" s="200" t="s">
        <v>138</v>
      </c>
      <c r="E519" s="37"/>
      <c r="F519" s="201" t="s">
        <v>704</v>
      </c>
      <c r="G519" s="37"/>
      <c r="H519" s="37"/>
      <c r="I519" s="202"/>
      <c r="J519" s="37"/>
      <c r="K519" s="37"/>
      <c r="L519" s="40"/>
      <c r="M519" s="203"/>
      <c r="N519" s="204"/>
      <c r="O519" s="72"/>
      <c r="P519" s="72"/>
      <c r="Q519" s="72"/>
      <c r="R519" s="72"/>
      <c r="S519" s="72"/>
      <c r="T519" s="73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138</v>
      </c>
      <c r="AU519" s="18" t="s">
        <v>82</v>
      </c>
    </row>
    <row r="520" spans="1:65" s="2" customFormat="1" ht="24.2" customHeight="1">
      <c r="A520" s="35"/>
      <c r="B520" s="36"/>
      <c r="C520" s="187" t="s">
        <v>706</v>
      </c>
      <c r="D520" s="187" t="s">
        <v>132</v>
      </c>
      <c r="E520" s="188" t="s">
        <v>707</v>
      </c>
      <c r="F520" s="189" t="s">
        <v>708</v>
      </c>
      <c r="G520" s="190" t="s">
        <v>151</v>
      </c>
      <c r="H520" s="191">
        <v>54.69</v>
      </c>
      <c r="I520" s="192"/>
      <c r="J520" s="193">
        <f>ROUND(I520*H520,2)</f>
        <v>0</v>
      </c>
      <c r="K520" s="189" t="s">
        <v>1</v>
      </c>
      <c r="L520" s="40"/>
      <c r="M520" s="194" t="s">
        <v>1</v>
      </c>
      <c r="N520" s="195" t="s">
        <v>37</v>
      </c>
      <c r="O520" s="72"/>
      <c r="P520" s="196">
        <f>O520*H520</f>
        <v>0</v>
      </c>
      <c r="Q520" s="196">
        <v>1.2E-4</v>
      </c>
      <c r="R520" s="196">
        <f>Q520*H520</f>
        <v>6.5627999999999997E-3</v>
      </c>
      <c r="S520" s="196">
        <v>0</v>
      </c>
      <c r="T520" s="197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98" t="s">
        <v>237</v>
      </c>
      <c r="AT520" s="198" t="s">
        <v>132</v>
      </c>
      <c r="AU520" s="198" t="s">
        <v>82</v>
      </c>
      <c r="AY520" s="18" t="s">
        <v>129</v>
      </c>
      <c r="BE520" s="199">
        <f>IF(N520="základní",J520,0)</f>
        <v>0</v>
      </c>
      <c r="BF520" s="199">
        <f>IF(N520="snížená",J520,0)</f>
        <v>0</v>
      </c>
      <c r="BG520" s="199">
        <f>IF(N520="zákl. přenesená",J520,0)</f>
        <v>0</v>
      </c>
      <c r="BH520" s="199">
        <f>IF(N520="sníž. přenesená",J520,0)</f>
        <v>0</v>
      </c>
      <c r="BI520" s="199">
        <f>IF(N520="nulová",J520,0)</f>
        <v>0</v>
      </c>
      <c r="BJ520" s="18" t="s">
        <v>80</v>
      </c>
      <c r="BK520" s="199">
        <f>ROUND(I520*H520,2)</f>
        <v>0</v>
      </c>
      <c r="BL520" s="18" t="s">
        <v>237</v>
      </c>
      <c r="BM520" s="198" t="s">
        <v>709</v>
      </c>
    </row>
    <row r="521" spans="1:65" s="2" customFormat="1" ht="19.5">
      <c r="A521" s="35"/>
      <c r="B521" s="36"/>
      <c r="C521" s="37"/>
      <c r="D521" s="200" t="s">
        <v>138</v>
      </c>
      <c r="E521" s="37"/>
      <c r="F521" s="201" t="s">
        <v>708</v>
      </c>
      <c r="G521" s="37"/>
      <c r="H521" s="37"/>
      <c r="I521" s="202"/>
      <c r="J521" s="37"/>
      <c r="K521" s="37"/>
      <c r="L521" s="40"/>
      <c r="M521" s="203"/>
      <c r="N521" s="204"/>
      <c r="O521" s="72"/>
      <c r="P521" s="72"/>
      <c r="Q521" s="72"/>
      <c r="R521" s="72"/>
      <c r="S521" s="72"/>
      <c r="T521" s="73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T521" s="18" t="s">
        <v>138</v>
      </c>
      <c r="AU521" s="18" t="s">
        <v>82</v>
      </c>
    </row>
    <row r="522" spans="1:65" s="2" customFormat="1" ht="24.2" customHeight="1">
      <c r="A522" s="35"/>
      <c r="B522" s="36"/>
      <c r="C522" s="187" t="s">
        <v>710</v>
      </c>
      <c r="D522" s="187" t="s">
        <v>132</v>
      </c>
      <c r="E522" s="188" t="s">
        <v>711</v>
      </c>
      <c r="F522" s="189" t="s">
        <v>712</v>
      </c>
      <c r="G522" s="190" t="s">
        <v>151</v>
      </c>
      <c r="H522" s="191">
        <v>551.79300000000001</v>
      </c>
      <c r="I522" s="192"/>
      <c r="J522" s="193">
        <f>ROUND(I522*H522,2)</f>
        <v>0</v>
      </c>
      <c r="K522" s="189" t="s">
        <v>713</v>
      </c>
      <c r="L522" s="40"/>
      <c r="M522" s="194" t="s">
        <v>1</v>
      </c>
      <c r="N522" s="195" t="s">
        <v>37</v>
      </c>
      <c r="O522" s="72"/>
      <c r="P522" s="196">
        <f>O522*H522</f>
        <v>0</v>
      </c>
      <c r="Q522" s="196">
        <v>1.4999999999999999E-4</v>
      </c>
      <c r="R522" s="196">
        <f>Q522*H522</f>
        <v>8.2768949999999994E-2</v>
      </c>
      <c r="S522" s="196">
        <v>0</v>
      </c>
      <c r="T522" s="197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98" t="s">
        <v>237</v>
      </c>
      <c r="AT522" s="198" t="s">
        <v>132</v>
      </c>
      <c r="AU522" s="198" t="s">
        <v>82</v>
      </c>
      <c r="AY522" s="18" t="s">
        <v>129</v>
      </c>
      <c r="BE522" s="199">
        <f>IF(N522="základní",J522,0)</f>
        <v>0</v>
      </c>
      <c r="BF522" s="199">
        <f>IF(N522="snížená",J522,0)</f>
        <v>0</v>
      </c>
      <c r="BG522" s="199">
        <f>IF(N522="zákl. přenesená",J522,0)</f>
        <v>0</v>
      </c>
      <c r="BH522" s="199">
        <f>IF(N522="sníž. přenesená",J522,0)</f>
        <v>0</v>
      </c>
      <c r="BI522" s="199">
        <f>IF(N522="nulová",J522,0)</f>
        <v>0</v>
      </c>
      <c r="BJ522" s="18" t="s">
        <v>80</v>
      </c>
      <c r="BK522" s="199">
        <f>ROUND(I522*H522,2)</f>
        <v>0</v>
      </c>
      <c r="BL522" s="18" t="s">
        <v>237</v>
      </c>
      <c r="BM522" s="198" t="s">
        <v>714</v>
      </c>
    </row>
    <row r="523" spans="1:65" s="2" customFormat="1" ht="19.5">
      <c r="A523" s="35"/>
      <c r="B523" s="36"/>
      <c r="C523" s="37"/>
      <c r="D523" s="200" t="s">
        <v>138</v>
      </c>
      <c r="E523" s="37"/>
      <c r="F523" s="201" t="s">
        <v>715</v>
      </c>
      <c r="G523" s="37"/>
      <c r="H523" s="37"/>
      <c r="I523" s="202"/>
      <c r="J523" s="37"/>
      <c r="K523" s="37"/>
      <c r="L523" s="40"/>
      <c r="M523" s="203"/>
      <c r="N523" s="204"/>
      <c r="O523" s="72"/>
      <c r="P523" s="72"/>
      <c r="Q523" s="72"/>
      <c r="R523" s="72"/>
      <c r="S523" s="72"/>
      <c r="T523" s="73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8" t="s">
        <v>138</v>
      </c>
      <c r="AU523" s="18" t="s">
        <v>82</v>
      </c>
    </row>
    <row r="524" spans="1:65" s="12" customFormat="1" ht="22.9" customHeight="1">
      <c r="B524" s="171"/>
      <c r="C524" s="172"/>
      <c r="D524" s="173" t="s">
        <v>71</v>
      </c>
      <c r="E524" s="185" t="s">
        <v>716</v>
      </c>
      <c r="F524" s="185" t="s">
        <v>717</v>
      </c>
      <c r="G524" s="172"/>
      <c r="H524" s="172"/>
      <c r="I524" s="175"/>
      <c r="J524" s="186">
        <f>BK524</f>
        <v>0</v>
      </c>
      <c r="K524" s="172"/>
      <c r="L524" s="177"/>
      <c r="M524" s="178"/>
      <c r="N524" s="179"/>
      <c r="O524" s="179"/>
      <c r="P524" s="180">
        <f>SUM(P525:P531)</f>
        <v>0</v>
      </c>
      <c r="Q524" s="179"/>
      <c r="R524" s="180">
        <f>SUM(R525:R531)</f>
        <v>7.1999999999999998E-3</v>
      </c>
      <c r="S524" s="179"/>
      <c r="T524" s="181">
        <f>SUM(T525:T531)</f>
        <v>0</v>
      </c>
      <c r="AR524" s="182" t="s">
        <v>82</v>
      </c>
      <c r="AT524" s="183" t="s">
        <v>71</v>
      </c>
      <c r="AU524" s="183" t="s">
        <v>80</v>
      </c>
      <c r="AY524" s="182" t="s">
        <v>129</v>
      </c>
      <c r="BK524" s="184">
        <f>SUM(BK525:BK531)</f>
        <v>0</v>
      </c>
    </row>
    <row r="525" spans="1:65" s="2" customFormat="1" ht="24.2" customHeight="1">
      <c r="A525" s="35"/>
      <c r="B525" s="36"/>
      <c r="C525" s="187" t="s">
        <v>718</v>
      </c>
      <c r="D525" s="187" t="s">
        <v>132</v>
      </c>
      <c r="E525" s="188" t="s">
        <v>719</v>
      </c>
      <c r="F525" s="189" t="s">
        <v>720</v>
      </c>
      <c r="G525" s="190" t="s">
        <v>151</v>
      </c>
      <c r="H525" s="191">
        <v>15</v>
      </c>
      <c r="I525" s="192"/>
      <c r="J525" s="193">
        <f>ROUND(I525*H525,2)</f>
        <v>0</v>
      </c>
      <c r="K525" s="189" t="s">
        <v>152</v>
      </c>
      <c r="L525" s="40"/>
      <c r="M525" s="194" t="s">
        <v>1</v>
      </c>
      <c r="N525" s="195" t="s">
        <v>37</v>
      </c>
      <c r="O525" s="72"/>
      <c r="P525" s="196">
        <f>O525*H525</f>
        <v>0</v>
      </c>
      <c r="Q525" s="196">
        <v>2.0000000000000001E-4</v>
      </c>
      <c r="R525" s="196">
        <f>Q525*H525</f>
        <v>3.0000000000000001E-3</v>
      </c>
      <c r="S525" s="196">
        <v>0</v>
      </c>
      <c r="T525" s="197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198" t="s">
        <v>237</v>
      </c>
      <c r="AT525" s="198" t="s">
        <v>132</v>
      </c>
      <c r="AU525" s="198" t="s">
        <v>82</v>
      </c>
      <c r="AY525" s="18" t="s">
        <v>129</v>
      </c>
      <c r="BE525" s="199">
        <f>IF(N525="základní",J525,0)</f>
        <v>0</v>
      </c>
      <c r="BF525" s="199">
        <f>IF(N525="snížená",J525,0)</f>
        <v>0</v>
      </c>
      <c r="BG525" s="199">
        <f>IF(N525="zákl. přenesená",J525,0)</f>
        <v>0</v>
      </c>
      <c r="BH525" s="199">
        <f>IF(N525="sníž. přenesená",J525,0)</f>
        <v>0</v>
      </c>
      <c r="BI525" s="199">
        <f>IF(N525="nulová",J525,0)</f>
        <v>0</v>
      </c>
      <c r="BJ525" s="18" t="s">
        <v>80</v>
      </c>
      <c r="BK525" s="199">
        <f>ROUND(I525*H525,2)</f>
        <v>0</v>
      </c>
      <c r="BL525" s="18" t="s">
        <v>237</v>
      </c>
      <c r="BM525" s="198" t="s">
        <v>721</v>
      </c>
    </row>
    <row r="526" spans="1:65" s="2" customFormat="1" ht="19.5">
      <c r="A526" s="35"/>
      <c r="B526" s="36"/>
      <c r="C526" s="37"/>
      <c r="D526" s="200" t="s">
        <v>138</v>
      </c>
      <c r="E526" s="37"/>
      <c r="F526" s="201" t="s">
        <v>722</v>
      </c>
      <c r="G526" s="37"/>
      <c r="H526" s="37"/>
      <c r="I526" s="202"/>
      <c r="J526" s="37"/>
      <c r="K526" s="37"/>
      <c r="L526" s="40"/>
      <c r="M526" s="203"/>
      <c r="N526" s="204"/>
      <c r="O526" s="72"/>
      <c r="P526" s="72"/>
      <c r="Q526" s="72"/>
      <c r="R526" s="72"/>
      <c r="S526" s="72"/>
      <c r="T526" s="73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138</v>
      </c>
      <c r="AU526" s="18" t="s">
        <v>82</v>
      </c>
    </row>
    <row r="527" spans="1:65" s="15" customFormat="1" ht="11.25">
      <c r="B527" s="227"/>
      <c r="C527" s="228"/>
      <c r="D527" s="200" t="s">
        <v>139</v>
      </c>
      <c r="E527" s="229" t="s">
        <v>1</v>
      </c>
      <c r="F527" s="230" t="s">
        <v>723</v>
      </c>
      <c r="G527" s="228"/>
      <c r="H527" s="229" t="s">
        <v>1</v>
      </c>
      <c r="I527" s="231"/>
      <c r="J527" s="228"/>
      <c r="K527" s="228"/>
      <c r="L527" s="232"/>
      <c r="M527" s="233"/>
      <c r="N527" s="234"/>
      <c r="O527" s="234"/>
      <c r="P527" s="234"/>
      <c r="Q527" s="234"/>
      <c r="R527" s="234"/>
      <c r="S527" s="234"/>
      <c r="T527" s="235"/>
      <c r="AT527" s="236" t="s">
        <v>139</v>
      </c>
      <c r="AU527" s="236" t="s">
        <v>82</v>
      </c>
      <c r="AV527" s="15" t="s">
        <v>80</v>
      </c>
      <c r="AW527" s="15" t="s">
        <v>29</v>
      </c>
      <c r="AX527" s="15" t="s">
        <v>72</v>
      </c>
      <c r="AY527" s="236" t="s">
        <v>129</v>
      </c>
    </row>
    <row r="528" spans="1:65" s="13" customFormat="1" ht="11.25">
      <c r="B528" s="205"/>
      <c r="C528" s="206"/>
      <c r="D528" s="200" t="s">
        <v>139</v>
      </c>
      <c r="E528" s="207" t="s">
        <v>1</v>
      </c>
      <c r="F528" s="208" t="s">
        <v>8</v>
      </c>
      <c r="G528" s="206"/>
      <c r="H528" s="209">
        <v>15</v>
      </c>
      <c r="I528" s="210"/>
      <c r="J528" s="206"/>
      <c r="K528" s="206"/>
      <c r="L528" s="211"/>
      <c r="M528" s="212"/>
      <c r="N528" s="213"/>
      <c r="O528" s="213"/>
      <c r="P528" s="213"/>
      <c r="Q528" s="213"/>
      <c r="R528" s="213"/>
      <c r="S528" s="213"/>
      <c r="T528" s="214"/>
      <c r="AT528" s="215" t="s">
        <v>139</v>
      </c>
      <c r="AU528" s="215" t="s">
        <v>82</v>
      </c>
      <c r="AV528" s="13" t="s">
        <v>82</v>
      </c>
      <c r="AW528" s="13" t="s">
        <v>29</v>
      </c>
      <c r="AX528" s="13" t="s">
        <v>72</v>
      </c>
      <c r="AY528" s="215" t="s">
        <v>129</v>
      </c>
    </row>
    <row r="529" spans="1:65" s="14" customFormat="1" ht="11.25">
      <c r="B529" s="216"/>
      <c r="C529" s="217"/>
      <c r="D529" s="200" t="s">
        <v>139</v>
      </c>
      <c r="E529" s="218" t="s">
        <v>1</v>
      </c>
      <c r="F529" s="219" t="s">
        <v>143</v>
      </c>
      <c r="G529" s="217"/>
      <c r="H529" s="220">
        <v>15</v>
      </c>
      <c r="I529" s="221"/>
      <c r="J529" s="217"/>
      <c r="K529" s="217"/>
      <c r="L529" s="222"/>
      <c r="M529" s="223"/>
      <c r="N529" s="224"/>
      <c r="O529" s="224"/>
      <c r="P529" s="224"/>
      <c r="Q529" s="224"/>
      <c r="R529" s="224"/>
      <c r="S529" s="224"/>
      <c r="T529" s="225"/>
      <c r="AT529" s="226" t="s">
        <v>139</v>
      </c>
      <c r="AU529" s="226" t="s">
        <v>82</v>
      </c>
      <c r="AV529" s="14" t="s">
        <v>136</v>
      </c>
      <c r="AW529" s="14" t="s">
        <v>29</v>
      </c>
      <c r="AX529" s="14" t="s">
        <v>80</v>
      </c>
      <c r="AY529" s="226" t="s">
        <v>129</v>
      </c>
    </row>
    <row r="530" spans="1:65" s="2" customFormat="1" ht="24.2" customHeight="1">
      <c r="A530" s="35"/>
      <c r="B530" s="36"/>
      <c r="C530" s="187" t="s">
        <v>724</v>
      </c>
      <c r="D530" s="187" t="s">
        <v>132</v>
      </c>
      <c r="E530" s="188" t="s">
        <v>725</v>
      </c>
      <c r="F530" s="189" t="s">
        <v>726</v>
      </c>
      <c r="G530" s="190" t="s">
        <v>151</v>
      </c>
      <c r="H530" s="191">
        <v>15</v>
      </c>
      <c r="I530" s="192"/>
      <c r="J530" s="193">
        <f>ROUND(I530*H530,2)</f>
        <v>0</v>
      </c>
      <c r="K530" s="189" t="s">
        <v>152</v>
      </c>
      <c r="L530" s="40"/>
      <c r="M530" s="194" t="s">
        <v>1</v>
      </c>
      <c r="N530" s="195" t="s">
        <v>37</v>
      </c>
      <c r="O530" s="72"/>
      <c r="P530" s="196">
        <f>O530*H530</f>
        <v>0</v>
      </c>
      <c r="Q530" s="196">
        <v>2.7999999999999998E-4</v>
      </c>
      <c r="R530" s="196">
        <f>Q530*H530</f>
        <v>4.1999999999999997E-3</v>
      </c>
      <c r="S530" s="196">
        <v>0</v>
      </c>
      <c r="T530" s="197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198" t="s">
        <v>237</v>
      </c>
      <c r="AT530" s="198" t="s">
        <v>132</v>
      </c>
      <c r="AU530" s="198" t="s">
        <v>82</v>
      </c>
      <c r="AY530" s="18" t="s">
        <v>129</v>
      </c>
      <c r="BE530" s="199">
        <f>IF(N530="základní",J530,0)</f>
        <v>0</v>
      </c>
      <c r="BF530" s="199">
        <f>IF(N530="snížená",J530,0)</f>
        <v>0</v>
      </c>
      <c r="BG530" s="199">
        <f>IF(N530="zákl. přenesená",J530,0)</f>
        <v>0</v>
      </c>
      <c r="BH530" s="199">
        <f>IF(N530="sníž. přenesená",J530,0)</f>
        <v>0</v>
      </c>
      <c r="BI530" s="199">
        <f>IF(N530="nulová",J530,0)</f>
        <v>0</v>
      </c>
      <c r="BJ530" s="18" t="s">
        <v>80</v>
      </c>
      <c r="BK530" s="199">
        <f>ROUND(I530*H530,2)</f>
        <v>0</v>
      </c>
      <c r="BL530" s="18" t="s">
        <v>237</v>
      </c>
      <c r="BM530" s="198" t="s">
        <v>727</v>
      </c>
    </row>
    <row r="531" spans="1:65" s="2" customFormat="1" ht="29.25">
      <c r="A531" s="35"/>
      <c r="B531" s="36"/>
      <c r="C531" s="37"/>
      <c r="D531" s="200" t="s">
        <v>138</v>
      </c>
      <c r="E531" s="37"/>
      <c r="F531" s="201" t="s">
        <v>728</v>
      </c>
      <c r="G531" s="37"/>
      <c r="H531" s="37"/>
      <c r="I531" s="202"/>
      <c r="J531" s="37"/>
      <c r="K531" s="37"/>
      <c r="L531" s="40"/>
      <c r="M531" s="203"/>
      <c r="N531" s="204"/>
      <c r="O531" s="72"/>
      <c r="P531" s="72"/>
      <c r="Q531" s="72"/>
      <c r="R531" s="72"/>
      <c r="S531" s="72"/>
      <c r="T531" s="73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138</v>
      </c>
      <c r="AU531" s="18" t="s">
        <v>82</v>
      </c>
    </row>
    <row r="532" spans="1:65" s="12" customFormat="1" ht="25.9" customHeight="1">
      <c r="B532" s="171"/>
      <c r="C532" s="172"/>
      <c r="D532" s="173" t="s">
        <v>71</v>
      </c>
      <c r="E532" s="174" t="s">
        <v>189</v>
      </c>
      <c r="F532" s="174" t="s">
        <v>729</v>
      </c>
      <c r="G532" s="172"/>
      <c r="H532" s="172"/>
      <c r="I532" s="175"/>
      <c r="J532" s="176">
        <f>BK532</f>
        <v>0</v>
      </c>
      <c r="K532" s="172"/>
      <c r="L532" s="177"/>
      <c r="M532" s="178"/>
      <c r="N532" s="179"/>
      <c r="O532" s="179"/>
      <c r="P532" s="180">
        <f>P533</f>
        <v>0</v>
      </c>
      <c r="Q532" s="179"/>
      <c r="R532" s="180">
        <f>R533</f>
        <v>0</v>
      </c>
      <c r="S532" s="179"/>
      <c r="T532" s="181">
        <f>T533</f>
        <v>0</v>
      </c>
      <c r="AR532" s="182" t="s">
        <v>130</v>
      </c>
      <c r="AT532" s="183" t="s">
        <v>71</v>
      </c>
      <c r="AU532" s="183" t="s">
        <v>72</v>
      </c>
      <c r="AY532" s="182" t="s">
        <v>129</v>
      </c>
      <c r="BK532" s="184">
        <f>BK533</f>
        <v>0</v>
      </c>
    </row>
    <row r="533" spans="1:65" s="12" customFormat="1" ht="22.9" customHeight="1">
      <c r="B533" s="171"/>
      <c r="C533" s="172"/>
      <c r="D533" s="173" t="s">
        <v>71</v>
      </c>
      <c r="E533" s="185" t="s">
        <v>730</v>
      </c>
      <c r="F533" s="185" t="s">
        <v>731</v>
      </c>
      <c r="G533" s="172"/>
      <c r="H533" s="172"/>
      <c r="I533" s="175"/>
      <c r="J533" s="186">
        <f>BK533</f>
        <v>0</v>
      </c>
      <c r="K533" s="172"/>
      <c r="L533" s="177"/>
      <c r="M533" s="178"/>
      <c r="N533" s="179"/>
      <c r="O533" s="179"/>
      <c r="P533" s="180">
        <f>SUM(P534:P535)</f>
        <v>0</v>
      </c>
      <c r="Q533" s="179"/>
      <c r="R533" s="180">
        <f>SUM(R534:R535)</f>
        <v>0</v>
      </c>
      <c r="S533" s="179"/>
      <c r="T533" s="181">
        <f>SUM(T534:T535)</f>
        <v>0</v>
      </c>
      <c r="AR533" s="182" t="s">
        <v>130</v>
      </c>
      <c r="AT533" s="183" t="s">
        <v>71</v>
      </c>
      <c r="AU533" s="183" t="s">
        <v>80</v>
      </c>
      <c r="AY533" s="182" t="s">
        <v>129</v>
      </c>
      <c r="BK533" s="184">
        <f>SUM(BK534:BK535)</f>
        <v>0</v>
      </c>
    </row>
    <row r="534" spans="1:65" s="2" customFormat="1" ht="14.45" customHeight="1">
      <c r="A534" s="35"/>
      <c r="B534" s="36"/>
      <c r="C534" s="187" t="s">
        <v>732</v>
      </c>
      <c r="D534" s="187" t="s">
        <v>132</v>
      </c>
      <c r="E534" s="188" t="s">
        <v>733</v>
      </c>
      <c r="F534" s="189" t="s">
        <v>734</v>
      </c>
      <c r="G534" s="190" t="s">
        <v>332</v>
      </c>
      <c r="H534" s="191">
        <v>8</v>
      </c>
      <c r="I534" s="192"/>
      <c r="J534" s="193">
        <f>ROUND(I534*H534,2)</f>
        <v>0</v>
      </c>
      <c r="K534" s="189" t="s">
        <v>1</v>
      </c>
      <c r="L534" s="40"/>
      <c r="M534" s="194" t="s">
        <v>1</v>
      </c>
      <c r="N534" s="195" t="s">
        <v>37</v>
      </c>
      <c r="O534" s="72"/>
      <c r="P534" s="196">
        <f>O534*H534</f>
        <v>0</v>
      </c>
      <c r="Q534" s="196">
        <v>0</v>
      </c>
      <c r="R534" s="196">
        <f>Q534*H534</f>
        <v>0</v>
      </c>
      <c r="S534" s="196">
        <v>0</v>
      </c>
      <c r="T534" s="197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198" t="s">
        <v>542</v>
      </c>
      <c r="AT534" s="198" t="s">
        <v>132</v>
      </c>
      <c r="AU534" s="198" t="s">
        <v>82</v>
      </c>
      <c r="AY534" s="18" t="s">
        <v>129</v>
      </c>
      <c r="BE534" s="199">
        <f>IF(N534="základní",J534,0)</f>
        <v>0</v>
      </c>
      <c r="BF534" s="199">
        <f>IF(N534="snížená",J534,0)</f>
        <v>0</v>
      </c>
      <c r="BG534" s="199">
        <f>IF(N534="zákl. přenesená",J534,0)</f>
        <v>0</v>
      </c>
      <c r="BH534" s="199">
        <f>IF(N534="sníž. přenesená",J534,0)</f>
        <v>0</v>
      </c>
      <c r="BI534" s="199">
        <f>IF(N534="nulová",J534,0)</f>
        <v>0</v>
      </c>
      <c r="BJ534" s="18" t="s">
        <v>80</v>
      </c>
      <c r="BK534" s="199">
        <f>ROUND(I534*H534,2)</f>
        <v>0</v>
      </c>
      <c r="BL534" s="18" t="s">
        <v>542</v>
      </c>
      <c r="BM534" s="198" t="s">
        <v>735</v>
      </c>
    </row>
    <row r="535" spans="1:65" s="2" customFormat="1" ht="11.25">
      <c r="A535" s="35"/>
      <c r="B535" s="36"/>
      <c r="C535" s="37"/>
      <c r="D535" s="200" t="s">
        <v>138</v>
      </c>
      <c r="E535" s="37"/>
      <c r="F535" s="201" t="s">
        <v>734</v>
      </c>
      <c r="G535" s="37"/>
      <c r="H535" s="37"/>
      <c r="I535" s="202"/>
      <c r="J535" s="37"/>
      <c r="K535" s="37"/>
      <c r="L535" s="40"/>
      <c r="M535" s="203"/>
      <c r="N535" s="204"/>
      <c r="O535" s="72"/>
      <c r="P535" s="72"/>
      <c r="Q535" s="72"/>
      <c r="R535" s="72"/>
      <c r="S535" s="72"/>
      <c r="T535" s="73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138</v>
      </c>
      <c r="AU535" s="18" t="s">
        <v>82</v>
      </c>
    </row>
    <row r="536" spans="1:65" s="12" customFormat="1" ht="25.9" customHeight="1">
      <c r="B536" s="171"/>
      <c r="C536" s="172"/>
      <c r="D536" s="173" t="s">
        <v>71</v>
      </c>
      <c r="E536" s="174" t="s">
        <v>736</v>
      </c>
      <c r="F536" s="174" t="s">
        <v>737</v>
      </c>
      <c r="G536" s="172"/>
      <c r="H536" s="172"/>
      <c r="I536" s="175"/>
      <c r="J536" s="176">
        <f>BK536</f>
        <v>0</v>
      </c>
      <c r="K536" s="172"/>
      <c r="L536" s="177"/>
      <c r="M536" s="178"/>
      <c r="N536" s="179"/>
      <c r="O536" s="179"/>
      <c r="P536" s="180">
        <f>SUM(P537:P538)</f>
        <v>0</v>
      </c>
      <c r="Q536" s="179"/>
      <c r="R536" s="180">
        <f>SUM(R537:R538)</f>
        <v>0</v>
      </c>
      <c r="S536" s="179"/>
      <c r="T536" s="181">
        <f>SUM(T537:T538)</f>
        <v>0</v>
      </c>
      <c r="AR536" s="182" t="s">
        <v>136</v>
      </c>
      <c r="AT536" s="183" t="s">
        <v>71</v>
      </c>
      <c r="AU536" s="183" t="s">
        <v>72</v>
      </c>
      <c r="AY536" s="182" t="s">
        <v>129</v>
      </c>
      <c r="BK536" s="184">
        <f>SUM(BK537:BK538)</f>
        <v>0</v>
      </c>
    </row>
    <row r="537" spans="1:65" s="2" customFormat="1" ht="14.45" customHeight="1">
      <c r="A537" s="35"/>
      <c r="B537" s="36"/>
      <c r="C537" s="187" t="s">
        <v>738</v>
      </c>
      <c r="D537" s="187" t="s">
        <v>132</v>
      </c>
      <c r="E537" s="188" t="s">
        <v>739</v>
      </c>
      <c r="F537" s="189" t="s">
        <v>740</v>
      </c>
      <c r="G537" s="190" t="s">
        <v>741</v>
      </c>
      <c r="H537" s="191">
        <v>15</v>
      </c>
      <c r="I537" s="192"/>
      <c r="J537" s="193">
        <f>ROUND(I537*H537,2)</f>
        <v>0</v>
      </c>
      <c r="K537" s="189" t="s">
        <v>152</v>
      </c>
      <c r="L537" s="40"/>
      <c r="M537" s="194" t="s">
        <v>1</v>
      </c>
      <c r="N537" s="195" t="s">
        <v>37</v>
      </c>
      <c r="O537" s="72"/>
      <c r="P537" s="196">
        <f>O537*H537</f>
        <v>0</v>
      </c>
      <c r="Q537" s="196">
        <v>0</v>
      </c>
      <c r="R537" s="196">
        <f>Q537*H537</f>
        <v>0</v>
      </c>
      <c r="S537" s="196">
        <v>0</v>
      </c>
      <c r="T537" s="197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198" t="s">
        <v>742</v>
      </c>
      <c r="AT537" s="198" t="s">
        <v>132</v>
      </c>
      <c r="AU537" s="198" t="s">
        <v>80</v>
      </c>
      <c r="AY537" s="18" t="s">
        <v>129</v>
      </c>
      <c r="BE537" s="199">
        <f>IF(N537="základní",J537,0)</f>
        <v>0</v>
      </c>
      <c r="BF537" s="199">
        <f>IF(N537="snížená",J537,0)</f>
        <v>0</v>
      </c>
      <c r="BG537" s="199">
        <f>IF(N537="zákl. přenesená",J537,0)</f>
        <v>0</v>
      </c>
      <c r="BH537" s="199">
        <f>IF(N537="sníž. přenesená",J537,0)</f>
        <v>0</v>
      </c>
      <c r="BI537" s="199">
        <f>IF(N537="nulová",J537,0)</f>
        <v>0</v>
      </c>
      <c r="BJ537" s="18" t="s">
        <v>80</v>
      </c>
      <c r="BK537" s="199">
        <f>ROUND(I537*H537,2)</f>
        <v>0</v>
      </c>
      <c r="BL537" s="18" t="s">
        <v>742</v>
      </c>
      <c r="BM537" s="198" t="s">
        <v>743</v>
      </c>
    </row>
    <row r="538" spans="1:65" s="2" customFormat="1" ht="19.5">
      <c r="A538" s="35"/>
      <c r="B538" s="36"/>
      <c r="C538" s="37"/>
      <c r="D538" s="200" t="s">
        <v>138</v>
      </c>
      <c r="E538" s="37"/>
      <c r="F538" s="201" t="s">
        <v>744</v>
      </c>
      <c r="G538" s="37"/>
      <c r="H538" s="37"/>
      <c r="I538" s="202"/>
      <c r="J538" s="37"/>
      <c r="K538" s="37"/>
      <c r="L538" s="40"/>
      <c r="M538" s="259"/>
      <c r="N538" s="260"/>
      <c r="O538" s="261"/>
      <c r="P538" s="261"/>
      <c r="Q538" s="261"/>
      <c r="R538" s="261"/>
      <c r="S538" s="261"/>
      <c r="T538" s="262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8" t="s">
        <v>138</v>
      </c>
      <c r="AU538" s="18" t="s">
        <v>80</v>
      </c>
    </row>
    <row r="539" spans="1:65" s="2" customFormat="1" ht="6.95" customHeight="1">
      <c r="A539" s="35"/>
      <c r="B539" s="55"/>
      <c r="C539" s="56"/>
      <c r="D539" s="56"/>
      <c r="E539" s="56"/>
      <c r="F539" s="56"/>
      <c r="G539" s="56"/>
      <c r="H539" s="56"/>
      <c r="I539" s="56"/>
      <c r="J539" s="56"/>
      <c r="K539" s="56"/>
      <c r="L539" s="40"/>
      <c r="M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</row>
  </sheetData>
  <sheetProtection algorithmName="SHA-512" hashValue="B7i5g1alKTdnReJriYKSMM+qhUdBArOdbiKL89p8+CysxdplhGbIbixZfvMsLSso5y7zCj94PfZVj5JJpAuZ9w==" saltValue="abUYynIbJeFQAzOBWSMjZ4D7StbjDTyl5o6KGsSIG4aoax/3r08pI+MtjO60bwdDM/qTG4ITJr562eYv3louEQ==" spinCount="100000" sheet="1" objects="1" scenarios="1" formatColumns="0" formatRows="0" autoFilter="0"/>
  <autoFilter ref="C135:K538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86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4" t="str">
        <f>'Rekapitulace stavby'!K6</f>
        <v>Zateplení spád. stavědla žst. Olomouc hl.n</v>
      </c>
      <c r="F7" s="305"/>
      <c r="G7" s="305"/>
      <c r="H7" s="305"/>
      <c r="L7" s="21"/>
    </row>
    <row r="8" spans="1:46" s="2" customFormat="1" ht="12" customHeight="1">
      <c r="A8" s="35"/>
      <c r="B8" s="40"/>
      <c r="C8" s="35"/>
      <c r="D8" s="113" t="s">
        <v>87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6" t="s">
        <v>745</v>
      </c>
      <c r="F9" s="307"/>
      <c r="G9" s="307"/>
      <c r="H9" s="307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23</v>
      </c>
      <c r="E14" s="35"/>
      <c r="F14" s="35"/>
      <c r="G14" s="35"/>
      <c r="H14" s="35"/>
      <c r="I14" s="113" t="s">
        <v>24</v>
      </c>
      <c r="J14" s="11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21</v>
      </c>
      <c r="F15" s="35"/>
      <c r="G15" s="35"/>
      <c r="H15" s="35"/>
      <c r="I15" s="113" t="s">
        <v>25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26</v>
      </c>
      <c r="E17" s="35"/>
      <c r="F17" s="35"/>
      <c r="G17" s="35"/>
      <c r="H17" s="35"/>
      <c r="I17" s="113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8" t="str">
        <f>'Rekapitulace stavby'!E14</f>
        <v>Vyplň údaj</v>
      </c>
      <c r="F18" s="309"/>
      <c r="G18" s="309"/>
      <c r="H18" s="309"/>
      <c r="I18" s="113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28</v>
      </c>
      <c r="E20" s="35"/>
      <c r="F20" s="35"/>
      <c r="G20" s="35"/>
      <c r="H20" s="35"/>
      <c r="I20" s="113" t="s">
        <v>24</v>
      </c>
      <c r="J20" s="11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21</v>
      </c>
      <c r="F21" s="35"/>
      <c r="G21" s="35"/>
      <c r="H21" s="35"/>
      <c r="I21" s="113" t="s">
        <v>25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30</v>
      </c>
      <c r="E23" s="35"/>
      <c r="F23" s="35"/>
      <c r="G23" s="35"/>
      <c r="H23" s="35"/>
      <c r="I23" s="113" t="s">
        <v>24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21</v>
      </c>
      <c r="F24" s="35"/>
      <c r="G24" s="35"/>
      <c r="H24" s="35"/>
      <c r="I24" s="113" t="s">
        <v>25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31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32</v>
      </c>
      <c r="E30" s="35"/>
      <c r="F30" s="35"/>
      <c r="G30" s="35"/>
      <c r="H30" s="35"/>
      <c r="I30" s="35"/>
      <c r="J30" s="121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34</v>
      </c>
      <c r="G32" s="35"/>
      <c r="H32" s="35"/>
      <c r="I32" s="122" t="s">
        <v>33</v>
      </c>
      <c r="J32" s="122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36</v>
      </c>
      <c r="E33" s="113" t="s">
        <v>37</v>
      </c>
      <c r="F33" s="124">
        <f>ROUND((SUM(BE121:BE138)),  2)</f>
        <v>0</v>
      </c>
      <c r="G33" s="35"/>
      <c r="H33" s="35"/>
      <c r="I33" s="125">
        <v>0.21</v>
      </c>
      <c r="J33" s="124">
        <f>ROUND(((SUM(BE121:BE138))*I33),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38</v>
      </c>
      <c r="F34" s="124">
        <f>ROUND((SUM(BF121:BF138)),  2)</f>
        <v>0</v>
      </c>
      <c r="G34" s="35"/>
      <c r="H34" s="35"/>
      <c r="I34" s="125">
        <v>0.15</v>
      </c>
      <c r="J34" s="124">
        <f>ROUND(((SUM(BF121:BF138))*I34),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39</v>
      </c>
      <c r="F35" s="124">
        <f>ROUND((SUM(BG121:BG138)),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40</v>
      </c>
      <c r="F36" s="124">
        <f>ROUND((SUM(BH121:BH138)),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41</v>
      </c>
      <c r="F37" s="124">
        <f>ROUND((SUM(BI121:BI138)),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42</v>
      </c>
      <c r="E39" s="128"/>
      <c r="F39" s="128"/>
      <c r="G39" s="129" t="s">
        <v>43</v>
      </c>
      <c r="H39" s="130" t="s">
        <v>44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89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1" t="str">
        <f>E7</f>
        <v>Zateplení spád. stavědla žst. Olomouc hl.n</v>
      </c>
      <c r="F85" s="312"/>
      <c r="G85" s="312"/>
      <c r="H85" s="312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87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2" t="str">
        <f>E9</f>
        <v>SO 02 - VRN</v>
      </c>
      <c r="F87" s="313"/>
      <c r="G87" s="313"/>
      <c r="H87" s="313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 xml:space="preserve"> </v>
      </c>
      <c r="G91" s="37"/>
      <c r="H91" s="37"/>
      <c r="I91" s="30" t="s">
        <v>28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30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90</v>
      </c>
      <c r="D94" s="145"/>
      <c r="E94" s="145"/>
      <c r="F94" s="145"/>
      <c r="G94" s="145"/>
      <c r="H94" s="145"/>
      <c r="I94" s="145"/>
      <c r="J94" s="146" t="s">
        <v>91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92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93</v>
      </c>
    </row>
    <row r="97" spans="1:31" s="9" customFormat="1" ht="24.95" customHeight="1">
      <c r="B97" s="148"/>
      <c r="C97" s="149"/>
      <c r="D97" s="150" t="s">
        <v>746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747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748</v>
      </c>
      <c r="E99" s="157"/>
      <c r="F99" s="157"/>
      <c r="G99" s="157"/>
      <c r="H99" s="157"/>
      <c r="I99" s="157"/>
      <c r="J99" s="158">
        <f>J126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749</v>
      </c>
      <c r="E100" s="157"/>
      <c r="F100" s="157"/>
      <c r="G100" s="157"/>
      <c r="H100" s="157"/>
      <c r="I100" s="157"/>
      <c r="J100" s="158">
        <f>J131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750</v>
      </c>
      <c r="E101" s="157"/>
      <c r="F101" s="157"/>
      <c r="G101" s="157"/>
      <c r="H101" s="157"/>
      <c r="I101" s="157"/>
      <c r="J101" s="158">
        <f>J136</f>
        <v>0</v>
      </c>
      <c r="K101" s="155"/>
      <c r="L101" s="159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114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11" t="str">
        <f>E7</f>
        <v>Zateplení spád. stavědla žst. Olomouc hl.n</v>
      </c>
      <c r="F111" s="312"/>
      <c r="G111" s="312"/>
      <c r="H111" s="312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87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82" t="str">
        <f>E9</f>
        <v>SO 02 - VRN</v>
      </c>
      <c r="F113" s="313"/>
      <c r="G113" s="313"/>
      <c r="H113" s="313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 xml:space="preserve"> </v>
      </c>
      <c r="G115" s="37"/>
      <c r="H115" s="37"/>
      <c r="I115" s="30" t="s">
        <v>22</v>
      </c>
      <c r="J115" s="67">
        <f>IF(J12="","",J12)</f>
        <v>0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23</v>
      </c>
      <c r="D117" s="37"/>
      <c r="E117" s="37"/>
      <c r="F117" s="28" t="str">
        <f>E15</f>
        <v xml:space="preserve"> </v>
      </c>
      <c r="G117" s="37"/>
      <c r="H117" s="37"/>
      <c r="I117" s="30" t="s">
        <v>28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26</v>
      </c>
      <c r="D118" s="37"/>
      <c r="E118" s="37"/>
      <c r="F118" s="28" t="str">
        <f>IF(E18="","",E18)</f>
        <v>Vyplň údaj</v>
      </c>
      <c r="G118" s="37"/>
      <c r="H118" s="37"/>
      <c r="I118" s="30" t="s">
        <v>30</v>
      </c>
      <c r="J118" s="33" t="str">
        <f>E24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115</v>
      </c>
      <c r="D120" s="163" t="s">
        <v>57</v>
      </c>
      <c r="E120" s="163" t="s">
        <v>53</v>
      </c>
      <c r="F120" s="163" t="s">
        <v>54</v>
      </c>
      <c r="G120" s="163" t="s">
        <v>116</v>
      </c>
      <c r="H120" s="163" t="s">
        <v>117</v>
      </c>
      <c r="I120" s="163" t="s">
        <v>118</v>
      </c>
      <c r="J120" s="163" t="s">
        <v>91</v>
      </c>
      <c r="K120" s="164" t="s">
        <v>119</v>
      </c>
      <c r="L120" s="165"/>
      <c r="M120" s="76" t="s">
        <v>1</v>
      </c>
      <c r="N120" s="77" t="s">
        <v>36</v>
      </c>
      <c r="O120" s="77" t="s">
        <v>120</v>
      </c>
      <c r="P120" s="77" t="s">
        <v>121</v>
      </c>
      <c r="Q120" s="77" t="s">
        <v>122</v>
      </c>
      <c r="R120" s="77" t="s">
        <v>123</v>
      </c>
      <c r="S120" s="77" t="s">
        <v>124</v>
      </c>
      <c r="T120" s="78" t="s">
        <v>125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126</v>
      </c>
      <c r="D121" s="37"/>
      <c r="E121" s="37"/>
      <c r="F121" s="37"/>
      <c r="G121" s="37"/>
      <c r="H121" s="37"/>
      <c r="I121" s="37"/>
      <c r="J121" s="166">
        <f>BK121</f>
        <v>0</v>
      </c>
      <c r="K121" s="37"/>
      <c r="L121" s="40"/>
      <c r="M121" s="79"/>
      <c r="N121" s="167"/>
      <c r="O121" s="80"/>
      <c r="P121" s="168">
        <f>P122</f>
        <v>0</v>
      </c>
      <c r="Q121" s="80"/>
      <c r="R121" s="168">
        <f>R122</f>
        <v>0</v>
      </c>
      <c r="S121" s="80"/>
      <c r="T121" s="169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71</v>
      </c>
      <c r="AU121" s="18" t="s">
        <v>93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71</v>
      </c>
      <c r="E122" s="174" t="s">
        <v>84</v>
      </c>
      <c r="F122" s="174" t="s">
        <v>751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P123+P126+P131+P136</f>
        <v>0</v>
      </c>
      <c r="Q122" s="179"/>
      <c r="R122" s="180">
        <f>R123+R126+R131+R136</f>
        <v>0</v>
      </c>
      <c r="S122" s="179"/>
      <c r="T122" s="181">
        <f>T123+T126+T131+T136</f>
        <v>0</v>
      </c>
      <c r="AR122" s="182" t="s">
        <v>160</v>
      </c>
      <c r="AT122" s="183" t="s">
        <v>71</v>
      </c>
      <c r="AU122" s="183" t="s">
        <v>72</v>
      </c>
      <c r="AY122" s="182" t="s">
        <v>129</v>
      </c>
      <c r="BK122" s="184">
        <f>BK123+BK126+BK131+BK136</f>
        <v>0</v>
      </c>
    </row>
    <row r="123" spans="1:65" s="12" customFormat="1" ht="22.9" customHeight="1">
      <c r="B123" s="171"/>
      <c r="C123" s="172"/>
      <c r="D123" s="173" t="s">
        <v>71</v>
      </c>
      <c r="E123" s="185" t="s">
        <v>752</v>
      </c>
      <c r="F123" s="185" t="s">
        <v>753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SUM(P124:P125)</f>
        <v>0</v>
      </c>
      <c r="Q123" s="179"/>
      <c r="R123" s="180">
        <f>SUM(R124:R125)</f>
        <v>0</v>
      </c>
      <c r="S123" s="179"/>
      <c r="T123" s="181">
        <f>SUM(T124:T125)</f>
        <v>0</v>
      </c>
      <c r="AR123" s="182" t="s">
        <v>160</v>
      </c>
      <c r="AT123" s="183" t="s">
        <v>71</v>
      </c>
      <c r="AU123" s="183" t="s">
        <v>80</v>
      </c>
      <c r="AY123" s="182" t="s">
        <v>129</v>
      </c>
      <c r="BK123" s="184">
        <f>SUM(BK124:BK125)</f>
        <v>0</v>
      </c>
    </row>
    <row r="124" spans="1:65" s="2" customFormat="1" ht="14.45" customHeight="1">
      <c r="A124" s="35"/>
      <c r="B124" s="36"/>
      <c r="C124" s="187" t="s">
        <v>80</v>
      </c>
      <c r="D124" s="187" t="s">
        <v>132</v>
      </c>
      <c r="E124" s="188" t="s">
        <v>754</v>
      </c>
      <c r="F124" s="189" t="s">
        <v>755</v>
      </c>
      <c r="G124" s="190" t="s">
        <v>756</v>
      </c>
      <c r="H124" s="191">
        <v>1</v>
      </c>
      <c r="I124" s="192"/>
      <c r="J124" s="193">
        <f>ROUND(I124*H124,2)</f>
        <v>0</v>
      </c>
      <c r="K124" s="189" t="s">
        <v>152</v>
      </c>
      <c r="L124" s="40"/>
      <c r="M124" s="194" t="s">
        <v>1</v>
      </c>
      <c r="N124" s="195" t="s">
        <v>37</v>
      </c>
      <c r="O124" s="7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8" t="s">
        <v>757</v>
      </c>
      <c r="AT124" s="198" t="s">
        <v>132</v>
      </c>
      <c r="AU124" s="198" t="s">
        <v>82</v>
      </c>
      <c r="AY124" s="18" t="s">
        <v>129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80</v>
      </c>
      <c r="BK124" s="199">
        <f>ROUND(I124*H124,2)</f>
        <v>0</v>
      </c>
      <c r="BL124" s="18" t="s">
        <v>757</v>
      </c>
      <c r="BM124" s="198" t="s">
        <v>758</v>
      </c>
    </row>
    <row r="125" spans="1:65" s="2" customFormat="1" ht="19.5">
      <c r="A125" s="35"/>
      <c r="B125" s="36"/>
      <c r="C125" s="37"/>
      <c r="D125" s="200" t="s">
        <v>138</v>
      </c>
      <c r="E125" s="37"/>
      <c r="F125" s="201" t="s">
        <v>759</v>
      </c>
      <c r="G125" s="37"/>
      <c r="H125" s="37"/>
      <c r="I125" s="202"/>
      <c r="J125" s="37"/>
      <c r="K125" s="37"/>
      <c r="L125" s="40"/>
      <c r="M125" s="203"/>
      <c r="N125" s="204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138</v>
      </c>
      <c r="AU125" s="18" t="s">
        <v>82</v>
      </c>
    </row>
    <row r="126" spans="1:65" s="12" customFormat="1" ht="22.9" customHeight="1">
      <c r="B126" s="171"/>
      <c r="C126" s="172"/>
      <c r="D126" s="173" t="s">
        <v>71</v>
      </c>
      <c r="E126" s="185" t="s">
        <v>760</v>
      </c>
      <c r="F126" s="185" t="s">
        <v>761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SUM(P127:P130)</f>
        <v>0</v>
      </c>
      <c r="Q126" s="179"/>
      <c r="R126" s="180">
        <f>SUM(R127:R130)</f>
        <v>0</v>
      </c>
      <c r="S126" s="179"/>
      <c r="T126" s="181">
        <f>SUM(T127:T130)</f>
        <v>0</v>
      </c>
      <c r="AR126" s="182" t="s">
        <v>160</v>
      </c>
      <c r="AT126" s="183" t="s">
        <v>71</v>
      </c>
      <c r="AU126" s="183" t="s">
        <v>80</v>
      </c>
      <c r="AY126" s="182" t="s">
        <v>129</v>
      </c>
      <c r="BK126" s="184">
        <f>SUM(BK127:BK130)</f>
        <v>0</v>
      </c>
    </row>
    <row r="127" spans="1:65" s="2" customFormat="1" ht="14.45" customHeight="1">
      <c r="A127" s="35"/>
      <c r="B127" s="36"/>
      <c r="C127" s="187" t="s">
        <v>82</v>
      </c>
      <c r="D127" s="187" t="s">
        <v>132</v>
      </c>
      <c r="E127" s="188" t="s">
        <v>762</v>
      </c>
      <c r="F127" s="189" t="s">
        <v>761</v>
      </c>
      <c r="G127" s="190" t="s">
        <v>756</v>
      </c>
      <c r="H127" s="191">
        <v>1</v>
      </c>
      <c r="I127" s="192"/>
      <c r="J127" s="193">
        <f>ROUND(I127*H127,2)</f>
        <v>0</v>
      </c>
      <c r="K127" s="189" t="s">
        <v>152</v>
      </c>
      <c r="L127" s="40"/>
      <c r="M127" s="194" t="s">
        <v>1</v>
      </c>
      <c r="N127" s="195" t="s">
        <v>37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757</v>
      </c>
      <c r="AT127" s="198" t="s">
        <v>132</v>
      </c>
      <c r="AU127" s="198" t="s">
        <v>82</v>
      </c>
      <c r="AY127" s="18" t="s">
        <v>129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80</v>
      </c>
      <c r="BK127" s="199">
        <f>ROUND(I127*H127,2)</f>
        <v>0</v>
      </c>
      <c r="BL127" s="18" t="s">
        <v>757</v>
      </c>
      <c r="BM127" s="198" t="s">
        <v>763</v>
      </c>
    </row>
    <row r="128" spans="1:65" s="2" customFormat="1" ht="11.25">
      <c r="A128" s="35"/>
      <c r="B128" s="36"/>
      <c r="C128" s="37"/>
      <c r="D128" s="200" t="s">
        <v>138</v>
      </c>
      <c r="E128" s="37"/>
      <c r="F128" s="201" t="s">
        <v>761</v>
      </c>
      <c r="G128" s="37"/>
      <c r="H128" s="37"/>
      <c r="I128" s="202"/>
      <c r="J128" s="37"/>
      <c r="K128" s="37"/>
      <c r="L128" s="40"/>
      <c r="M128" s="203"/>
      <c r="N128" s="204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138</v>
      </c>
      <c r="AU128" s="18" t="s">
        <v>82</v>
      </c>
    </row>
    <row r="129" spans="1:65" s="2" customFormat="1" ht="14.45" customHeight="1">
      <c r="A129" s="35"/>
      <c r="B129" s="36"/>
      <c r="C129" s="187" t="s">
        <v>130</v>
      </c>
      <c r="D129" s="187" t="s">
        <v>132</v>
      </c>
      <c r="E129" s="188" t="s">
        <v>764</v>
      </c>
      <c r="F129" s="189" t="s">
        <v>765</v>
      </c>
      <c r="G129" s="190" t="s">
        <v>756</v>
      </c>
      <c r="H129" s="191">
        <v>1</v>
      </c>
      <c r="I129" s="192"/>
      <c r="J129" s="193">
        <f>ROUND(I129*H129,2)</f>
        <v>0</v>
      </c>
      <c r="K129" s="189" t="s">
        <v>152</v>
      </c>
      <c r="L129" s="40"/>
      <c r="M129" s="194" t="s">
        <v>1</v>
      </c>
      <c r="N129" s="195" t="s">
        <v>37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757</v>
      </c>
      <c r="AT129" s="198" t="s">
        <v>132</v>
      </c>
      <c r="AU129" s="198" t="s">
        <v>82</v>
      </c>
      <c r="AY129" s="18" t="s">
        <v>129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80</v>
      </c>
      <c r="BK129" s="199">
        <f>ROUND(I129*H129,2)</f>
        <v>0</v>
      </c>
      <c r="BL129" s="18" t="s">
        <v>757</v>
      </c>
      <c r="BM129" s="198" t="s">
        <v>766</v>
      </c>
    </row>
    <row r="130" spans="1:65" s="2" customFormat="1" ht="11.25">
      <c r="A130" s="35"/>
      <c r="B130" s="36"/>
      <c r="C130" s="37"/>
      <c r="D130" s="200" t="s">
        <v>138</v>
      </c>
      <c r="E130" s="37"/>
      <c r="F130" s="201" t="s">
        <v>765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138</v>
      </c>
      <c r="AU130" s="18" t="s">
        <v>82</v>
      </c>
    </row>
    <row r="131" spans="1:65" s="12" customFormat="1" ht="22.9" customHeight="1">
      <c r="B131" s="171"/>
      <c r="C131" s="172"/>
      <c r="D131" s="173" t="s">
        <v>71</v>
      </c>
      <c r="E131" s="185" t="s">
        <v>767</v>
      </c>
      <c r="F131" s="185" t="s">
        <v>768</v>
      </c>
      <c r="G131" s="172"/>
      <c r="H131" s="172"/>
      <c r="I131" s="175"/>
      <c r="J131" s="186">
        <f>BK131</f>
        <v>0</v>
      </c>
      <c r="K131" s="172"/>
      <c r="L131" s="177"/>
      <c r="M131" s="178"/>
      <c r="N131" s="179"/>
      <c r="O131" s="179"/>
      <c r="P131" s="180">
        <f>SUM(P132:P135)</f>
        <v>0</v>
      </c>
      <c r="Q131" s="179"/>
      <c r="R131" s="180">
        <f>SUM(R132:R135)</f>
        <v>0</v>
      </c>
      <c r="S131" s="179"/>
      <c r="T131" s="181">
        <f>SUM(T132:T135)</f>
        <v>0</v>
      </c>
      <c r="AR131" s="182" t="s">
        <v>160</v>
      </c>
      <c r="AT131" s="183" t="s">
        <v>71</v>
      </c>
      <c r="AU131" s="183" t="s">
        <v>80</v>
      </c>
      <c r="AY131" s="182" t="s">
        <v>129</v>
      </c>
      <c r="BK131" s="184">
        <f>SUM(BK132:BK135)</f>
        <v>0</v>
      </c>
    </row>
    <row r="132" spans="1:65" s="2" customFormat="1" ht="14.45" customHeight="1">
      <c r="A132" s="35"/>
      <c r="B132" s="36"/>
      <c r="C132" s="187" t="s">
        <v>136</v>
      </c>
      <c r="D132" s="187" t="s">
        <v>132</v>
      </c>
      <c r="E132" s="188" t="s">
        <v>769</v>
      </c>
      <c r="F132" s="189" t="s">
        <v>768</v>
      </c>
      <c r="G132" s="190" t="s">
        <v>756</v>
      </c>
      <c r="H132" s="191">
        <v>1</v>
      </c>
      <c r="I132" s="192"/>
      <c r="J132" s="193">
        <f>ROUND(I132*H132,2)</f>
        <v>0</v>
      </c>
      <c r="K132" s="189" t="s">
        <v>152</v>
      </c>
      <c r="L132" s="40"/>
      <c r="M132" s="194" t="s">
        <v>1</v>
      </c>
      <c r="N132" s="195" t="s">
        <v>37</v>
      </c>
      <c r="O132" s="7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757</v>
      </c>
      <c r="AT132" s="198" t="s">
        <v>132</v>
      </c>
      <c r="AU132" s="198" t="s">
        <v>82</v>
      </c>
      <c r="AY132" s="18" t="s">
        <v>129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80</v>
      </c>
      <c r="BK132" s="199">
        <f>ROUND(I132*H132,2)</f>
        <v>0</v>
      </c>
      <c r="BL132" s="18" t="s">
        <v>757</v>
      </c>
      <c r="BM132" s="198" t="s">
        <v>770</v>
      </c>
    </row>
    <row r="133" spans="1:65" s="2" customFormat="1" ht="19.5">
      <c r="A133" s="35"/>
      <c r="B133" s="36"/>
      <c r="C133" s="37"/>
      <c r="D133" s="200" t="s">
        <v>138</v>
      </c>
      <c r="E133" s="37"/>
      <c r="F133" s="201" t="s">
        <v>771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138</v>
      </c>
      <c r="AU133" s="18" t="s">
        <v>82</v>
      </c>
    </row>
    <row r="134" spans="1:65" s="2" customFormat="1" ht="14.45" customHeight="1">
      <c r="A134" s="35"/>
      <c r="B134" s="36"/>
      <c r="C134" s="187" t="s">
        <v>160</v>
      </c>
      <c r="D134" s="187" t="s">
        <v>132</v>
      </c>
      <c r="E134" s="188" t="s">
        <v>772</v>
      </c>
      <c r="F134" s="189" t="s">
        <v>773</v>
      </c>
      <c r="G134" s="190" t="s">
        <v>756</v>
      </c>
      <c r="H134" s="191">
        <v>1</v>
      </c>
      <c r="I134" s="192"/>
      <c r="J134" s="193">
        <f>ROUND(I134*H134,2)</f>
        <v>0</v>
      </c>
      <c r="K134" s="189" t="s">
        <v>152</v>
      </c>
      <c r="L134" s="40"/>
      <c r="M134" s="194" t="s">
        <v>1</v>
      </c>
      <c r="N134" s="195" t="s">
        <v>37</v>
      </c>
      <c r="O134" s="7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757</v>
      </c>
      <c r="AT134" s="198" t="s">
        <v>132</v>
      </c>
      <c r="AU134" s="198" t="s">
        <v>82</v>
      </c>
      <c r="AY134" s="18" t="s">
        <v>129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80</v>
      </c>
      <c r="BK134" s="199">
        <f>ROUND(I134*H134,2)</f>
        <v>0</v>
      </c>
      <c r="BL134" s="18" t="s">
        <v>757</v>
      </c>
      <c r="BM134" s="198" t="s">
        <v>774</v>
      </c>
    </row>
    <row r="135" spans="1:65" s="2" customFormat="1" ht="11.25">
      <c r="A135" s="35"/>
      <c r="B135" s="36"/>
      <c r="C135" s="37"/>
      <c r="D135" s="200" t="s">
        <v>138</v>
      </c>
      <c r="E135" s="37"/>
      <c r="F135" s="201" t="s">
        <v>773</v>
      </c>
      <c r="G135" s="37"/>
      <c r="H135" s="37"/>
      <c r="I135" s="202"/>
      <c r="J135" s="37"/>
      <c r="K135" s="37"/>
      <c r="L135" s="40"/>
      <c r="M135" s="203"/>
      <c r="N135" s="204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138</v>
      </c>
      <c r="AU135" s="18" t="s">
        <v>82</v>
      </c>
    </row>
    <row r="136" spans="1:65" s="12" customFormat="1" ht="22.9" customHeight="1">
      <c r="B136" s="171"/>
      <c r="C136" s="172"/>
      <c r="D136" s="173" t="s">
        <v>71</v>
      </c>
      <c r="E136" s="185" t="s">
        <v>775</v>
      </c>
      <c r="F136" s="185" t="s">
        <v>776</v>
      </c>
      <c r="G136" s="172"/>
      <c r="H136" s="172"/>
      <c r="I136" s="175"/>
      <c r="J136" s="186">
        <f>BK136</f>
        <v>0</v>
      </c>
      <c r="K136" s="172"/>
      <c r="L136" s="177"/>
      <c r="M136" s="178"/>
      <c r="N136" s="179"/>
      <c r="O136" s="179"/>
      <c r="P136" s="180">
        <f>SUM(P137:P138)</f>
        <v>0</v>
      </c>
      <c r="Q136" s="179"/>
      <c r="R136" s="180">
        <f>SUM(R137:R138)</f>
        <v>0</v>
      </c>
      <c r="S136" s="179"/>
      <c r="T136" s="181">
        <f>SUM(T137:T138)</f>
        <v>0</v>
      </c>
      <c r="AR136" s="182" t="s">
        <v>160</v>
      </c>
      <c r="AT136" s="183" t="s">
        <v>71</v>
      </c>
      <c r="AU136" s="183" t="s">
        <v>80</v>
      </c>
      <c r="AY136" s="182" t="s">
        <v>129</v>
      </c>
      <c r="BK136" s="184">
        <f>SUM(BK137:BK138)</f>
        <v>0</v>
      </c>
    </row>
    <row r="137" spans="1:65" s="2" customFormat="1" ht="14.45" customHeight="1">
      <c r="A137" s="35"/>
      <c r="B137" s="36"/>
      <c r="C137" s="187" t="s">
        <v>147</v>
      </c>
      <c r="D137" s="187" t="s">
        <v>132</v>
      </c>
      <c r="E137" s="188" t="s">
        <v>777</v>
      </c>
      <c r="F137" s="189" t="s">
        <v>776</v>
      </c>
      <c r="G137" s="190" t="s">
        <v>756</v>
      </c>
      <c r="H137" s="191">
        <v>1</v>
      </c>
      <c r="I137" s="192"/>
      <c r="J137" s="193">
        <f>ROUND(I137*H137,2)</f>
        <v>0</v>
      </c>
      <c r="K137" s="189" t="s">
        <v>152</v>
      </c>
      <c r="L137" s="40"/>
      <c r="M137" s="194" t="s">
        <v>1</v>
      </c>
      <c r="N137" s="195" t="s">
        <v>37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757</v>
      </c>
      <c r="AT137" s="198" t="s">
        <v>132</v>
      </c>
      <c r="AU137" s="198" t="s">
        <v>82</v>
      </c>
      <c r="AY137" s="18" t="s">
        <v>129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80</v>
      </c>
      <c r="BK137" s="199">
        <f>ROUND(I137*H137,2)</f>
        <v>0</v>
      </c>
      <c r="BL137" s="18" t="s">
        <v>757</v>
      </c>
      <c r="BM137" s="198" t="s">
        <v>778</v>
      </c>
    </row>
    <row r="138" spans="1:65" s="2" customFormat="1" ht="19.5">
      <c r="A138" s="35"/>
      <c r="B138" s="36"/>
      <c r="C138" s="37"/>
      <c r="D138" s="200" t="s">
        <v>138</v>
      </c>
      <c r="E138" s="37"/>
      <c r="F138" s="201" t="s">
        <v>779</v>
      </c>
      <c r="G138" s="37"/>
      <c r="H138" s="37"/>
      <c r="I138" s="202"/>
      <c r="J138" s="37"/>
      <c r="K138" s="37"/>
      <c r="L138" s="40"/>
      <c r="M138" s="259"/>
      <c r="N138" s="260"/>
      <c r="O138" s="261"/>
      <c r="P138" s="261"/>
      <c r="Q138" s="261"/>
      <c r="R138" s="261"/>
      <c r="S138" s="261"/>
      <c r="T138" s="26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138</v>
      </c>
      <c r="AU138" s="18" t="s">
        <v>82</v>
      </c>
    </row>
    <row r="139" spans="1:65" s="2" customFormat="1" ht="6.95" customHeight="1">
      <c r="A139" s="35"/>
      <c r="B139" s="55"/>
      <c r="C139" s="56"/>
      <c r="D139" s="56"/>
      <c r="E139" s="56"/>
      <c r="F139" s="56"/>
      <c r="G139" s="56"/>
      <c r="H139" s="56"/>
      <c r="I139" s="56"/>
      <c r="J139" s="56"/>
      <c r="K139" s="56"/>
      <c r="L139" s="40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algorithmName="SHA-512" hashValue="S5tNw4Opw1Vqr07hPK6vV424cb5zATHZWiYFSceh1pcxkL3JD37YjQntT8QFml2T7xJi2dvtXPptpUydgl6BUg==" saltValue="rUvuzYvWf2erdNANJdZHyZGzVWZcNxQJ+iUK6yTavovu8rp85iUExatKg/0fiYKDJsd5XmJkpRPzbtahcE4nLg==" spinCount="100000" sheet="1" objects="1" scenarios="1" formatColumns="0" formatRows="0" autoFilter="0"/>
  <autoFilter ref="C120:K13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Zateplení objektu</vt:lpstr>
      <vt:lpstr>SO 02 - VRN</vt:lpstr>
      <vt:lpstr>'Rekapitulace stavby'!Názvy_tisku</vt:lpstr>
      <vt:lpstr>'SO 01 - Zateplení objektu'!Názvy_tisku</vt:lpstr>
      <vt:lpstr>'SO 02 - VRN'!Názvy_tisku</vt:lpstr>
      <vt:lpstr>'Rekapitulace stavby'!Oblast_tisku</vt:lpstr>
      <vt:lpstr>'SO 01 - Zateplení objektu'!Oblast_tisku</vt:lpstr>
      <vt:lpstr>'SO 02 -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2020-09-09T11:02:53Z</dcterms:created>
  <dcterms:modified xsi:type="dcterms:W3CDTF">2020-09-14T06:27:14Z</dcterms:modified>
</cp:coreProperties>
</file>