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192" activeTab="0"/>
  </bookViews>
  <sheets>
    <sheet name="Rekapitulace stavby" sheetId="1" r:id="rId1"/>
    <sheet name="SO 01 - Stavební část" sheetId="2" r:id="rId2"/>
    <sheet name="SO 02 - ZTI" sheetId="3" r:id="rId3"/>
    <sheet name="SO 03 - Vytápění" sheetId="4" r:id="rId4"/>
    <sheet name="SO 04 - Elektroinstalace" sheetId="5" r:id="rId5"/>
    <sheet name="SO 05 - Slaboproud" sheetId="6" r:id="rId6"/>
    <sheet name="SO 06 - VRN - Vedlejší ro..." sheetId="7" r:id="rId7"/>
    <sheet name="Pokyny pro vyplnění" sheetId="8" r:id="rId8"/>
  </sheets>
  <definedNames>
    <definedName name="_xlnm._FilterDatabase" localSheetId="1" hidden="1">'SO 01 - Stavební část'!$C$101:$K$587</definedName>
    <definedName name="_xlnm._FilterDatabase" localSheetId="2" hidden="1">'SO 02 - ZTI'!$C$89:$K$165</definedName>
    <definedName name="_xlnm._FilterDatabase" localSheetId="3" hidden="1">'SO 03 - Vytápění'!$C$94:$K$234</definedName>
    <definedName name="_xlnm._FilterDatabase" localSheetId="4" hidden="1">'SO 04 - Elektroinstalace'!$C$86:$K$246</definedName>
    <definedName name="_xlnm._FilterDatabase" localSheetId="5" hidden="1">'SO 05 - Slaboproud'!$C$81:$K$118</definedName>
    <definedName name="_xlnm._FilterDatabase" localSheetId="6" hidden="1">'SO 06 - VRN - Vedlejší ro...'!$C$86:$K$105</definedName>
    <definedName name="_xlnm.Print_Area" localSheetId="7">'Pokyny pro vyplnění'!$B$2:$K$71,'Pokyny pro vyplnění'!$B$74:$K$118,'Pokyny pro vyplnění'!$B$121:$K$161,'Pokyny pro vyplnění'!$B$164:$K$218</definedName>
    <definedName name="_xlnm.Print_Area" localSheetId="0">'Rekapitulace stavby'!$D$4:$AO$36,'Rekapitulace stavby'!$C$42:$AQ$61</definedName>
    <definedName name="_xlnm.Print_Area" localSheetId="1">'SO 01 - Stavební část'!$C$4:$J$39,'SO 01 - Stavební část'!$C$45:$J$83,'SO 01 - Stavební část'!$C$89:$K$587</definedName>
    <definedName name="_xlnm.Print_Area" localSheetId="2">'SO 02 - ZTI'!$C$4:$J$39,'SO 02 - ZTI'!$C$45:$J$71,'SO 02 - ZTI'!$C$77:$K$165</definedName>
    <definedName name="_xlnm.Print_Area" localSheetId="3">'SO 03 - Vytápění'!$C$4:$J$39,'SO 03 - Vytápění'!$C$45:$J$76,'SO 03 - Vytápění'!$C$82:$K$234</definedName>
    <definedName name="_xlnm.Print_Area" localSheetId="4">'SO 04 - Elektroinstalace'!$C$4:$J$39,'SO 04 - Elektroinstalace'!$C$45:$J$68,'SO 04 - Elektroinstalace'!$C$74:$K$246</definedName>
    <definedName name="_xlnm.Print_Area" localSheetId="5">'SO 05 - Slaboproud'!$C$4:$J$39,'SO 05 - Slaboproud'!$C$45:$J$63,'SO 05 - Slaboproud'!$C$69:$K$118</definedName>
    <definedName name="_xlnm.Print_Area" localSheetId="6">'SO 06 - VRN - Vedlejší ro...'!$C$4:$J$39,'SO 06 - VRN - Vedlejší ro...'!$C$45:$J$68,'SO 06 - VRN - Vedlejší ro...'!$C$74:$K$105</definedName>
    <definedName name="_xlnm.Print_Titles" localSheetId="0">'Rekapitulace stavby'!$52:$52</definedName>
    <definedName name="_xlnm.Print_Titles" localSheetId="1">'SO 01 - Stavební část'!$101:$101</definedName>
    <definedName name="_xlnm.Print_Titles" localSheetId="2">'SO 02 - ZTI'!$89:$89</definedName>
    <definedName name="_xlnm.Print_Titles" localSheetId="3">'SO 03 - Vytápění'!$94:$94</definedName>
    <definedName name="_xlnm.Print_Titles" localSheetId="4">'SO 04 - Elektroinstalace'!$86:$86</definedName>
    <definedName name="_xlnm.Print_Titles" localSheetId="5">'SO 05 - Slaboproud'!$81:$81</definedName>
    <definedName name="_xlnm.Print_Titles" localSheetId="6">'SO 06 - VRN - Vedlejší ro...'!$86:$86</definedName>
  </definedNames>
  <calcPr calcId="162913"/>
</workbook>
</file>

<file path=xl/sharedStrings.xml><?xml version="1.0" encoding="utf-8"?>
<sst xmlns="http://schemas.openxmlformats.org/spreadsheetml/2006/main" count="11907" uniqueCount="2600">
  <si>
    <t>Export Komplet</t>
  </si>
  <si>
    <t>VZ</t>
  </si>
  <si>
    <t>2.0</t>
  </si>
  <si>
    <t>ZAMOK</t>
  </si>
  <si>
    <t>False</t>
  </si>
  <si>
    <t>{04511f72-714a-4776-aa0d-5978d829656d}</t>
  </si>
  <si>
    <t>0,01</t>
  </si>
  <si>
    <t>21</t>
  </si>
  <si>
    <t>15</t>
  </si>
  <si>
    <t>REKAPITULACE STAVBY</t>
  </si>
  <si>
    <t>v ---  níže se nacházejí doplnkové a pomocné údaje k sestavám  --- v</t>
  </si>
  <si>
    <t>Návod na vyplnění</t>
  </si>
  <si>
    <t>0,001</t>
  </si>
  <si>
    <t>Kód:</t>
  </si>
  <si>
    <t>65420198</t>
  </si>
  <si>
    <t>Měnit lze pouze buňky se žlutým podbarvením!
1) v Rekapitulaci stavby vyplňte údaje o Uchazeči (přenesou se do ostatních sestav i v jiných listech)
2) na vybraných listech vyplňte v sestavě Soupis prací ceny u položek</t>
  </si>
  <si>
    <t>Stavba:</t>
  </si>
  <si>
    <t>Nýrsko ON – oprava výpravní budovy</t>
  </si>
  <si>
    <t>KSO:</t>
  </si>
  <si>
    <t/>
  </si>
  <si>
    <t>CC-CZ:</t>
  </si>
  <si>
    <t>Místo:</t>
  </si>
  <si>
    <t>ŽST NÝRSKO</t>
  </si>
  <si>
    <t>Datum:</t>
  </si>
  <si>
    <t>19. 8. 2020</t>
  </si>
  <si>
    <t>Zadavatel:</t>
  </si>
  <si>
    <t>IČ:</t>
  </si>
  <si>
    <t>70994234</t>
  </si>
  <si>
    <t>Správa železnic, s.o.</t>
  </si>
  <si>
    <t>DIČ:</t>
  </si>
  <si>
    <t>CZ70994234</t>
  </si>
  <si>
    <t>Uchazeč:</t>
  </si>
  <si>
    <t>Vyplň údaj</t>
  </si>
  <si>
    <t>Projektant:</t>
  </si>
  <si>
    <t>05165024</t>
  </si>
  <si>
    <t xml:space="preserve">SUDOP EU a.s. </t>
  </si>
  <si>
    <t>CZ05165024</t>
  </si>
  <si>
    <t>True</t>
  </si>
  <si>
    <t>Zpracovatel:</t>
  </si>
  <si>
    <t>07036167</t>
  </si>
  <si>
    <t>STAVEBNÍ ROZPOČTY s.r.o.</t>
  </si>
  <si>
    <t>CZ07036167</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</si>
  <si>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</si>
  <si>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</si>
  <si>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</si>
  <si>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</si>
  <si>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</si>
  <si>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</si>
  <si>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</si>
  <si>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</si>
  <si>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</si>
  <si>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</si>
  <si>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</si>
  <si>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</si>
  <si>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</si>
  <si>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</si>
  <si>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</si>
  <si>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</si>
  <si>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</si>
  <si>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</si>
  <si>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</si>
  <si>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</si>
  <si>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</si>
  <si>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</si>
  <si>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</si>
  <si>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</si>
  <si>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</si>
  <si>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</si>
  <si>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</si>
  <si>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</si>
  <si>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</si>
  <si>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</si>
  <si>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</si>
  <si>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</si>
  <si>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</si>
  <si>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</si>
  <si>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</si>
  <si>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</si>
  <si>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</si>
  <si>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</si>
  <si>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</si>
  <si>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</si>
  <si>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</si>
  <si>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</si>
  <si>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Stavební část</t>
  </si>
  <si>
    <t>STA</t>
  </si>
  <si>
    <t>1</t>
  </si>
  <si>
    <t>{a43b27b0-7cd1-4a11-b240-b139b78b6b95}</t>
  </si>
  <si>
    <t>2</t>
  </si>
  <si>
    <t>SO 02</t>
  </si>
  <si>
    <t>ZTI</t>
  </si>
  <si>
    <t>{412aed4c-b348-40e0-a2b3-d3ead2d70fd3}</t>
  </si>
  <si>
    <t>SO 03</t>
  </si>
  <si>
    <t>Vytápění</t>
  </si>
  <si>
    <t>{58e0251d-65dc-44a3-87eb-38ee19f83e60}</t>
  </si>
  <si>
    <t>SO 04</t>
  </si>
  <si>
    <t>Elektroinstalace</t>
  </si>
  <si>
    <t>{264ab88f-4140-4586-95b9-e1e1146f79ae}</t>
  </si>
  <si>
    <t>SO 05</t>
  </si>
  <si>
    <t>Slaboproud</t>
  </si>
  <si>
    <t>{63b79c50-2073-4870-bfe2-12b8e63fc2ce}</t>
  </si>
  <si>
    <t>SO 06</t>
  </si>
  <si>
    <t>VRN - Vedlejší rozpočtové náklady</t>
  </si>
  <si>
    <t>VON</t>
  </si>
  <si>
    <t>{0851c23b-61fd-4de5-96e5-e0a462484a7d}</t>
  </si>
  <si>
    <t>KRYCÍ LIST SOUPISU PRACÍ</t>
  </si>
  <si>
    <t>Objekt:</t>
  </si>
  <si>
    <t>SO 01 - Stavební část</t>
  </si>
  <si>
    <t xml:space="preserve"> </t>
  </si>
  <si>
    <t>REKAPITULACE ČLENĚNÍ SOUPISU PRACÍ</t>
  </si>
  <si>
    <t>Kód dílu - Popis</t>
  </si>
  <si>
    <t>Cena celkem [CZK]</t>
  </si>
  <si>
    <t>-1</t>
  </si>
  <si>
    <t>HSV - Práce a dodávky HSV</t>
  </si>
  <si>
    <t xml:space="preserve">    1 - Zemní práce</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</si>
  <si>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</si>
  <si>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</si>
  <si>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</si>
  <si>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</si>
  <si>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</si>
  <si>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</si>
  <si>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773 - Podlahy z litého teraca</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</si>
  <si>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</si>
  <si>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</si>
  <si>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</si>
  <si>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</si>
  <si>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</si>
  <si>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</si>
  <si>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</si>
  <si>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</si>
  <si>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</si>
  <si>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</si>
  <si>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</si>
  <si>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</si>
  <si>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</si>
  <si>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</si>
  <si>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</si>
  <si>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</si>
  <si>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</si>
  <si>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</si>
  <si>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</si>
  <si>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</si>
  <si>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</si>
  <si>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</si>
  <si>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</si>
  <si>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</si>
  <si>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</si>
  <si>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</si>
  <si>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</si>
  <si>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</si>
  <si>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</si>
  <si>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</si>
  <si>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</si>
  <si>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</si>
  <si>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171111104</t>
  </si>
  <si>
    <t>Uložení sypanin do násypů ručně s rozprostřením sypaniny ve vrstvách a s hrubým urovnáním zhutněných z hornin nesoudržných sypkých</t>
  </si>
  <si>
    <t>m3</t>
  </si>
  <si>
    <t>CS ÚRS 2020 02</t>
  </si>
  <si>
    <t>4</t>
  </si>
  <si>
    <t>1803256057</t>
  </si>
  <si>
    <t>PSC</t>
  </si>
  <si>
    <t xml:space="preserve">Poznámka k souboru cen:
1. Ceny lze použít i pro uložení sypaniny s předepsaným zhutněním na trvalé skládky, do koryt vodotečí a do prohlubní terénu.
2. Cenu 21-1101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u paty konstrukce je menší než 3 m. Toto uložení se oceňuje cenami souboru cen 175 Obsyp objektů.
</t>
  </si>
  <si>
    <t>M</t>
  </si>
  <si>
    <t>10364100</t>
  </si>
  <si>
    <t>zemina pro terénní úpravy - tříděná</t>
  </si>
  <si>
    <t>t</t>
  </si>
  <si>
    <t>8</t>
  </si>
  <si>
    <t>1773264818</t>
  </si>
  <si>
    <t>VV</t>
  </si>
  <si>
    <t>24,6*1,8 "Přepočtené koeficientem množství</t>
  </si>
  <si>
    <t>3</t>
  </si>
  <si>
    <t>181311103</t>
  </si>
  <si>
    <t>Rozprostření a urovnání ornice v rovině nebo ve svahu sklonu do 1:5 ručně při souvislé ploše, tl. vrstvy do 200 mm</t>
  </si>
  <si>
    <t>m2</t>
  </si>
  <si>
    <t>-610047602</t>
  </si>
  <si>
    <t xml:space="preserve">Poznámka k souboru cen:
1. V ceně jsou započteny i náklady na případné nutné přemístění hromad nebo dočasných skládek na místo spotřeby ze vzdálenosti do 3 m.
2. V ceně nejsou započteny náklady na získání ornice.
</t>
  </si>
  <si>
    <t>10364101</t>
  </si>
  <si>
    <t>zemina pro terénní úpravy -  ornice</t>
  </si>
  <si>
    <t>-412338032</t>
  </si>
  <si>
    <t>123,000*0,10*1,80</t>
  </si>
  <si>
    <t>Svislé a kompletní konstrukce</t>
  </si>
  <si>
    <t>5</t>
  </si>
  <si>
    <t>310279842</t>
  </si>
  <si>
    <t>Zazdívka otvorů ve zdivu nadzákladovém nepálenými tvárnicemi plochy přes 1 m2 do 4 m2 , ve zdi tl. do 300 mm</t>
  </si>
  <si>
    <t>-100740402</t>
  </si>
  <si>
    <t>6</t>
  </si>
  <si>
    <t>317143441</t>
  </si>
  <si>
    <t>Překlady nosné z pórobetonu osazené do tenkého maltového lože, pro zdi tl. 250 mm, délky překladu do 1300 mm</t>
  </si>
  <si>
    <t>kus</t>
  </si>
  <si>
    <t>1104149196</t>
  </si>
  <si>
    <t xml:space="preserve">Poznámka k souboru cen:
1. V cenách jsou započteny náklady na dodání a uložení překladu předepsané délky, včetně podmazání ložné plochy tenkovrstvou maltou.
</t>
  </si>
  <si>
    <t>7</t>
  </si>
  <si>
    <t>317168052</t>
  </si>
  <si>
    <t>Překlady keramické vysoké osazené do maltového lože, šířky překladu 70 mm výšky 238 mm, délky 1250 mm</t>
  </si>
  <si>
    <t>-634277733</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</si>
  <si>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</si>
  <si>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317168053</t>
  </si>
  <si>
    <t>Překlady keramické vysoké osazené do maltového lože, šířky překladu 70 mm výšky 238 mm, délky 1500 mm</t>
  </si>
  <si>
    <t>1018549171</t>
  </si>
  <si>
    <t>9</t>
  </si>
  <si>
    <t>319202113</t>
  </si>
  <si>
    <t>Dodatečná izolace zdiva injektáží nízkotlakou metodou silikonovou mikroemulzí, tloušťka zdiva přes 300 do 450 mm</t>
  </si>
  <si>
    <t>m</t>
  </si>
  <si>
    <t>-1557203161</t>
  </si>
  <si>
    <t xml:space="preserve">Poznámka k souboru cen:
1. Množství měrných jednotek se určuje v m délky izolovaného zdiva.
2. V cenách jsou započteny i náklady vyvrtání otvorů (8 kusů /m), jejich vyčištění a provedení injektáže včetně dodávky injektážní hmoty.
3. V cenách nejsou započteny náklady na uzavření povrchu zdiva před injektováním - otlučení omítek, spárování, zaplnění dutin, penetraci, stěrku apod.
</t>
  </si>
  <si>
    <t>(6,50+5,00+4,00+8,50+4,00+4,00+3,20+5,00+3,00+3,00)</t>
  </si>
  <si>
    <t>10</t>
  </si>
  <si>
    <t>319202115</t>
  </si>
  <si>
    <t>Dodatečná izolace zdiva injektáží nízkotlakou metodou silikonovou mikroemulzí, tloušťka zdiva přes 600 do 900 mm</t>
  </si>
  <si>
    <t>-175565227</t>
  </si>
  <si>
    <t>(2*25,690+2*10,00)</t>
  </si>
  <si>
    <t>11</t>
  </si>
  <si>
    <t>338171123</t>
  </si>
  <si>
    <t>Montáž sloupků a vzpěr plotových ocelových trubkových nebo profilovaných výšky do 2,60 m se zabetonováním do 0,08 m3 do připravených jamek</t>
  </si>
  <si>
    <t>-1927967914</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</si>
  <si>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</si>
  <si>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12</t>
  </si>
  <si>
    <t>55342153</t>
  </si>
  <si>
    <t>plotový sloupek pro svařované panely profilovaný oválný 50x70mm dl 2,5-3,0m povrchová úprava Pz a komaxit</t>
  </si>
  <si>
    <t>832418782</t>
  </si>
  <si>
    <t>13</t>
  </si>
  <si>
    <t>339921131</t>
  </si>
  <si>
    <t>Osazování palisád betonových v řadě se zabetonováním výšky palisády do 500 mm</t>
  </si>
  <si>
    <t>-289991573</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</si>
  <si>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</si>
  <si>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14</t>
  </si>
  <si>
    <t>59228406</t>
  </si>
  <si>
    <t>palisáda betonová vzhled dobové dlažební kameny přírodní 160x160x400mm</t>
  </si>
  <si>
    <t>-1609295676</t>
  </si>
  <si>
    <t>3,36*5 "Přepočtené koeficientem množství</t>
  </si>
  <si>
    <t>339921132</t>
  </si>
  <si>
    <t>Osazování palisád betonových v řadě se zabetonováním výšky palisády přes 500 do 1000 mm</t>
  </si>
  <si>
    <t>89632439</t>
  </si>
  <si>
    <t>16</t>
  </si>
  <si>
    <t>59228409</t>
  </si>
  <si>
    <t>palisáda betonová vzhled dobové dlažební kameny přírodní 160x160x600mm</t>
  </si>
  <si>
    <t>-1855957613</t>
  </si>
  <si>
    <t>6,625*5 "Přepočtené koeficientem množství</t>
  </si>
  <si>
    <t>17</t>
  </si>
  <si>
    <t>59228410</t>
  </si>
  <si>
    <t>palisáda betonová vzhled dobové dlažební kameny přírodní 160x160x1000mm</t>
  </si>
  <si>
    <t>887895848</t>
  </si>
  <si>
    <t>1,95*5 "Přepočtené koeficientem množství</t>
  </si>
  <si>
    <t>18</t>
  </si>
  <si>
    <t>342272215</t>
  </si>
  <si>
    <t>Příčky z pórobetonových tvárnic hladkých na tenké maltové lože objemová hmotnost do 500 kg/m3, tloušťka příčky 75 mm</t>
  </si>
  <si>
    <t>-2005661747</t>
  </si>
  <si>
    <t>19</t>
  </si>
  <si>
    <t>342272225</t>
  </si>
  <si>
    <t>Příčky z pórobetonových tvárnic hladkých na tenké maltové lože objemová hmotnost do 500 kg/m3, tloušťka příčky 100 mm</t>
  </si>
  <si>
    <t>350677669</t>
  </si>
  <si>
    <t>20</t>
  </si>
  <si>
    <t>342272245</t>
  </si>
  <si>
    <t>Příčky z pórobetonových tvárnic hladkých na tenké maltové lože objemová hmotnost do 500 kg/m3, tloušťka příčky 150 mm</t>
  </si>
  <si>
    <t>1802452574</t>
  </si>
  <si>
    <t>348101230</t>
  </si>
  <si>
    <t>Osazení vrat a vrátek k oplocení na sloupky ocelové, plochy jednotlivě přes 4 do 6 m2</t>
  </si>
  <si>
    <t>689674989</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</si>
  <si>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</si>
  <si>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22</t>
  </si>
  <si>
    <t>55342362</t>
  </si>
  <si>
    <t>brána plotová dvoukřídlá Pz s PVC vrstvou 3500x1730mm</t>
  </si>
  <si>
    <t>-1828248996</t>
  </si>
  <si>
    <t>23</t>
  </si>
  <si>
    <t>348171143</t>
  </si>
  <si>
    <t>Montáž oplocení z dílců kovových panelových svařovaných, na ocelové profilované sloupky, výšky přes 1,0 do 1,5 m</t>
  </si>
  <si>
    <t>1494035853</t>
  </si>
  <si>
    <t xml:space="preserve">Poznámka k souboru cen:
1. V cenách nejsou započteny náklady na dodávku dílců, tyto se oceňují ve specifikaci.
</t>
  </si>
  <si>
    <t>24</t>
  </si>
  <si>
    <t>55342411</t>
  </si>
  <si>
    <t>plotový panel svařovaný v 1,0-1,5m š do 2,5m průměru drátu 5mm oka 55x200mm s horizontálním prolisem povrchová úprava PZ komaxit</t>
  </si>
  <si>
    <t>-1173342176</t>
  </si>
  <si>
    <t>Komunikace pozemní</t>
  </si>
  <si>
    <t>25</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</si>
  <si>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</si>
  <si>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</si>
  <si>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923272567</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</si>
  <si>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</si>
  <si>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26</t>
  </si>
  <si>
    <t>59245001</t>
  </si>
  <si>
    <t>dlažba zámková tvaru I 200x165x40mm přírodní</t>
  </si>
  <si>
    <t>1794707642</t>
  </si>
  <si>
    <t>19,159*1,03 "Přepočtené koeficientem množství</t>
  </si>
  <si>
    <t>Úpravy povrchů, podlahy a osazování výplní</t>
  </si>
  <si>
    <t>27</t>
  </si>
  <si>
    <t>611325423</t>
  </si>
  <si>
    <t>Oprava vápenocementové omítky vnitřních ploch štukové dvouvrstvé, tloušťky do 20 mm a tloušťky štuku do 3 mm stropů, v rozsahu opravované plochy přes 30 do 50%</t>
  </si>
  <si>
    <t>-217201100</t>
  </si>
  <si>
    <t xml:space="preserve">Poznámka k souboru cen:
1. Pro ocenění opravy omítek plochy do 1 m2 se použijí ceny souboru cen 61. 32-52.. Vápenocementová omítka jednotlivých malých ploch.
</t>
  </si>
  <si>
    <t>28</t>
  </si>
  <si>
    <t>612131121</t>
  </si>
  <si>
    <t>Podkladní a spojovací vrstva vnitřních omítaných ploch penetrace akrylát-silikonová nanášená ručně stěn</t>
  </si>
  <si>
    <t>1877916285</t>
  </si>
  <si>
    <t>276,</t>
  </si>
  <si>
    <t>0,90*2,00*2</t>
  </si>
  <si>
    <t>0,285*2,05*2</t>
  </si>
  <si>
    <t>0,65*0,65</t>
  </si>
  <si>
    <t>1,18*2,00*2</t>
  </si>
  <si>
    <t>1,00*2,00*2</t>
  </si>
  <si>
    <t>Součet</t>
  </si>
  <si>
    <t>29</t>
  </si>
  <si>
    <t>612311131</t>
  </si>
  <si>
    <t>Potažení vnitřních ploch štukem tloušťky do 3 mm svislých konstrukcí stěn</t>
  </si>
  <si>
    <t>-1496303832</t>
  </si>
  <si>
    <t>30</t>
  </si>
  <si>
    <t>612315422</t>
  </si>
  <si>
    <t>Oprava vápenné omítky vnitřních ploch štukové dvouvrstvé, tloušťky do 20 mm a tloušťky štuku do 3 mm stěn, v rozsahu opravované plochy přes 10 do 30%</t>
  </si>
  <si>
    <t>-1543197772</t>
  </si>
  <si>
    <t xml:space="preserve">Poznámka k souboru cen:
1. Pro ocenění opravy omítek plochy do 4 m2 se použijí ceny souboru cen 61. 31-52.. Vápenná omítka jednotlivých malých ploch.
</t>
  </si>
  <si>
    <t>31</t>
  </si>
  <si>
    <t>612321111</t>
  </si>
  <si>
    <t>Omítka vápenocementová vnitřních ploch nanášená ručně jednovrstvá, tloušťky do 10 mm hrubá zatřená svislých konstrukcí stěn</t>
  </si>
  <si>
    <t>-636461326</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</si>
  <si>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</si>
  <si>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32</t>
  </si>
  <si>
    <t>612321191</t>
  </si>
  <si>
    <t>Omítka vápenocementová vnitřních ploch nanášená ručně Příplatek k cenám za každých dalších i započatých 5 mm tloušťky omítky přes 10 mm stěn</t>
  </si>
  <si>
    <t>-1058815220</t>
  </si>
  <si>
    <t>33</t>
  </si>
  <si>
    <t>612821002</t>
  </si>
  <si>
    <t>Sanační omítka vnitřních ploch stěn pro vlhké zdivo, prováděná ručně štuková</t>
  </si>
  <si>
    <t>1046010346</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</si>
  <si>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cenami části A07 katalogu 800-783 Nátěry.
4. Ceny -1031 a -1041 jsou určeny pro vyrovnání nerovností vlhkého nebo zasoleného podkladu ( zdiva ) nebo v případě požadované větší tloušťky omítky.
</t>
  </si>
  <si>
    <t>11,75+13,80+6,40+6,40</t>
  </si>
  <si>
    <t>34</t>
  </si>
  <si>
    <t>612821031</t>
  </si>
  <si>
    <t>Sanační omítka vnitřních ploch stěn vyrovnávací vrstva, prováděná v tl. do 20 mm ručně</t>
  </si>
  <si>
    <t>-1478789239</t>
  </si>
  <si>
    <t>35</t>
  </si>
  <si>
    <t>612821051</t>
  </si>
  <si>
    <t>Sanační omítka vnitřních ploch Příplatek k cenám: za každých dalších 10 mm omítky prováděné ve více vrstvách -1001 a -1002</t>
  </si>
  <si>
    <t>-431806949</t>
  </si>
  <si>
    <t>36</t>
  </si>
  <si>
    <t>619995001</t>
  </si>
  <si>
    <t>Začištění omítek (s dodáním hmot) kolem oken, dveří, podlah, obkladů apod.</t>
  </si>
  <si>
    <t>-215585392</t>
  </si>
  <si>
    <t xml:space="preserve">Poznámka k souboru cen:
1. Cenu -5001 lze použít pouze v případě provádění opravy nebo osazování nových oken, dveří, obkladů, podlah apod.; nelze ji použít v případech provádění opravy omítek nebo nové omítky v celé ploše.
</t>
  </si>
  <si>
    <t>37</t>
  </si>
  <si>
    <t>622131111</t>
  </si>
  <si>
    <t>Podkladní a spojovací vrstva vnějších omítaných ploch polymercementový spojovací můstek nanášený ručně stěn</t>
  </si>
  <si>
    <t>-2118316748</t>
  </si>
  <si>
    <t>38</t>
  </si>
  <si>
    <t>622142001</t>
  </si>
  <si>
    <t>Potažení vnějších ploch pletivem v ploše nebo pruzích, na plném podkladu sklovláknitým vtlačením do tmelu stěn</t>
  </si>
  <si>
    <t>1988092771</t>
  </si>
  <si>
    <t xml:space="preserve">Poznámka k souboru cen:
1. V cenách -2001 jsou započteny i náklady na tmel.
</t>
  </si>
  <si>
    <t>39</t>
  </si>
  <si>
    <t>622143003</t>
  </si>
  <si>
    <t>Montáž omítkových profilů plastových, pozinkovaných nebo dřevěných upevněných vtlačením do podkladní vrstvy nebo přibitím rohových s tkaninou</t>
  </si>
  <si>
    <t>1581541632</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</si>
  <si>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</si>
  <si>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40</t>
  </si>
  <si>
    <t>59051486</t>
  </si>
  <si>
    <t>profil rohový PVC 15x15mm s výztužnou tkaninou š 100mm pro ETICS</t>
  </si>
  <si>
    <t>1126171520</t>
  </si>
  <si>
    <t>132,069*1,05 "Přepočtené koeficientem množství</t>
  </si>
  <si>
    <t>41</t>
  </si>
  <si>
    <t>622143004</t>
  </si>
  <si>
    <t>Montáž omítkových profilů plastových, pozinkovaných nebo dřevěných upevněných vtlačením do podkladní vrstvy nebo přibitím začišťovacích samolepících pro vytvoření dilatujícího spoje s okenním rámem</t>
  </si>
  <si>
    <t>1799099005</t>
  </si>
  <si>
    <t>42</t>
  </si>
  <si>
    <t>59051476</t>
  </si>
  <si>
    <t>profil začišťovací PVC 9mm s výztužnou tkaninou pro ostění ETICS</t>
  </si>
  <si>
    <t>908388010</t>
  </si>
  <si>
    <t>271,82*1,05 "Přepočtené koeficientem množství</t>
  </si>
  <si>
    <t>43</t>
  </si>
  <si>
    <t>622252002</t>
  </si>
  <si>
    <t>Montáž profilů kontaktního zateplení ostatních stěnových, dilatačních apod. lepených do tmelu</t>
  </si>
  <si>
    <t>-708638174</t>
  </si>
  <si>
    <t xml:space="preserve">Poznámka k souboru cen:
1. V cenách jsou započteny náklady na osazení lišt.
2. V cenách nejsou započteny náklady dodávku lišt; tyto se ocení ve specifikaci. Ztratné lze stanovit ve výši 5%.
</t>
  </si>
  <si>
    <t>44</t>
  </si>
  <si>
    <t>59051510</t>
  </si>
  <si>
    <t>profil začišťovací s okapnicí PVC s výztužnou tkaninou pro nadpraží ETICS</t>
  </si>
  <si>
    <t>-1228119723</t>
  </si>
  <si>
    <t>68,43*1,05 "Přepočtené koeficientem množství</t>
  </si>
  <si>
    <t>45</t>
  </si>
  <si>
    <t>59051512</t>
  </si>
  <si>
    <t>profil začišťovací s okapnicí PVC s výztužnou tkaninou pro parapet ETICS</t>
  </si>
  <si>
    <t>451975522</t>
  </si>
  <si>
    <t>46</t>
  </si>
  <si>
    <t>622335202</t>
  </si>
  <si>
    <t>Oprava cementové škrábané (břízolitové) omítky vnějších ploch stěn, v rozsahu opravované plochy přes 10 do 30%</t>
  </si>
  <si>
    <t>972652441</t>
  </si>
  <si>
    <t>660,346-((2*25,690+2*10,00)*1,50)</t>
  </si>
  <si>
    <t>47</t>
  </si>
  <si>
    <t>622532021</t>
  </si>
  <si>
    <t>Omítka tenkovrstvá silikonová vnějších ploch probarvená, včetně penetrace podkladu hydrofilní, s regulací vlhkosti na povrchu a se zvýšenou ochranou proti mikroorganismům zrnitá, tloušťky 2,0 mm stěn</t>
  </si>
  <si>
    <t>866696000</t>
  </si>
  <si>
    <t>P</t>
  </si>
  <si>
    <t>Poznámka k položce:
OMÍTKA S UHLÍKOVÝM VLÁKNEM</t>
  </si>
  <si>
    <t>48</t>
  </si>
  <si>
    <t>622821002</t>
  </si>
  <si>
    <t>Sanační omítka vnějších ploch stěn pro vlhké zdivo, prováděná včetně sanačního postřiku tl. do 5 mm, tl. jádrové omítky do 20 mm ručně štuková</t>
  </si>
  <si>
    <t>-1806718812</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</si>
  <si>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</si>
  <si>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(2*25,690+2*10,00)*1,50</t>
  </si>
  <si>
    <t>49</t>
  </si>
  <si>
    <t>622821031</t>
  </si>
  <si>
    <t>Sanační omítka vnějších ploch stěn vyrovnávací vrstva, prováděná v tl. do 20 mm ručně</t>
  </si>
  <si>
    <t>896402030</t>
  </si>
  <si>
    <t>50</t>
  </si>
  <si>
    <t>622821051</t>
  </si>
  <si>
    <t>Sanační omítka vnějších ploch Příplatek k cenám: za každých dalších 10 mm omítky prováděné ve více vrstvách -1001 a -1002</t>
  </si>
  <si>
    <t>-1039703102</t>
  </si>
  <si>
    <t>51</t>
  </si>
  <si>
    <t>623142001</t>
  </si>
  <si>
    <t>Potažení vnějších ploch pletivem v ploše nebo pruzích, na plném podkladu sklovláknitým vtlačením do tmelu pilířů nebo sloupů</t>
  </si>
  <si>
    <t>1295669984</t>
  </si>
  <si>
    <t>52</t>
  </si>
  <si>
    <t>629991012</t>
  </si>
  <si>
    <t>Zakrytí vnějších ploch před znečištěním včetně pozdějšího odkrytí výplní otvorů a svislých ploch fólií přilepenou na začišťovací lištu</t>
  </si>
  <si>
    <t>1237774529</t>
  </si>
  <si>
    <t xml:space="preserve">Poznámka k souboru cen:
1. V ceně -1012 nejsou započteny náklady na dodávku a montáž začišťovací lišty; tyto se oceňují cenou 622 14-3004 této části katalogu a materiálem ve specifikaci.
</t>
  </si>
  <si>
    <t>53</t>
  </si>
  <si>
    <t>629995101</t>
  </si>
  <si>
    <t>Očištění vnějších ploch tlakovou vodou omytím</t>
  </si>
  <si>
    <t>-437809436</t>
  </si>
  <si>
    <t>54</t>
  </si>
  <si>
    <t>631311124</t>
  </si>
  <si>
    <t>Mazanina z betonu prostého bez zvýšených nároků na prostředí tl. přes 80 do 120 mm tř. C 16/20</t>
  </si>
  <si>
    <t>1706084140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</si>
  <si>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</si>
  <si>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55</t>
  </si>
  <si>
    <t>635211131</t>
  </si>
  <si>
    <t>Násyp lehký pod podlahy s udusáním a urovnáním povrchu z perlitu</t>
  </si>
  <si>
    <t>-2036549314</t>
  </si>
  <si>
    <t xml:space="preserve">Poznámka k souboru cen:
1. Ceny jsou určeny pro násyp vodorovný nebo ve spádu pod podlahy, mazaniny, dlažby a pro násypy na plochých střechách.
</t>
  </si>
  <si>
    <t>56</t>
  </si>
  <si>
    <t>637111112</t>
  </si>
  <si>
    <t>Okapový chodník z kameniva s udusáním a urovnáním povrchu ze štěrkopísku tl. 150 mm</t>
  </si>
  <si>
    <t>860444786</t>
  </si>
  <si>
    <t>57</t>
  </si>
  <si>
    <t>637211122</t>
  </si>
  <si>
    <t>Okapový chodník z dlaždic betonových se zalitím spár cementovou maltou do písku, tl. dlaždic 60 mm</t>
  </si>
  <si>
    <t>386246011</t>
  </si>
  <si>
    <t>58</t>
  </si>
  <si>
    <t>637311131</t>
  </si>
  <si>
    <t>Okapový chodník z obrubníků betonových zahradních, se zalitím spár cementovou maltou do lože z betonu prostého</t>
  </si>
  <si>
    <t>-781566616</t>
  </si>
  <si>
    <t>59</t>
  </si>
  <si>
    <t>642944121</t>
  </si>
  <si>
    <t>Osazení ocelových dveřních zárubní lisovaných nebo z úhelníků dodatečně s vybetonováním prahu, plochy do 2,5 m2</t>
  </si>
  <si>
    <t>1257176276</t>
  </si>
  <si>
    <t xml:space="preserve">Poznámka k souboru cen:
1. V cenách nejsou započteny náklady na dodání zárubní, tyto se oceňují ve specifikaci.
</t>
  </si>
  <si>
    <t>60</t>
  </si>
  <si>
    <t>55331386</t>
  </si>
  <si>
    <t>zárubeň jednokřídlá ocelová pro zdění tl stěny 110-150mm rozměru 900/1970, 2100mm</t>
  </si>
  <si>
    <t>-1523274401</t>
  </si>
  <si>
    <t>61</t>
  </si>
  <si>
    <t>55331369</t>
  </si>
  <si>
    <t>zárubeň jednokřídlá ocelová pro zdění tl stěny 110-150mm rozměru 700/1970, 2100mm</t>
  </si>
  <si>
    <t>-78001228</t>
  </si>
  <si>
    <t>62</t>
  </si>
  <si>
    <t>55331384</t>
  </si>
  <si>
    <t>zárubeň jednokřídlá ocelová pro zdění tl stěny 110-150mm rozměru 800/1970, 2100mm</t>
  </si>
  <si>
    <t>606844255</t>
  </si>
  <si>
    <t>63</t>
  </si>
  <si>
    <t>644941112</t>
  </si>
  <si>
    <t>Montáž průvětrníků nebo mřížek odvětrávacích velikosti přes 150 x 200 do 300 x 300 mm</t>
  </si>
  <si>
    <t>158265206</t>
  </si>
  <si>
    <t xml:space="preserve">Poznámka k souboru cen:
1. V cenách nejsou započteny náklady na dodávku průvětrníku nebo mřížky, tyto se oceňují ve specifikaci.
</t>
  </si>
  <si>
    <t>64</t>
  </si>
  <si>
    <t>55341425</t>
  </si>
  <si>
    <t>mřížka větrací nerezová se síťovinou 250x250mm</t>
  </si>
  <si>
    <t>2043929790</t>
  </si>
  <si>
    <t>65</t>
  </si>
  <si>
    <t>644941121</t>
  </si>
  <si>
    <t>Montáž průvětrníků nebo mřížek odvětrávacích montáž průchodky (trubky) se zhotovením otvoru v tepelné izolaci</t>
  </si>
  <si>
    <t>826061205</t>
  </si>
  <si>
    <t>66</t>
  </si>
  <si>
    <t>28615065</t>
  </si>
  <si>
    <t>trubka kanalizační HTEM s hrdlem DN 160x1000mm</t>
  </si>
  <si>
    <t>-1247195156</t>
  </si>
  <si>
    <t>2*0,2 "Přepočtené koeficientem množství</t>
  </si>
  <si>
    <t>Ostatní konstrukce a práce, bourání</t>
  </si>
  <si>
    <t>67</t>
  </si>
  <si>
    <t>936104213</t>
  </si>
  <si>
    <t>Montáž odpadkového koše přichycením kotevními šrouby</t>
  </si>
  <si>
    <t>1208368455</t>
  </si>
  <si>
    <t xml:space="preserve">Poznámka k souboru cen:
1. V ceně-4211 jsou započteny i náklady na zemní práce.
2. V cenách -4212 a -4213 jsou započteny i náklady na upevňovací materiál.
3. V cenách nejsou započteny náklady na dodání odpadkového koše, tyto se oceňují ve specifikaci.
</t>
  </si>
  <si>
    <t>68</t>
  </si>
  <si>
    <t>74910120</t>
  </si>
  <si>
    <t>koš odpadkový plastový (možnost upevnění) v 840mm D 350mm obsah 50L</t>
  </si>
  <si>
    <t>141551249</t>
  </si>
  <si>
    <t>69</t>
  </si>
  <si>
    <t>936124113</t>
  </si>
  <si>
    <t>Montáž lavičky parkové stabilní přichycené kotevními šrouby</t>
  </si>
  <si>
    <t>2073461656</t>
  </si>
  <si>
    <t xml:space="preserve">Poznámka k souboru cen:
1. V cenách -4111 a -4112 jsou započteny i náklady na zemní práce s odhozem výkopku na vzdálenost do 3 m.
2. V cenách nejsou započteny náklady na:
a) vysekání otvorů pro osazení noh do stávajících konstrukcí; tyto práce se oceňují cenami souboru cen 974 04-25 Vysekání rýh částí B01 katalogu 801-3 Budovy a haly – bourání konstrukcí,
b) dodání lavičky, tyto se oceňují ve specifikaci,
c) odklizení výkopku, tyto se oceňují cenami katalogu 800-1 Zemní práce.
</t>
  </si>
  <si>
    <t>70</t>
  </si>
  <si>
    <t>74910111</t>
  </si>
  <si>
    <t>lavička s opěradlem (nekotvená) 1900x540x740mm venkovní, sedák-dřevo</t>
  </si>
  <si>
    <t>-877977002</t>
  </si>
  <si>
    <t>71</t>
  </si>
  <si>
    <t>74910112</t>
  </si>
  <si>
    <t>lavička s opěradlem (nekotvená) 1500x700x850mm vnitřní, sedák-dřevo</t>
  </si>
  <si>
    <t>-768408585</t>
  </si>
  <si>
    <t>72</t>
  </si>
  <si>
    <t>936174312</t>
  </si>
  <si>
    <t>Montáž stojanu na kola přichyceného kotevními šrouby 10 kol</t>
  </si>
  <si>
    <t>-787194096</t>
  </si>
  <si>
    <t xml:space="preserve">Poznámka k souboru cen:
1. V cenách jsou započteny i náklady na upevňovací materiál.
2. V cenách nejsou započteny náklady na dodání stojanu, tyto se oceňují ve specifikaci.
</t>
  </si>
  <si>
    <t>73</t>
  </si>
  <si>
    <t>74910152</t>
  </si>
  <si>
    <t>stojan na kola na 10 kol oboustranný, kov 730x1750x500mm</t>
  </si>
  <si>
    <t>1425117075</t>
  </si>
  <si>
    <t>74</t>
  </si>
  <si>
    <t>941211112</t>
  </si>
  <si>
    <t>Montáž lešení řadového rámového lehkého pracovního s podlahami s provozním zatížením tř. 3 do 200 kg/m2 šířky tř. SW06 přes 0,6 do 0,9 m, výšky přes 10 do 25 m</t>
  </si>
  <si>
    <t>-296069489</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</si>
  <si>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</si>
  <si>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75</t>
  </si>
  <si>
    <t>941211211</t>
  </si>
  <si>
    <t>Montáž lešení řadového rámového lehkého pracovního s podlahami s provozním zatížením tř. 3 do 200 kg/m2 Příplatek za první a každý další den použití lešení k ceně -1111 nebo -1112</t>
  </si>
  <si>
    <t>-508926369</t>
  </si>
  <si>
    <t>660,346*90 "Přepočtené koeficientem množství</t>
  </si>
  <si>
    <t>76</t>
  </si>
  <si>
    <t>941211812</t>
  </si>
  <si>
    <t>Demontáž lešení řadového rámového lehkého pracovního s provozním zatížením tř. 3 do 200 kg/m2 šířky tř. SW06 přes 0,6 do 0,9 m, výšky přes 10 do 25 m</t>
  </si>
  <si>
    <t>1439901766</t>
  </si>
  <si>
    <t xml:space="preserve">Poznámka k souboru cen:
1. Demontáž lešení řadového rámového lehkého výšky přes 40 m se oceňuje individuálně.
</t>
  </si>
  <si>
    <t>77</t>
  </si>
  <si>
    <t>944511111</t>
  </si>
  <si>
    <t>Montáž ochranné sítě zavěšené na konstrukci lešení z textilie z umělých vláken</t>
  </si>
  <si>
    <t>155874246</t>
  </si>
  <si>
    <t xml:space="preserve">Poznámka k souboru cen:
1. V cenách nejsou započteny náklady na lešení potřebné pro zavěšení sítí; toto lešení se oceňuje příslušnými cenami lešení.
</t>
  </si>
  <si>
    <t>78</t>
  </si>
  <si>
    <t>944511211</t>
  </si>
  <si>
    <t>Montáž ochranné sítě Příplatek za první a každý další den použití sítě k ceně -1111</t>
  </si>
  <si>
    <t>1538912615</t>
  </si>
  <si>
    <t>79</t>
  </si>
  <si>
    <t>944511811</t>
  </si>
  <si>
    <t>Demontáž ochranné sítě zavěšené na konstrukci lešení z textilie z umělých vláken</t>
  </si>
  <si>
    <t>1195241966</t>
  </si>
  <si>
    <t>80</t>
  </si>
  <si>
    <t>944711114</t>
  </si>
  <si>
    <t>Montáž záchytné stříšky zřizované současně s lehkým nebo těžkým lešením, šířky přes 2,5 m</t>
  </si>
  <si>
    <t>-509490749</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</si>
  <si>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</si>
  <si>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81</t>
  </si>
  <si>
    <t>944711214</t>
  </si>
  <si>
    <t>Montáž záchytné stříšky Příplatek za první a každý další den použití záchytné stříšky k ceně -1114</t>
  </si>
  <si>
    <t>-2141657608</t>
  </si>
  <si>
    <t>82</t>
  </si>
  <si>
    <t>944711814</t>
  </si>
  <si>
    <t>Demontáž záchytné stříšky zřizované současně s lehkým nebo těžkým lešením, šířky přes 2,5 m</t>
  </si>
  <si>
    <t>1719248098</t>
  </si>
  <si>
    <t xml:space="preserve">Poznámka k souboru cen:
1. Ceny nelze použít pro samostatnou záchytnou stříšku či jiné ochranné konstrukce, které mají za účel chránit chodce před padající omítkou či zchátralými římsami apod.
</t>
  </si>
  <si>
    <t>83</t>
  </si>
  <si>
    <t>945421110R</t>
  </si>
  <si>
    <t>Jeřáb včetně obsluhy instalovaný na automobilovém podvozku, výšky zdvihu do 18 m</t>
  </si>
  <si>
    <t>hod</t>
  </si>
  <si>
    <t>1970872720</t>
  </si>
  <si>
    <t>84</t>
  </si>
  <si>
    <t>952901111</t>
  </si>
  <si>
    <t>Vyčištění budov nebo objektů před předáním do užívání budov bytové nebo občanské výstavby, světlé výšky podlaží do 4 m</t>
  </si>
  <si>
    <t>-1196276431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</si>
  <si>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</si>
  <si>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85</t>
  </si>
  <si>
    <t>953943212</t>
  </si>
  <si>
    <t>Osazování drobných kovových předmětů kotvených do stěny skříně pro hasicí přístroj</t>
  </si>
  <si>
    <t>-1895961739</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</si>
  <si>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</si>
  <si>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86</t>
  </si>
  <si>
    <t>44932111</t>
  </si>
  <si>
    <t>přístroj hasicí ruční práškový PG 2 LE</t>
  </si>
  <si>
    <t>-2070730</t>
  </si>
  <si>
    <t>87</t>
  </si>
  <si>
    <t>961055111</t>
  </si>
  <si>
    <t>Bourání základů z betonu železového</t>
  </si>
  <si>
    <t>1088203364</t>
  </si>
  <si>
    <t>88</t>
  </si>
  <si>
    <t>962031132</t>
  </si>
  <si>
    <t>Bourání příček z cihel, tvárnic nebo příčkovek z cihel pálených, plných nebo dutých na maltu vápennou nebo vápenocementovou, tl. do 100 mm</t>
  </si>
  <si>
    <t>-1103055248</t>
  </si>
  <si>
    <t>89</t>
  </si>
  <si>
    <t>962052210</t>
  </si>
  <si>
    <t>Bourání zdiva železobetonového nadzákladového, objemu do 1 m3</t>
  </si>
  <si>
    <t>202283784</t>
  </si>
  <si>
    <t xml:space="preserve">Poznámka k souboru cen:
1. Bourání pilířů o průřezu přes 0,36 m2 se oceňuje cenami - 2210 a -2211 jako bourání zdiva nadzákladového železobetonového.
</t>
  </si>
  <si>
    <t>90</t>
  </si>
  <si>
    <t>962081131</t>
  </si>
  <si>
    <t>Bourání zdiva příček nebo vybourání otvorů ze skleněných tvárnic, tl. do 100 mm</t>
  </si>
  <si>
    <t>-472597002</t>
  </si>
  <si>
    <t>91</t>
  </si>
  <si>
    <t>962084131</t>
  </si>
  <si>
    <t>Bourání zdiva příček nebo vybourání otvorů deskových a sádrových potažených rabicovým pletivem nebo bez pletiva sádrokartonových bez kovové konstrukce, umakartových, sololitových, tl. do 100 mm</t>
  </si>
  <si>
    <t>511385527</t>
  </si>
  <si>
    <t>92</t>
  </si>
  <si>
    <t>965042241</t>
  </si>
  <si>
    <t>Bourání mazanin betonových nebo z litého asfaltu tl. přes 100 mm, plochy přes 4 m2</t>
  </si>
  <si>
    <t>-714235531</t>
  </si>
  <si>
    <t>93</t>
  </si>
  <si>
    <t>965081113</t>
  </si>
  <si>
    <t>Bourání podlah z dlaždic bez podkladního lože nebo mazaniny, s jakoukoliv výplní spár půdních, plochy přes 1 m2</t>
  </si>
  <si>
    <t>334838913</t>
  </si>
  <si>
    <t xml:space="preserve">Poznámka k souboru cen:
1. Odsekání soklíků se oceňuje cenami souboru cen 965 08.
</t>
  </si>
  <si>
    <t>94</t>
  </si>
  <si>
    <t>965081113M</t>
  </si>
  <si>
    <t>Montáž podlah z dlaždic bez podkladního lože nebo mazaniny, s jakoukoliv výplní spár půdních, plochy přes 1 m2</t>
  </si>
  <si>
    <t>626332809</t>
  </si>
  <si>
    <t>95</t>
  </si>
  <si>
    <t>965083131</t>
  </si>
  <si>
    <t>Odstranění násypu mezi stropními trámy tl. přes 200 mm jakékoliv plochy</t>
  </si>
  <si>
    <t>-1476058008</t>
  </si>
  <si>
    <t>96</t>
  </si>
  <si>
    <t>968062244</t>
  </si>
  <si>
    <t>Vybourání dřevěných rámů oken s křídly, dveřních zárubní, vrat, stěn, ostění nebo obkladů rámů oken s křídly jednoduchých, plochy do 1 m2</t>
  </si>
  <si>
    <t>1853542472</t>
  </si>
  <si>
    <t xml:space="preserve">Poznámka k souboru cen:
1. V cenách -2244 až -2747 jsou započteny i náklady na vyvěšení křídel.
</t>
  </si>
  <si>
    <t>97</t>
  </si>
  <si>
    <t>968062354</t>
  </si>
  <si>
    <t>Vybourání dřevěných rámů oken s křídly, dveřních zárubní, vrat, stěn, ostění nebo obkladů rámů oken s křídly dvojitých, plochy do 1 m2</t>
  </si>
  <si>
    <t>47893896</t>
  </si>
  <si>
    <t>98</t>
  </si>
  <si>
    <t>968062355</t>
  </si>
  <si>
    <t>Vybourání dřevěných rámů oken s křídly, dveřních zárubní, vrat, stěn, ostění nebo obkladů rámů oken s křídly dvojitých, plochy do 2 m2</t>
  </si>
  <si>
    <t>1520935417</t>
  </si>
  <si>
    <t>99</t>
  </si>
  <si>
    <t>968072455</t>
  </si>
  <si>
    <t>Vybourání kovových rámů oken s křídly, dveřních zárubní, vrat, stěn, ostění nebo obkladů dveřních zárubní, plochy do 2 m2</t>
  </si>
  <si>
    <t>-1588512352</t>
  </si>
  <si>
    <t xml:space="preserve">Poznámka k souboru cen:
1. V cenách -2244 až -2559 jsou započteny i náklady na vyvěšení křídel.
2. Cenou -2641 se oceňuje i vybourání nosné ocelové konstrukce pro sádrokartonové příčky.
</t>
  </si>
  <si>
    <t>100</t>
  </si>
  <si>
    <t>968082032</t>
  </si>
  <si>
    <t>Vybourání plastových rámů oken s křídly, dveřních zárubní, vrat vrat, plochy přes 5 m2</t>
  </si>
  <si>
    <t>-1648394360</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</si>
  <si>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</si>
  <si>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101</t>
  </si>
  <si>
    <t>971033621</t>
  </si>
  <si>
    <t>Vybourání otvorů ve zdivu základovém nebo nadzákladovém z cihel, tvárnic, příčkovek z cihel pálených na maltu vápennou nebo vápenocementovou plochy do 4 m2, tl. do 100 mm</t>
  </si>
  <si>
    <t>-493437562</t>
  </si>
  <si>
    <t>102</t>
  </si>
  <si>
    <t>971033631</t>
  </si>
  <si>
    <t>Vybourání otvorů ve zdivu základovém nebo nadzákladovém z cihel, tvárnic, příčkovek z cihel pálených na maltu vápennou nebo vápenocementovou plochy do 4 m2, tl. do 150 mm</t>
  </si>
  <si>
    <t>-270681622</t>
  </si>
  <si>
    <t>103</t>
  </si>
  <si>
    <t>971033651</t>
  </si>
  <si>
    <t>Vybourání otvorů ve zdivu základovém nebo nadzákladovém z cihel, tvárnic, příčkovek z cihel pálených na maltu vápennou nebo vápenocementovou plochy do 4 m2, tl. do 600 mm</t>
  </si>
  <si>
    <t>74617607</t>
  </si>
  <si>
    <t>104</t>
  </si>
  <si>
    <t>976085411</t>
  </si>
  <si>
    <t>Vybourání drobných zámečnických a jiných konstrukcí kanalizačních rámů litinových, z rýhovaného plechu nebo betonových včetně poklopů nebo mříží, plochy přes 0,60 m2</t>
  </si>
  <si>
    <t>317175619</t>
  </si>
  <si>
    <t>105</t>
  </si>
  <si>
    <t>978011191</t>
  </si>
  <si>
    <t>Otlučení vápenných nebo vápenocementových omítek vnitřních ploch stropů, v rozsahu přes 50 do 100 %</t>
  </si>
  <si>
    <t>124155340</t>
  </si>
  <si>
    <t xml:space="preserve">Poznámka k souboru cen:
1. Položky lze použít i pro ocenění otlučení sádrových, hliněných apod. vnitřních omítek.
</t>
  </si>
  <si>
    <t>106</t>
  </si>
  <si>
    <t>978013191</t>
  </si>
  <si>
    <t>Otlučení vápenných nebo vápenocementových omítek vnitřních ploch stěn s vyškrabáním spar, s očištěním zdiva, v rozsahu přes 50 do 100 %</t>
  </si>
  <si>
    <t>676949864</t>
  </si>
  <si>
    <t>107</t>
  </si>
  <si>
    <t>978019391</t>
  </si>
  <si>
    <t>Otlučení vápenných nebo vápenocementových omítek vnějších ploch s vyškrabáním spar a s očištěním zdiva stupně členitosti 3 až 5, v rozsahu přes 80 do 100 %</t>
  </si>
  <si>
    <t>771512946</t>
  </si>
  <si>
    <t>108</t>
  </si>
  <si>
    <t>981011111</t>
  </si>
  <si>
    <t>Demolice budov postupným rozebíráním dřevěných lehkých jednostranně obitých</t>
  </si>
  <si>
    <t>-1870090394</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</si>
  <si>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</si>
  <si>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109</t>
  </si>
  <si>
    <t>981011314</t>
  </si>
  <si>
    <t>Demolice budov postupným rozebíráním z cihel, kamene, smíšeného nebo hrázděného zdiva, tvárnic na maltu vápennou nebo vápenocementovou s podílem konstrukcí přes 20 do 25 %</t>
  </si>
  <si>
    <t>705932092</t>
  </si>
  <si>
    <t>(2,30*4,00*4,50)</t>
  </si>
  <si>
    <t>110</t>
  </si>
  <si>
    <t>985112131</t>
  </si>
  <si>
    <t>Odsekání degradovaného betonu rubu kleneb a podlah, tloušťky do 10 mm</t>
  </si>
  <si>
    <t>655733175</t>
  </si>
  <si>
    <t xml:space="preserve">Poznámka k souboru cen:
1. V ceně -2111 až -2133 jsou započteny i náklady na odstranění degradovaného betonu ručním pneumatickým kladivem s dočištěním k obnažení betonářské výztuže a jejím ručním očištěním.
</t>
  </si>
  <si>
    <t>111</t>
  </si>
  <si>
    <t>985131311</t>
  </si>
  <si>
    <t>Očištění ploch stěn, rubu kleneb a podlah ruční dočištění ocelovými kartáči</t>
  </si>
  <si>
    <t>-1623031620</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</si>
  <si>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</si>
  <si>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112</t>
  </si>
  <si>
    <t>985131411</t>
  </si>
  <si>
    <t>Očištění ploch stěn, rubu kleneb a podlah vysušení stlačeným vzduchem</t>
  </si>
  <si>
    <t>-1789331436</t>
  </si>
  <si>
    <t>113</t>
  </si>
  <si>
    <t>985132411</t>
  </si>
  <si>
    <t>Očištění ploch líce kleneb a podhledů vysušení stlačeným vzduchem</t>
  </si>
  <si>
    <t>711447130</t>
  </si>
  <si>
    <t>114</t>
  </si>
  <si>
    <t>985223210</t>
  </si>
  <si>
    <t>Přezdívání zdiva do aktivované malty kamenného, objemu do 1 m3</t>
  </si>
  <si>
    <t>-1019129597</t>
  </si>
  <si>
    <t xml:space="preserve">Poznámka k souboru cen: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</si>
  <si>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115</t>
  </si>
  <si>
    <t>985232113</t>
  </si>
  <si>
    <t>Hloubkové spárování zdiva hloubky přes 40 do 80 mm aktivovanou maltou délky spáry na 1 m2 upravované plochy přes 12 m</t>
  </si>
  <si>
    <t>2098458381</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</si>
  <si>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</si>
  <si>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116</t>
  </si>
  <si>
    <t>985233131</t>
  </si>
  <si>
    <t>Úprava spár po spárování zdiva kamenného nebo cihelného délky spáry na 1 m2 upravované plochy přes 12 m uhlazením</t>
  </si>
  <si>
    <t>833534583</t>
  </si>
  <si>
    <t xml:space="preserve">Poznámka k souboru cen:
1. Délce spáry na 1 m2 upravované plochy odpovídají tyto počty kamenů:
a) do 6 m - do10 kusů na 1 m2,
b) přes 6 do 12 m - přes 10 do 35 kusů na 1 m2,
c) přes 12 m - přes 35 kusů na 1 m2.
</t>
  </si>
  <si>
    <t>117</t>
  </si>
  <si>
    <t>985311311</t>
  </si>
  <si>
    <t>Reprofilace betonu sanačními maltami na cementové bázi ručně rubu kleneb a podlah, tloušťky do 10 mm</t>
  </si>
  <si>
    <t>35561652</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</si>
  <si>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</si>
  <si>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118</t>
  </si>
  <si>
    <t>985323111</t>
  </si>
  <si>
    <t>Spojovací můstek reprofilovaného betonu na cementové bázi, tloušťky 1 mm</t>
  </si>
  <si>
    <t>-283188533</t>
  </si>
  <si>
    <t>119</t>
  </si>
  <si>
    <t>985324112</t>
  </si>
  <si>
    <t>Ochranný nátěr betonu na bázi silanu impregnační gelový dvojnásobný (OS-A)</t>
  </si>
  <si>
    <t>153451750</t>
  </si>
  <si>
    <t>997</t>
  </si>
  <si>
    <t>Přesun sutě</t>
  </si>
  <si>
    <t>120</t>
  </si>
  <si>
    <t>997006512</t>
  </si>
  <si>
    <t>Vodorovná doprava suti na skládku s naložením na dopravní prostředek a složením přes 100 m do 1 km</t>
  </si>
  <si>
    <t>-916900894</t>
  </si>
  <si>
    <t xml:space="preserve">Poznámka k souboru cen:
1. Pro volbu ceny je rozhodující dopravní vzdálenost těžiště skládky a půdorysné plochy objektu.
</t>
  </si>
  <si>
    <t>121</t>
  </si>
  <si>
    <t>997006519</t>
  </si>
  <si>
    <t>Vodorovná doprava suti na skládku s naložením na dopravní prostředek a složením Příplatek k ceně za každý další i započatý 1 km</t>
  </si>
  <si>
    <t>978064691</t>
  </si>
  <si>
    <t>122</t>
  </si>
  <si>
    <t>997013154</t>
  </si>
  <si>
    <t>Vnitrostaveništní doprava suti a vybouraných hmot vodorovně do 50 m svisle s omezením mechanizace pro budovy a haly výšky přes 12 do 15 m</t>
  </si>
  <si>
    <t>1423574511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</si>
  <si>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</si>
  <si>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123</t>
  </si>
  <si>
    <t>997013214</t>
  </si>
  <si>
    <t>Vnitrostaveništní doprava suti a vybouraných hmot vodorovně do 50 m svisle ručně pro budovy a haly výšky přes 12 do 15 m</t>
  </si>
  <si>
    <t>-231853149</t>
  </si>
  <si>
    <t>124</t>
  </si>
  <si>
    <t>997013631</t>
  </si>
  <si>
    <t>Poplatek za uložení stavebního odpadu na skládce (skládkovné) směsného stavebního a demoličního zatříděného do Katalogu odpadů pod kódem 17 09 04</t>
  </si>
  <si>
    <t>-2016733939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</si>
  <si>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</si>
  <si>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125</t>
  </si>
  <si>
    <t>997013821</t>
  </si>
  <si>
    <t>Poplatek za uložení stavebního odpadu na skládce (skládkovné) ze stavebních materiálů obsahujících azbest zatříděných do Katalogu odpadů pod kódem 17 06 05</t>
  </si>
  <si>
    <t>95308245</t>
  </si>
  <si>
    <t>998</t>
  </si>
  <si>
    <t>Přesun hmot</t>
  </si>
  <si>
    <t>126</t>
  </si>
  <si>
    <t>998018003</t>
  </si>
  <si>
    <t>Přesun hmot pro budovy občanské výstavby, bydlení, výrobu a služby ruční - bez užití mechanizace vodorovná dopravní vzdálenost do 100 m pro budovy s jakoukoliv nosnou konstrukcí výšky přes 12 do 24 m</t>
  </si>
  <si>
    <t>-1149163022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</si>
  <si>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</si>
  <si>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773</t>
  </si>
  <si>
    <t>Podlahy z litého teraca</t>
  </si>
  <si>
    <t>127</t>
  </si>
  <si>
    <t>773500910</t>
  </si>
  <si>
    <t>Opravy litých teracových podlah tl. do 30 mm vysekaných pásů šířky do 150 mm</t>
  </si>
  <si>
    <t>-720048468</t>
  </si>
  <si>
    <t xml:space="preserve">Poznámka k souboru cen:
1. V cenách nejsou započteny náklady na vysekání; tyto práce se oceňují cenami katalogu 801-3 Budovy a haly - bourání konstrukcí.
</t>
  </si>
  <si>
    <t>128</t>
  </si>
  <si>
    <t>773901112</t>
  </si>
  <si>
    <t>Opravy podlah z litého teraca strojní broušení povrchu</t>
  </si>
  <si>
    <t>-642707066</t>
  </si>
  <si>
    <t>129</t>
  </si>
  <si>
    <t>998773103</t>
  </si>
  <si>
    <t>Přesun hmot pro podlahy teracové lité stanovený z hmotnosti přesunovaného materiálu vodorovná dopravní vzdálenost do 50 m v objektech výšky přes 12 do 24 m</t>
  </si>
  <si>
    <t>-1590119432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</si>
  <si>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</si>
  <si>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PSV</t>
  </si>
  <si>
    <t>Práce a dodávky PSV</t>
  </si>
  <si>
    <t>712</t>
  </si>
  <si>
    <t>Povlakové krytiny</t>
  </si>
  <si>
    <t>130</t>
  </si>
  <si>
    <t>712300833</t>
  </si>
  <si>
    <t>Odstranění ze střech plochých do 10° krytiny povlakové třívrstvé</t>
  </si>
  <si>
    <t>-1994626334</t>
  </si>
  <si>
    <t>713</t>
  </si>
  <si>
    <t>Izolace tepelné</t>
  </si>
  <si>
    <t>131</t>
  </si>
  <si>
    <t>713120811</t>
  </si>
  <si>
    <t>Odstranění tepelné izolace podlah z rohoží, pásů, dílců, desek, bloků podlah volně kladených nebo mezi trámy z vláknitých materiálů suchých, tloušťka izolace do 100 mm</t>
  </si>
  <si>
    <t>1154862222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</si>
  <si>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</si>
  <si>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229</t>
  </si>
  <si>
    <t>132</t>
  </si>
  <si>
    <t>713121121</t>
  </si>
  <si>
    <t>Montáž tepelné izolace podlah rohožemi, pásy, deskami, dílci, bloky (izolační materiál ve specifikaci) kladenými volně dvouvrstvá</t>
  </si>
  <si>
    <t>1953734622</t>
  </si>
  <si>
    <t xml:space="preserve">Poznámka k souboru cen:
1. Množství tepelné izolace podlah okrajovými pásky k ceně -1211 se určuje v m projektované délky obložení (bez přesahů) na obvodu podlahy.
</t>
  </si>
  <si>
    <t>133</t>
  </si>
  <si>
    <t>63152108</t>
  </si>
  <si>
    <t>pás tepelně izolační univerzální λ=0,033-0,035 tl 200mm</t>
  </si>
  <si>
    <t>578481424</t>
  </si>
  <si>
    <t>229*1,02 "Přepočtené koeficientem množství</t>
  </si>
  <si>
    <t>134</t>
  </si>
  <si>
    <t>63152096</t>
  </si>
  <si>
    <t>pás tepelně izolační univerzální λ=0,032-0,033 tl 50mm</t>
  </si>
  <si>
    <t>-1938903309</t>
  </si>
  <si>
    <t>135</t>
  </si>
  <si>
    <t>713130811</t>
  </si>
  <si>
    <t>Odstranění tepelné izolace stěn a příček z rohoží, pásů, dílců, desek, bloků volně kladených z vláknitých materiálů, tloušťka izolace do 100 mm</t>
  </si>
  <si>
    <t>-1764497290</t>
  </si>
  <si>
    <t>(25,55+10,00)*2,00*1,00</t>
  </si>
  <si>
    <t>136</t>
  </si>
  <si>
    <t>713131143</t>
  </si>
  <si>
    <t>Montáž tepelné izolace stěn rohožemi, pásy, deskami, dílci, bloky (izolační materiál ve specifikaci) lepením celoplošně s mechanickým kotvením</t>
  </si>
  <si>
    <t>21235796</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</si>
  <si>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</si>
  <si>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137</t>
  </si>
  <si>
    <t>28376443</t>
  </si>
  <si>
    <t>deska z polystyrénu XPS, hrana rovná a strukturovaný povrch 300kPa tl 100mm</t>
  </si>
  <si>
    <t>-687913557</t>
  </si>
  <si>
    <t>71,1*1,05 'Přepočtené koeficientem množství</t>
  </si>
  <si>
    <t>138</t>
  </si>
  <si>
    <t>998713103</t>
  </si>
  <si>
    <t>Přesun hmot pro izolace tepelné stanovený z hmotnosti přesunovaného materiálu vodorovná dopravní vzdálenost do 50 m v objektech výšky přes 12 m do 24 m</t>
  </si>
  <si>
    <t>-1392105336</t>
  </si>
  <si>
    <t>762</t>
  </si>
  <si>
    <t>Konstrukce tesařské</t>
  </si>
  <si>
    <t>139</t>
  </si>
  <si>
    <t>762083111</t>
  </si>
  <si>
    <t>Práce společné pro tesařské konstrukce impregnace řeziva máčením proti dřevokaznému hmyzu a houbám, třída ohrožení 1 a 2 (dřevo v interiéru)</t>
  </si>
  <si>
    <t>-1849334534</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</si>
  <si>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</si>
  <si>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140</t>
  </si>
  <si>
    <t>762111811</t>
  </si>
  <si>
    <t>Demontáž stěn a příček z hranolků, fošen nebo latí</t>
  </si>
  <si>
    <t>-418195992</t>
  </si>
  <si>
    <t>141</t>
  </si>
  <si>
    <t>762331812</t>
  </si>
  <si>
    <t>Demontáž vázaných konstrukcí krovů sklonu do 60° z hranolů, hranolků, fošen, průřezové plochy přes 120 do 224 cm2</t>
  </si>
  <si>
    <t>977532672</t>
  </si>
  <si>
    <t>880,66*0,2 'Přepočtené koeficientem množství</t>
  </si>
  <si>
    <t>142</t>
  </si>
  <si>
    <t>762331821</t>
  </si>
  <si>
    <t>Demontáž vázaných konstrukcí krovů k dalšímu použití sklonu do 60° z hranolů, hranolků, fošen, průřezové plochy do 120 cm2</t>
  </si>
  <si>
    <t>758798374</t>
  </si>
  <si>
    <t xml:space="preserve">Poznámka k souboru cen:
1. V cenách jsou započteny i náklady na očištění, vyjmutí stávajících hřebů a označení jednotlivých prvků k dalšímu použití.
</t>
  </si>
  <si>
    <t>143</t>
  </si>
  <si>
    <t>762332132</t>
  </si>
  <si>
    <t>Montáž vázaných konstrukcí krovů střech pultových, sedlových, valbových, stanových čtvercového nebo obdélníkového půdorysu, z řeziva hraněného průřezové plochy přes 120 do 224 cm2</t>
  </si>
  <si>
    <t>1587337243</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</si>
  <si>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</si>
  <si>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144</t>
  </si>
  <si>
    <t>60512132</t>
  </si>
  <si>
    <t>hranol stavební řezivo průřezu do 224cm2 přes dl 8m</t>
  </si>
  <si>
    <t>-855868163</t>
  </si>
  <si>
    <t>176,12*0,16*0,18</t>
  </si>
  <si>
    <t>145</t>
  </si>
  <si>
    <t>762342211</t>
  </si>
  <si>
    <t>Bednění a laťování montáž laťování střech jednoduchých sklonu do 60° při osové vzdálenosti latí do 150 mm</t>
  </si>
  <si>
    <t>-383553641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</si>
  <si>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</si>
  <si>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146</t>
  </si>
  <si>
    <t>60514114</t>
  </si>
  <si>
    <t>řezivo jehličnaté lať impregnovaná dl 4 m</t>
  </si>
  <si>
    <t>634839471</t>
  </si>
  <si>
    <t>(27*42)*0,04*0,06</t>
  </si>
  <si>
    <t>147</t>
  </si>
  <si>
    <t>762342441</t>
  </si>
  <si>
    <t>Bednění a laťování montáž lišt trojúhelníkových nebo kontralatí</t>
  </si>
  <si>
    <t>-1439048867</t>
  </si>
  <si>
    <t>(29*7,00)*2</t>
  </si>
  <si>
    <t>148</t>
  </si>
  <si>
    <t>-1846675946</t>
  </si>
  <si>
    <t>(29*2*7,00)*0,04*0,06</t>
  </si>
  <si>
    <t>149</t>
  </si>
  <si>
    <t>762395000</t>
  </si>
  <si>
    <t>Spojovací prostředky krovů, bednění a laťování, nadstřešních konstrukcí svory, prkna, hřebíky, pásová ocel, vruty</t>
  </si>
  <si>
    <t>-541418826</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</si>
  <si>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</si>
  <si>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150</t>
  </si>
  <si>
    <t>762511246</t>
  </si>
  <si>
    <t>Podlahové konstrukce podkladové z dřevoštěpkových desek OSB jednovrstvých šroubovaných na sraz, tloušťky desky 22 mm</t>
  </si>
  <si>
    <t>-1716780422</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</si>
  <si>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</si>
  <si>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151</t>
  </si>
  <si>
    <t>762511264</t>
  </si>
  <si>
    <t>Podlahové konstrukce podkladové z dřevoštěpkových desek OSB jednovrstvých šroubovaných na pero a drážku nebroušených, tloušťky desky 18 mm</t>
  </si>
  <si>
    <t>1035263686</t>
  </si>
  <si>
    <t>152</t>
  </si>
  <si>
    <t>762822120</t>
  </si>
  <si>
    <t>Montáž stropních trámů z hraněného a polohraněného řeziva s trámovými výměnami, průřezové plochy přes 144 do 288 cm2</t>
  </si>
  <si>
    <t>-1471385429</t>
  </si>
  <si>
    <t>153</t>
  </si>
  <si>
    <t>60512135</t>
  </si>
  <si>
    <t>hranol stavební řezivo průřezu do 288cm2 do dl 6m</t>
  </si>
  <si>
    <t>-535997810</t>
  </si>
  <si>
    <t>152,150*0,10*0,15</t>
  </si>
  <si>
    <t>154</t>
  </si>
  <si>
    <t>998762103</t>
  </si>
  <si>
    <t>Přesun hmot pro konstrukce tesařské stanovený z hmotnosti přesunovaného materiálu vodorovná dopravní vzdálenost do 50 m v objektech výšky přes 12 do 24 m</t>
  </si>
  <si>
    <t>1125784148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</si>
  <si>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</si>
  <si>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</si>
  <si>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</si>
  <si>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155</t>
  </si>
  <si>
    <t>763131414</t>
  </si>
  <si>
    <t>Podhled ze sádrokartonových desek dvouvrstvá zavěšená spodní konstrukce z ocelových profilů CD, UD jednoduše opláštěná deskou standardní A, tl. 15 mm, bez izolace</t>
  </si>
  <si>
    <t>218685172</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</si>
  <si>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</si>
  <si>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156</t>
  </si>
  <si>
    <t>763131714</t>
  </si>
  <si>
    <t>Podhled ze sádrokartonových desek ostatní práce a konstrukce na podhledech ze sádrokartonových desek základní penetrační nátěr</t>
  </si>
  <si>
    <t>-374800112</t>
  </si>
  <si>
    <t>157</t>
  </si>
  <si>
    <t>763131772</t>
  </si>
  <si>
    <t>Podhled ze sádrokartonových desek Příplatek k cenám za rovinnost kvality celoplošné tmelení kvality Q4</t>
  </si>
  <si>
    <t>-784962545</t>
  </si>
  <si>
    <t>158</t>
  </si>
  <si>
    <t>763135802</t>
  </si>
  <si>
    <t>Demontáž podhledu sádrokartonového z desek děrovaných se spárami tmelenými</t>
  </si>
  <si>
    <t>-1771322969</t>
  </si>
  <si>
    <t xml:space="preserve">Poznámka k souboru cen:
1. V cenách demontáže podhledu -5801 až -5821 jsou započteny náklady na kompletní demontáž podhledu, tj. nosné konstrukce i panelů.
</t>
  </si>
  <si>
    <t>159</t>
  </si>
  <si>
    <t>763135811</t>
  </si>
  <si>
    <t>Demontáž podhledu sádrokartonového kazetového na zavěšeném na roštu viditelném</t>
  </si>
  <si>
    <t>-1532163076</t>
  </si>
  <si>
    <t>160</t>
  </si>
  <si>
    <t>763431011</t>
  </si>
  <si>
    <t>Montáž podhledu minerálního včetně zavěšeného roštu polozapuštěného s panely vyjímatelnými, velikosti panelů do 0,36 m2</t>
  </si>
  <si>
    <t>1196215794</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</si>
  <si>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</si>
  <si>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161</t>
  </si>
  <si>
    <t>59036080</t>
  </si>
  <si>
    <t>panel akustický polozapuštěná hrana viditelný rošt š 15mm bílá tl 15mm</t>
  </si>
  <si>
    <t>72524153</t>
  </si>
  <si>
    <t>100,38*1,05 "Přepočtené koeficientem množství</t>
  </si>
  <si>
    <t>162</t>
  </si>
  <si>
    <t>763431201</t>
  </si>
  <si>
    <t>Montáž podhledu minerálního napojení na stěnu lištou obvodovou</t>
  </si>
  <si>
    <t>-1179397728</t>
  </si>
  <si>
    <t>163</t>
  </si>
  <si>
    <t>998763101</t>
  </si>
  <si>
    <t>Přesun hmot pro dřevostavby stanovený z hmotnosti přesunovaného materiálu vodorovná dopravní vzdálenost do 50 m v objektech výšky přes 6 do 12 m</t>
  </si>
  <si>
    <t>788563920</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</si>
  <si>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</si>
  <si>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</si>
  <si>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</si>
  <si>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164</t>
  </si>
  <si>
    <t>764001821</t>
  </si>
  <si>
    <t>Demontáž klempířských konstrukcí krytiny ze svitků nebo tabulí do suti</t>
  </si>
  <si>
    <t>-137986736</t>
  </si>
  <si>
    <t>165</t>
  </si>
  <si>
    <t>764002801</t>
  </si>
  <si>
    <t>Demontáž klempířských konstrukcí závětrné lišty do suti</t>
  </si>
  <si>
    <t>189291559</t>
  </si>
  <si>
    <t>166</t>
  </si>
  <si>
    <t>764002821</t>
  </si>
  <si>
    <t>Demontáž klempířských konstrukcí střešního výlezu do suti</t>
  </si>
  <si>
    <t>-109382980</t>
  </si>
  <si>
    <t>167</t>
  </si>
  <si>
    <t>764002851</t>
  </si>
  <si>
    <t>Demontáž klempířských konstrukcí oplechování parapetů do suti</t>
  </si>
  <si>
    <t>-84389741</t>
  </si>
  <si>
    <t>168</t>
  </si>
  <si>
    <t>764002871</t>
  </si>
  <si>
    <t>Demontáž klempířských konstrukcí lemování zdí do suti</t>
  </si>
  <si>
    <t>2020879936</t>
  </si>
  <si>
    <t>169</t>
  </si>
  <si>
    <t>764002881</t>
  </si>
  <si>
    <t>Demontáž klempířských konstrukcí lemování střešních prostupů do suti</t>
  </si>
  <si>
    <t>13263877</t>
  </si>
  <si>
    <t>170</t>
  </si>
  <si>
    <t>764004801</t>
  </si>
  <si>
    <t>Demontáž klempířských konstrukcí žlabu podokapního do suti</t>
  </si>
  <si>
    <t>336426461</t>
  </si>
  <si>
    <t>171</t>
  </si>
  <si>
    <t>764004861</t>
  </si>
  <si>
    <t>Demontáž klempířských konstrukcí svodu do suti</t>
  </si>
  <si>
    <t>897434455</t>
  </si>
  <si>
    <t>172</t>
  </si>
  <si>
    <t>764241466</t>
  </si>
  <si>
    <t>Oplechování střešních prvků z titanzinkového předzvětralého plechu úžlabí rš 500 mm</t>
  </si>
  <si>
    <t>353624628</t>
  </si>
  <si>
    <t xml:space="preserve">Poznámka k souboru cen:
1. V cenách 764 24-1405 až - 2457 nejsou započteny náklady na podkladní plech. Ten se oceňuje souborem cen 764 01-14..Podkladní plech z pozinkovaného plechu v tl. 1,0 mm a rozvinuté šířce dle rš střešního prvku.
</t>
  </si>
  <si>
    <t>173</t>
  </si>
  <si>
    <t>764242403</t>
  </si>
  <si>
    <t>Oplechování střešních prvků z titanzinkového předzvětralého plechu štítu závětrnou lištou rš 250 mm</t>
  </si>
  <si>
    <t>-1241333750</t>
  </si>
  <si>
    <t>174</t>
  </si>
  <si>
    <t>764246446</t>
  </si>
  <si>
    <t>Oplechování parapetů z titanzinkového předzvětralého plechu rovných celoplošně lepené, bez rohů rš 500 mm</t>
  </si>
  <si>
    <t>-668740886</t>
  </si>
  <si>
    <t>175</t>
  </si>
  <si>
    <t>764341403</t>
  </si>
  <si>
    <t>Lemování zdí z titanzinkového předzvětralého plechu boční nebo horní rovných, střech s krytinou prejzovou nebo vlnitou rš 250 mm</t>
  </si>
  <si>
    <t>973608803</t>
  </si>
  <si>
    <t>176</t>
  </si>
  <si>
    <t>764541405</t>
  </si>
  <si>
    <t>Žlab podokapní z titanzinkového předzvětralého plechu včetně háků a čel půlkruhový rš 330 mm</t>
  </si>
  <si>
    <t>-1051615242</t>
  </si>
  <si>
    <t>177</t>
  </si>
  <si>
    <t>764548423</t>
  </si>
  <si>
    <t>Svod z titanzinkového předzvětralého plechu včetně objímek, kolen a odskoků kruhový, průměru 100 mm</t>
  </si>
  <si>
    <t>1507048490</t>
  </si>
  <si>
    <t>178</t>
  </si>
  <si>
    <t>998764103</t>
  </si>
  <si>
    <t>Přesun hmot pro konstrukce klempířské stanovený z hmotnosti přesunovaného materiálu vodorovná dopravní vzdálenost do 50 m v objektech výšky přes 12 do 24 m</t>
  </si>
  <si>
    <t>1509483410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</si>
  <si>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</si>
  <si>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</si>
  <si>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</si>
  <si>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179</t>
  </si>
  <si>
    <t>765121014</t>
  </si>
  <si>
    <t>Montáž krytiny betonové sklonu do 30° drážkové na sucho, počet kusů přes 8 do 10 ks/m2</t>
  </si>
  <si>
    <t>-854827314</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</si>
  <si>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</si>
  <si>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(6,97*2)*26,76</t>
  </si>
  <si>
    <t>180</t>
  </si>
  <si>
    <t>59244465</t>
  </si>
  <si>
    <t>taška betonová hladká symetrická základní 1/1 335x420mm</t>
  </si>
  <si>
    <t>2021245097</t>
  </si>
  <si>
    <t>373,034*10 'Přepočtené koeficientem množství</t>
  </si>
  <si>
    <t>181</t>
  </si>
  <si>
    <t>765131803</t>
  </si>
  <si>
    <t>Demontáž azbestocementové krytiny skládané sklonu do 30° do suti</t>
  </si>
  <si>
    <t>909277411</t>
  </si>
  <si>
    <t xml:space="preserve">Poznámka k souboru cen:
1. Pro ocenění nákladů na pytlování suti lze použít položky souboru cen 997 00-60.. — Úprava stavebního odpadu katalogu 800-6 Demolice objektů.
</t>
  </si>
  <si>
    <t>182</t>
  </si>
  <si>
    <t>765131823</t>
  </si>
  <si>
    <t>Demontáž azbestocementové krytiny skládané sklonu do 30° hřebene nebo nároží z hřebenáčů do suti</t>
  </si>
  <si>
    <t>-816902103</t>
  </si>
  <si>
    <t>183</t>
  </si>
  <si>
    <t>765131843</t>
  </si>
  <si>
    <t>Demontáž azbestocementové krytiny skládané Příplatek k cenám za sklon přes 30° demontáže krytiny</t>
  </si>
  <si>
    <t>-624398864</t>
  </si>
  <si>
    <t>184</t>
  </si>
  <si>
    <t>765131853</t>
  </si>
  <si>
    <t>Demontáž azbestocementové krytiny skládané Příplatek k cenám za sklon přes 30° demontáže hřebene nebo nároží</t>
  </si>
  <si>
    <t>-435458724</t>
  </si>
  <si>
    <t>185</t>
  </si>
  <si>
    <t>765135013</t>
  </si>
  <si>
    <t>Montáž střešních doplňků vláknocementové krytiny skládané střešních výlezů, plochy jednotlivě přes 0,25 do 1,0 m2</t>
  </si>
  <si>
    <t>-725633933</t>
  </si>
  <si>
    <t>186</t>
  </si>
  <si>
    <t>59161154</t>
  </si>
  <si>
    <t>výlez na střechu 600x600mm plech Al</t>
  </si>
  <si>
    <t>-1451802728</t>
  </si>
  <si>
    <t>187</t>
  </si>
  <si>
    <t>765191001</t>
  </si>
  <si>
    <t>Montáž pojistné hydroizolační nebo parotěsné fólie kladené ve sklonu do 20° lepením (vodotěsné podstřeší) na bednění nebo tepelnou izolaci</t>
  </si>
  <si>
    <t>389648055</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</si>
  <si>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</si>
  <si>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188</t>
  </si>
  <si>
    <t>28329036</t>
  </si>
  <si>
    <t>fólie kontaktní difuzně propustná pro doplňkovou hydroizolační vrstvu, třívrstvá mikroporézní PP 150g/m2 s integrovanou samolepící páskou</t>
  </si>
  <si>
    <t>1477954301</t>
  </si>
  <si>
    <t>373,034*1,1 "Přepočtené koeficientem množství</t>
  </si>
  <si>
    <t>189</t>
  </si>
  <si>
    <t>998765103</t>
  </si>
  <si>
    <t>Přesun hmot pro krytiny skládané stanovený z hmotnosti přesunovaného materiálu vodorovná dopravní vzdálenost do 50 m na objektech výšky přes 12 do 24 m</t>
  </si>
  <si>
    <t>273003179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</si>
  <si>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</si>
  <si>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</si>
  <si>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</si>
  <si>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190</t>
  </si>
  <si>
    <t>766622131</t>
  </si>
  <si>
    <t>Montáž oken plastových včetně montáže rámu plochy přes 1 m2 otevíravých do zdiva, výšky do 1,5 m</t>
  </si>
  <si>
    <t>-2114560275</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</si>
  <si>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</si>
  <si>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191</t>
  </si>
  <si>
    <t>61140052</t>
  </si>
  <si>
    <t>okno plastové otevíravé/sklopné trojsklo přes plochu 1m2 do v 1,5m, parametry dle specifikace, vč. parapetu</t>
  </si>
  <si>
    <t>-292765649</t>
  </si>
  <si>
    <t>192</t>
  </si>
  <si>
    <t>766660001</t>
  </si>
  <si>
    <t>Montáž dveřních křídel dřevěných nebo plastových otevíravých do ocelové zárubně povrchově upravených jednokřídlových, šířky do 800 mm</t>
  </si>
  <si>
    <t>374786503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</si>
  <si>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</si>
  <si>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193</t>
  </si>
  <si>
    <t>61162001</t>
  </si>
  <si>
    <t>dveře jednokřídlé dřevotřískové povrch dýhovaný plné 700x1970/2100mm, bezpečností kování, práh</t>
  </si>
  <si>
    <t>-1458092635</t>
  </si>
  <si>
    <t>194</t>
  </si>
  <si>
    <t>61162002</t>
  </si>
  <si>
    <t>dveře jednokřídlé dřevotřískové povrch dýhovaný plné 800x1970/2100mm, bezpečností kování, práh</t>
  </si>
  <si>
    <t>-2071964390</t>
  </si>
  <si>
    <t>195</t>
  </si>
  <si>
    <t>55341427</t>
  </si>
  <si>
    <t>mřížka větrací nerezová se síťovinou 100x100mm</t>
  </si>
  <si>
    <t>1826895465</t>
  </si>
  <si>
    <t>767</t>
  </si>
  <si>
    <t>Konstrukce zámečnické</t>
  </si>
  <si>
    <t>196</t>
  </si>
  <si>
    <t>767531111</t>
  </si>
  <si>
    <t>Montáž vstupních čistících zón z rohoží kovových nebo plastových</t>
  </si>
  <si>
    <t>-1892949189</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</si>
  <si>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21 Montáž textilních podlahovin katalogu 800-776 Podlahy povlakové.
</t>
  </si>
  <si>
    <t>197</t>
  </si>
  <si>
    <t>69752035</t>
  </si>
  <si>
    <t>rohož vstupní samonosná kovová - škrabák</t>
  </si>
  <si>
    <t>457154431</t>
  </si>
  <si>
    <t>198</t>
  </si>
  <si>
    <t>767627306</t>
  </si>
  <si>
    <t>Montáž oken zdvojených Příplatek k cenám za připojovací spáru mezi ostěním a rámem vnitřní parotěsnou páskou</t>
  </si>
  <si>
    <t>-424144691</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</si>
  <si>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</si>
  <si>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199</t>
  </si>
  <si>
    <t>767627307</t>
  </si>
  <si>
    <t>Montáž oken zdvojených Příplatek k cenám za připojovací spáru mezi ostěním a rámem venkovní paropropustnou páskou</t>
  </si>
  <si>
    <t>955307451</t>
  </si>
  <si>
    <t>200</t>
  </si>
  <si>
    <t>767640111</t>
  </si>
  <si>
    <t>Montáž dveří ocelových vchodových jednokřídlových bez nadsvětlíku</t>
  </si>
  <si>
    <t>686746347</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</si>
  <si>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</si>
  <si>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201</t>
  </si>
  <si>
    <t>55341246</t>
  </si>
  <si>
    <t>dveře Al vchodové jednokřídlové š 900mm</t>
  </si>
  <si>
    <t>11420634</t>
  </si>
  <si>
    <t>202</t>
  </si>
  <si>
    <t>767661811</t>
  </si>
  <si>
    <t>Demontáž mříží pevných nebo otevíravých</t>
  </si>
  <si>
    <t>-540786232</t>
  </si>
  <si>
    <t>203</t>
  </si>
  <si>
    <t>767851104</t>
  </si>
  <si>
    <t>Montáž komínových lávek kompletní celé lávky</t>
  </si>
  <si>
    <t>-333960528</t>
  </si>
  <si>
    <t xml:space="preserve">Poznámka k souboru cen:
1. V cenách -1102 a -1104 je započtena i montáž zábradlí.
</t>
  </si>
  <si>
    <t>204</t>
  </si>
  <si>
    <t>55344680</t>
  </si>
  <si>
    <t>lávka komínová 250x1000mm</t>
  </si>
  <si>
    <t>944059</t>
  </si>
  <si>
    <t>205</t>
  </si>
  <si>
    <t>55344686</t>
  </si>
  <si>
    <t>lávka komínová 250x3000mm</t>
  </si>
  <si>
    <t>-1650838811</t>
  </si>
  <si>
    <t>206</t>
  </si>
  <si>
    <t>767995111</t>
  </si>
  <si>
    <t>Montáž ostatních atypických zámečnických konstrukcí hmotnosti do 5 kg</t>
  </si>
  <si>
    <t>kg</t>
  </si>
  <si>
    <t>-1533925837</t>
  </si>
  <si>
    <t xml:space="preserve">Poznámka k souboru cen:
1. Určení cen se řídí hmotností jednotlivě montovaného dílu konstrukce.
</t>
  </si>
  <si>
    <t>207</t>
  </si>
  <si>
    <t>42262400</t>
  </si>
  <si>
    <t>MAD 6 INV - mincovní automat s platební kartou – pro otevírání dveří s ovládáním světla, ventilace, SOS a euroklíčem</t>
  </si>
  <si>
    <t>-1329128433</t>
  </si>
  <si>
    <t>208</t>
  </si>
  <si>
    <t>767995112</t>
  </si>
  <si>
    <t>Montáž ostatních atypických zámečnických konstrukcí hmotnosti přes 5 do 10 kg</t>
  </si>
  <si>
    <t>1014033290</t>
  </si>
  <si>
    <t>209</t>
  </si>
  <si>
    <t>40412006</t>
  </si>
  <si>
    <t>tabule orientačního systému</t>
  </si>
  <si>
    <t>615498535</t>
  </si>
  <si>
    <t>210</t>
  </si>
  <si>
    <t>767995114</t>
  </si>
  <si>
    <t>Montáž ostatních atypických zámečnických konstrukcí hmotnosti přes 20 do 50 kg</t>
  </si>
  <si>
    <t>2040486395</t>
  </si>
  <si>
    <t>211</t>
  </si>
  <si>
    <t>14011034</t>
  </si>
  <si>
    <t>trubka ocelová bezešvá hladká jakost 11 353 60,3x2,9mm</t>
  </si>
  <si>
    <t>1516118790</t>
  </si>
  <si>
    <t>212</t>
  </si>
  <si>
    <t>2093986213</t>
  </si>
  <si>
    <t>5*1,30</t>
  </si>
  <si>
    <t>213</t>
  </si>
  <si>
    <t>14015024</t>
  </si>
  <si>
    <t>trubka ocelová bezešvá přesná jakost 11 353 40x5,0mm</t>
  </si>
  <si>
    <t>-112384920</t>
  </si>
  <si>
    <t>1,94*4</t>
  </si>
  <si>
    <t>214</t>
  </si>
  <si>
    <t>-1388935914</t>
  </si>
  <si>
    <t>215</t>
  </si>
  <si>
    <t>1269503368</t>
  </si>
  <si>
    <t>216</t>
  </si>
  <si>
    <t>767995115</t>
  </si>
  <si>
    <t>Montáž ostatních atypických zámečnických konstrukcí hmotnosti přes 50 do 100 kg</t>
  </si>
  <si>
    <t>259103578</t>
  </si>
  <si>
    <t>217</t>
  </si>
  <si>
    <t>40413675</t>
  </si>
  <si>
    <t xml:space="preserve">prosvětlená tabule označení názvu Ševětín dle TNŽ 736390 v pozinkovaném rámu
</t>
  </si>
  <si>
    <t>248881438</t>
  </si>
  <si>
    <t>218</t>
  </si>
  <si>
    <t>31676016</t>
  </si>
  <si>
    <t xml:space="preserve">tabule označení názvu Ševětín dle TNŽ 736390 v pozinkovaném rámu
</t>
  </si>
  <si>
    <t>1373147745</t>
  </si>
  <si>
    <t>219</t>
  </si>
  <si>
    <t>767996701</t>
  </si>
  <si>
    <t>Demontáž ostatních zámečnických konstrukcí o hmotnosti jednotlivých dílů řezáním do 50 kg</t>
  </si>
  <si>
    <t>278805646</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</si>
  <si>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</si>
  <si>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220</t>
  </si>
  <si>
    <t>767996801</t>
  </si>
  <si>
    <t>Demontáž ostatních zámečnických konstrukcí o hmotnosti jednotlivých dílů rozebráním do 50 kg</t>
  </si>
  <si>
    <t>647782918</t>
  </si>
  <si>
    <t>221</t>
  </si>
  <si>
    <t>998767103</t>
  </si>
  <si>
    <t>Přesun hmot pro zámečnické konstrukce stanovený z hmotnosti přesunovaného materiálu vodorovná dopravní vzdálenost do 50 m v objektech výšky přes 12 do 24 m</t>
  </si>
  <si>
    <t>-645039622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</si>
  <si>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</si>
  <si>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</si>
  <si>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</si>
  <si>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222</t>
  </si>
  <si>
    <t>771121011</t>
  </si>
  <si>
    <t>Příprava podkladu před provedením dlažby nátěr penetrační na podlahu</t>
  </si>
  <si>
    <t>1372966990</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</si>
  <si>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</si>
  <si>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223</t>
  </si>
  <si>
    <t>771151012</t>
  </si>
  <si>
    <t>Příprava podkladu před provedením dlažby samonivelační stěrka min.pevnosti 20 MPa, tloušťky přes 3 do 5 mm</t>
  </si>
  <si>
    <t>1060567011</t>
  </si>
  <si>
    <t>224</t>
  </si>
  <si>
    <t>771161023</t>
  </si>
  <si>
    <t>Příprava podkladu před provedením dlažby montáž profilu ukončujícího profilu pro balkony a terasy</t>
  </si>
  <si>
    <t>-1440405649</t>
  </si>
  <si>
    <t>225</t>
  </si>
  <si>
    <t>59054296</t>
  </si>
  <si>
    <t>profil ukončovací s okapničkou děrovaná hrana s drenáží barevný lak Al dl 2,5m v 10mm</t>
  </si>
  <si>
    <t>205991160</t>
  </si>
  <si>
    <t>3*1,1 "Přepočtené koeficientem množství</t>
  </si>
  <si>
    <t>226</t>
  </si>
  <si>
    <t>771471810</t>
  </si>
  <si>
    <t>Demontáž soklíků z dlaždic keramických kladených do malty rovných</t>
  </si>
  <si>
    <t>612962270</t>
  </si>
  <si>
    <t>227</t>
  </si>
  <si>
    <t>771473112</t>
  </si>
  <si>
    <t>Montáž soklů z dlaždic keramických lepených standardním lepidlem rovných, výšky přes 65 do 90 mm</t>
  </si>
  <si>
    <t>1176015497</t>
  </si>
  <si>
    <t>228</t>
  </si>
  <si>
    <t>59761409</t>
  </si>
  <si>
    <t>dlažba keramická slinutá protiskluzná do interiéru i exteriéru pro vysoké mechanické namáhání přes 9 do 12ks/m2</t>
  </si>
  <si>
    <t>-22789612</t>
  </si>
  <si>
    <t>36,32*0,08*1,1 "Přepočtené koeficientem množství</t>
  </si>
  <si>
    <t>771571810</t>
  </si>
  <si>
    <t>Demontáž podlah z dlaždic keramických kladených do malty</t>
  </si>
  <si>
    <t>1512721762</t>
  </si>
  <si>
    <t>230</t>
  </si>
  <si>
    <t>771573225</t>
  </si>
  <si>
    <t>Montáž podlah z dlaždic keramických lepených standardním lepidlem pro vysoké mechanické zatížení protiskluzných nebo reliéfních (bezbariérových) přes 9 do 12 ks/m2</t>
  </si>
  <si>
    <t>-730771208</t>
  </si>
  <si>
    <t>231</t>
  </si>
  <si>
    <t>45753921</t>
  </si>
  <si>
    <t>84,72*1,1 "Přepočtené koeficientem množství</t>
  </si>
  <si>
    <t>232</t>
  </si>
  <si>
    <t>771591112</t>
  </si>
  <si>
    <t>Izolace podlahy pod dlažbu nátěrem nebo stěrkou ve dvou vrstvách</t>
  </si>
  <si>
    <t>-27245110</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</si>
  <si>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</si>
  <si>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233</t>
  </si>
  <si>
    <t>998771103</t>
  </si>
  <si>
    <t>Přesun hmot pro podlahy z dlaždic stanovený z hmotnosti přesunovaného materiálu vodorovná dopravní vzdálenost do 50 m v objektech výšky přes 12 do 24 m</t>
  </si>
  <si>
    <t>-29049183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</si>
  <si>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</si>
  <si>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776</t>
  </si>
  <si>
    <t>Podlahy povlakové</t>
  </si>
  <si>
    <t>234</t>
  </si>
  <si>
    <t>776111311</t>
  </si>
  <si>
    <t>Příprava podkladu vysátí podlah</t>
  </si>
  <si>
    <t>-500556129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</si>
  <si>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</si>
  <si>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235</t>
  </si>
  <si>
    <t>776121311</t>
  </si>
  <si>
    <t>Příprava podkladu penetrace vodou ředitelná na savý podklad (válečkováním) ředěná v poměru 1:1 podlah</t>
  </si>
  <si>
    <t>-1554612831</t>
  </si>
  <si>
    <t>236</t>
  </si>
  <si>
    <t>776141122</t>
  </si>
  <si>
    <t>Příprava podkladu vyrovnání samonivelační stěrkou podlah min.pevnosti 30 MPa, tloušťky přes 3 do 5 mm</t>
  </si>
  <si>
    <t>1819669805</t>
  </si>
  <si>
    <t>237</t>
  </si>
  <si>
    <t>776201812</t>
  </si>
  <si>
    <t>Demontáž povlakových podlahovin lepených ručně s podložkou</t>
  </si>
  <si>
    <t>1729499293</t>
  </si>
  <si>
    <t>238</t>
  </si>
  <si>
    <t>776221111</t>
  </si>
  <si>
    <t>Montáž podlahovin z PVC lepením standardním lepidlem z pásů standardních</t>
  </si>
  <si>
    <t>1956031624</t>
  </si>
  <si>
    <t>239</t>
  </si>
  <si>
    <t>28411020</t>
  </si>
  <si>
    <t>PVC vinyl homogenní zátěžová tl 2,00 mm, úprava PUR, třída zátěže 34/43, hmotnost 3200g/m2, hořlavost Bfl S1,</t>
  </si>
  <si>
    <t>-1101641403</t>
  </si>
  <si>
    <t>42,38*1,05 "Přepočtené koeficientem množství</t>
  </si>
  <si>
    <t>240</t>
  </si>
  <si>
    <t>998776103</t>
  </si>
  <si>
    <t>Přesun hmot pro podlahy povlakové stanovený z hmotnosti přesunovaného materiálu vodorovná dopravní vzdálenost do 50 m v objektech výšky přes 12 do 24 m</t>
  </si>
  <si>
    <t>-1875978377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</si>
  <si>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</si>
  <si>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783</t>
  </si>
  <si>
    <t>Dokončovací práce - nátěry</t>
  </si>
  <si>
    <t>241</t>
  </si>
  <si>
    <t>783213121</t>
  </si>
  <si>
    <t>Napouštěcí nátěr tesařských konstrukcí zabudovaných do konstrukce proti dřevokazným houbám, hmyzu a plísním dvojnásobný syntetický</t>
  </si>
  <si>
    <t>-508028190</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</si>
  <si>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</si>
  <si>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242</t>
  </si>
  <si>
    <t>783301311</t>
  </si>
  <si>
    <t>Příprava podkladu zámečnických konstrukcí před provedením nátěru odmaštění odmašťovačem vodou ředitelným</t>
  </si>
  <si>
    <t>1818359435</t>
  </si>
  <si>
    <t>243</t>
  </si>
  <si>
    <t>783314201</t>
  </si>
  <si>
    <t>Základní antikorozní nátěr zámečnických konstrukcí jednonásobný syntetický standardní</t>
  </si>
  <si>
    <t>661835390</t>
  </si>
  <si>
    <t>244</t>
  </si>
  <si>
    <t>783317101</t>
  </si>
  <si>
    <t>Krycí nátěr (email) zámečnických konstrukcí jednonásobný syntetický standardní</t>
  </si>
  <si>
    <t>-432004556</t>
  </si>
  <si>
    <t>245</t>
  </si>
  <si>
    <t>783817421</t>
  </si>
  <si>
    <t>Krycí (ochranný ) nátěr omítek dvojnásobný hladkých omítek hladkých, zrnitých tenkovrstvých nebo štukových stupně členitosti 1 a 2 syntetický</t>
  </si>
  <si>
    <t>1054707461</t>
  </si>
  <si>
    <t>784</t>
  </si>
  <si>
    <t>Dokončovací práce - malby a tapety</t>
  </si>
  <si>
    <t>246</t>
  </si>
  <si>
    <t>784121001</t>
  </si>
  <si>
    <t>Oškrabání malby v místnostech výšky do 3,80 m</t>
  </si>
  <si>
    <t>-2112828645</t>
  </si>
  <si>
    <t xml:space="preserve">Poznámka k souboru cen:
1. Cenami souboru cen se oceňuje jakýkoli počet současně škrabaných vrstev barvy.
</t>
  </si>
  <si>
    <t>247</t>
  </si>
  <si>
    <t>784121011</t>
  </si>
  <si>
    <t>Rozmývání podkladu po oškrabání malby v místnostech výšky do 3,80 m</t>
  </si>
  <si>
    <t>-230009990</t>
  </si>
  <si>
    <t>248</t>
  </si>
  <si>
    <t>784151001</t>
  </si>
  <si>
    <t>Izolování izolačními barvami vodou ředitelnými jednonásobné v místnostech výšky do 3,80 m</t>
  </si>
  <si>
    <t>2131373183</t>
  </si>
  <si>
    <t>249</t>
  </si>
  <si>
    <t>784161101</t>
  </si>
  <si>
    <t>Bandážování (materiál ve specifikaci) spar a prasklin v místnostech výšky do 3,80 m</t>
  </si>
  <si>
    <t>1074478999</t>
  </si>
  <si>
    <t xml:space="preserve">Poznámka k souboru cen:
1. V cenách nejsou započteny náklady na dodávku bandážních pásek, tyto se oceňují ve specifikaci.Ztratné lze stanovit ve výši 5%.
</t>
  </si>
  <si>
    <t>250</t>
  </si>
  <si>
    <t>59030680</t>
  </si>
  <si>
    <t>páska ze skelných vláken pro SDK</t>
  </si>
  <si>
    <t>1240962695</t>
  </si>
  <si>
    <t>251</t>
  </si>
  <si>
    <t>784171101</t>
  </si>
  <si>
    <t>Zakrytí nemalovaných ploch (materiál ve specifikaci) včetně pozdějšího odkrytí podlah</t>
  </si>
  <si>
    <t>-1094789741</t>
  </si>
  <si>
    <t xml:space="preserve">Poznámka k souboru cen:
1. V cenách nejsou započteny náklady na dodávku fólie, tyto se oceňují ve speifikaci.Ztratné lze stanovit ve výši 5%.
</t>
  </si>
  <si>
    <t>252</t>
  </si>
  <si>
    <t>58124842</t>
  </si>
  <si>
    <t>fólie pro malířské potřeby zakrývací tl 7µ 4x5m</t>
  </si>
  <si>
    <t>-1561825480</t>
  </si>
  <si>
    <t>304,92*1,05 "Přepočtené koeficientem množství</t>
  </si>
  <si>
    <t>253</t>
  </si>
  <si>
    <t>784181121</t>
  </si>
  <si>
    <t>Penetrace podkladu jednonásobná hloubková v místnostech výšky do 3,80 m</t>
  </si>
  <si>
    <t>1741971512</t>
  </si>
  <si>
    <t>254</t>
  </si>
  <si>
    <t>784211101</t>
  </si>
  <si>
    <t>Malby z malířských směsí otěruvzdorných za mokra dvojnásobné, bílé za mokra otěruvzdorné výborně v místnostech výšky do 3,80 m</t>
  </si>
  <si>
    <t>-406363684</t>
  </si>
  <si>
    <t>HZS</t>
  </si>
  <si>
    <t>Hodinové zúčtovací sazby</t>
  </si>
  <si>
    <t>255</t>
  </si>
  <si>
    <t>HZS1301</t>
  </si>
  <si>
    <t>Hodinové zúčtovací sazby profesí HSV provádění konstrukcí zedník</t>
  </si>
  <si>
    <t>512</t>
  </si>
  <si>
    <t>-1237961941</t>
  </si>
  <si>
    <t>256</t>
  </si>
  <si>
    <t>HZS1311</t>
  </si>
  <si>
    <t>Hodinové zúčtovací sazby profesí HSV provádění konstrukcí omítkář</t>
  </si>
  <si>
    <t>360263570</t>
  </si>
  <si>
    <t>257</t>
  </si>
  <si>
    <t>HZS1321</t>
  </si>
  <si>
    <t>Hodinové zúčtovací sazby profesí HSV provádění konstrukcí betonář/železář</t>
  </si>
  <si>
    <t>1560587526</t>
  </si>
  <si>
    <t>SO 02 - ZTI</t>
  </si>
  <si>
    <t xml:space="preserve">    158 Montáže vzduchot - 158 Montáže vzduchot</t>
  </si>
  <si>
    <t>6 Úpravy povrchů,pod - 6 Úpravy povrchů,pod</t>
  </si>
  <si>
    <t xml:space="preserve">    PSV - Práce a dodávky PSV</t>
  </si>
  <si>
    <t xml:space="preserve">    721 - Zdravotechnika - vnitřní kanalizace</t>
  </si>
  <si>
    <t xml:space="preserve">    722 - Zdravotechnika - vnitřní vodovod</t>
  </si>
  <si>
    <t>725 Zařizovací předm - 725 Zařizovací předm</t>
  </si>
  <si>
    <t>8 Trubní vedení - 8 Trubní vedení</t>
  </si>
  <si>
    <t>9 Ostatní konstrukce - 9 Ostatní konstrukce</t>
  </si>
  <si>
    <t xml:space="preserve">    725 - Zdravotechnika - zařizovací předměty</t>
  </si>
  <si>
    <t>158 Montáže vzduchot</t>
  </si>
  <si>
    <t>4291000000</t>
  </si>
  <si>
    <t>Ventilátor 100 m3/hod</t>
  </si>
  <si>
    <t>-219178820</t>
  </si>
  <si>
    <t>4292000000</t>
  </si>
  <si>
    <t>Ventilátor 200 m3/hod</t>
  </si>
  <si>
    <t>2099235130</t>
  </si>
  <si>
    <t>6 Úpravy povrchů,pod</t>
  </si>
  <si>
    <t>612403399</t>
  </si>
  <si>
    <t>Výplň rýh ve stěnách jakoukoliv maltou jakékoliv šířky rýhy</t>
  </si>
  <si>
    <t>424689432</t>
  </si>
  <si>
    <t>612423531</t>
  </si>
  <si>
    <t>Omítka rýh š&lt;15cm ve stěnách MV štuková</t>
  </si>
  <si>
    <t>-1554159808</t>
  </si>
  <si>
    <t>631312141</t>
  </si>
  <si>
    <t>Doplnění dosavadních mazanin prostým betonem s dodáním hmot, bez potěru, plochy jednotlivě rýh v dosavadních mazaninách</t>
  </si>
  <si>
    <t>397132110</t>
  </si>
  <si>
    <t>713493253</t>
  </si>
  <si>
    <t>Izolace potrubí ÚT 22mm Tubolit DG tl.20mm</t>
  </si>
  <si>
    <t>-295447962</t>
  </si>
  <si>
    <t>-1646111397</t>
  </si>
  <si>
    <t>721</t>
  </si>
  <si>
    <t>Zdravotechnika - vnitřní kanalizace</t>
  </si>
  <si>
    <t>721174007</t>
  </si>
  <si>
    <t>Potrubí z trub polypropylenových svodné (ležaté) DN 160</t>
  </si>
  <si>
    <t>-1305388412</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</si>
  <si>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</si>
  <si>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721174211</t>
  </si>
  <si>
    <t>Tvarovka čistící PVC KG DN 100mm OSMA</t>
  </si>
  <si>
    <t>1988281870</t>
  </si>
  <si>
    <t>721176103</t>
  </si>
  <si>
    <t>Potrubí HT připojovací DN 50x1,8mm</t>
  </si>
  <si>
    <t>-50200429</t>
  </si>
  <si>
    <t>721176115</t>
  </si>
  <si>
    <t>Potrubí HT odpadní svislé DN 100x2,7mm</t>
  </si>
  <si>
    <t>1257592083</t>
  </si>
  <si>
    <t>721176125</t>
  </si>
  <si>
    <t>Potrubí HT svodné ležaté v zemi DN 100x2,7mm</t>
  </si>
  <si>
    <t>-2128715784</t>
  </si>
  <si>
    <t>721176126</t>
  </si>
  <si>
    <t>Potrubí HT svodné ležaté v zemi DN 125x3,1mm</t>
  </si>
  <si>
    <t>-1995926866</t>
  </si>
  <si>
    <t>721273145</t>
  </si>
  <si>
    <t>Hlavice ventilační PVC DN 110/600mm</t>
  </si>
  <si>
    <t>-2007497485</t>
  </si>
  <si>
    <t>721290111</t>
  </si>
  <si>
    <t>Zkouška těsnosti kanalizace v objektech vodou do DN 125</t>
  </si>
  <si>
    <t>-281653697</t>
  </si>
  <si>
    <t>998721103</t>
  </si>
  <si>
    <t>Přesun hmot pro vnitřní kanalizace stanovený z hmotnosti přesunovaného materiálu vodorovná dopravní vzdálenost do 50 m v objektech výšky přes 12 do 24 m</t>
  </si>
  <si>
    <t>1612559620</t>
  </si>
  <si>
    <t>722</t>
  </si>
  <si>
    <t>Zdravotechnika - vnitřní vodovod</t>
  </si>
  <si>
    <t>722171603</t>
  </si>
  <si>
    <t>Potrubí PE HIS REHAU DN 20mm</t>
  </si>
  <si>
    <t>1795279894</t>
  </si>
  <si>
    <t>722171604</t>
  </si>
  <si>
    <t>Potrubí PE HIS REHAU DN 25mm</t>
  </si>
  <si>
    <t>1020241012</t>
  </si>
  <si>
    <t>722171611</t>
  </si>
  <si>
    <t>Potrubí PE HIS REHAU DN 32mm</t>
  </si>
  <si>
    <t>663328885</t>
  </si>
  <si>
    <t>722171612</t>
  </si>
  <si>
    <t>Potrubí PE HIS REHAU DN 40mm</t>
  </si>
  <si>
    <t>2040153822</t>
  </si>
  <si>
    <t>722220111</t>
  </si>
  <si>
    <t>Armatury s jedním závitem nástěnky pro výtokový ventil G 1/2"</t>
  </si>
  <si>
    <t>758490822</t>
  </si>
  <si>
    <t xml:space="preserve">Poznámka k souboru cen:
1. Cenami -9101 až -9108 nelze oceňovat montáž nástěnek.
2. V cenách –0111 až -0122 je započteno i vyvedení a upevnění výpustek.
</t>
  </si>
  <si>
    <t>722230212</t>
  </si>
  <si>
    <t>Kohout kulový R 250D G 3/4"</t>
  </si>
  <si>
    <t>985034092</t>
  </si>
  <si>
    <t>722262151</t>
  </si>
  <si>
    <t>Vodoměry pro vodu do 40°C přírubové šroubové horizontální DN 50</t>
  </si>
  <si>
    <t>701438547</t>
  </si>
  <si>
    <t xml:space="preserve">Poznámka k souboru cen:
1. Cenami nelze oceňovat montáže vodoměrů při zřizování vodovodních přípojek; tyto práce se oceňují cenami souboru cen 722 26- . 9 Oprava vodoměrů, části C 02.
</t>
  </si>
  <si>
    <t>998722103</t>
  </si>
  <si>
    <t>Přesun hmot pro vnitřní vodovod stanovený z hmotnosti přesunovaného materiálu vodorovná dopravní vzdálenost do 50 m v objektech výšky přes 12 do 24 m</t>
  </si>
  <si>
    <t>-1728216591</t>
  </si>
  <si>
    <t>725 Zařizovací předm</t>
  </si>
  <si>
    <t>725013121</t>
  </si>
  <si>
    <t>Klozet kombi RIGO 2339.6, nádrž s armaturou, bílý vč.bílého sedátka</t>
  </si>
  <si>
    <t>soubor</t>
  </si>
  <si>
    <t>56377167</t>
  </si>
  <si>
    <t>725016103</t>
  </si>
  <si>
    <t>Pisoár DOMINO 4110.1 bílý, s oplachovacím ventilem</t>
  </si>
  <si>
    <t>567985314</t>
  </si>
  <si>
    <t>725017114</t>
  </si>
  <si>
    <t>Umyvadlo na šrouby LUKAS 1451.2, 60cm, bílé</t>
  </si>
  <si>
    <t>-499316043</t>
  </si>
  <si>
    <t>725017123</t>
  </si>
  <si>
    <t>Umyvadlo na šrouby RIGO 1421.2, 60cm, bílé</t>
  </si>
  <si>
    <t>-361771863</t>
  </si>
  <si>
    <t>725019101</t>
  </si>
  <si>
    <t>Výlevka MIRA 5104.6 s plastovou mřížkou SAM T 611</t>
  </si>
  <si>
    <t>729184857</t>
  </si>
  <si>
    <t>72553211R</t>
  </si>
  <si>
    <t>Elektrické ohřívače zásobníkové beztlakové přepadové akumulační s pojistným ventilem závěsné svislé objem nádrže (příkon) 100 l (2,0 kW)</t>
  </si>
  <si>
    <t>-26319331</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</si>
  <si>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</si>
  <si>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725820404</t>
  </si>
  <si>
    <t>Souprava umyvadlová TE 826B</t>
  </si>
  <si>
    <t>-1444509257</t>
  </si>
  <si>
    <t>725860191</t>
  </si>
  <si>
    <t>Sifon HL 21 DN 32mm</t>
  </si>
  <si>
    <t>1347853931</t>
  </si>
  <si>
    <t>998725102</t>
  </si>
  <si>
    <t>Přesun hmot pro zařizovací předměty stanovený z hmotnosti přesunovaného materiálu vodorovná dopravní vzdálenost do 50 m v objektech výšky přes 6 do 12 m</t>
  </si>
  <si>
    <t>1910062676</t>
  </si>
  <si>
    <t>8 Trubní vedení</t>
  </si>
  <si>
    <t>892204112</t>
  </si>
  <si>
    <t>Zakrytí potrubí folií PVC 33 cm</t>
  </si>
  <si>
    <t>1659454</t>
  </si>
  <si>
    <t>899623181</t>
  </si>
  <si>
    <t>Obetonování potrubí nebo zdiva stok betonem prostým v otevřeném výkopu, beton tř. C 30/37</t>
  </si>
  <si>
    <t>795016155</t>
  </si>
  <si>
    <t xml:space="preserve">Poznámka k souboru cen:
1. Obetonování zdiva stok ve štole se oceňuje cenami souboru cen 359 31-02 Výplň za rubem cihelného zdiva stok části A 03 tohoto katalogu.
</t>
  </si>
  <si>
    <t>9 Ostatní konstrukce</t>
  </si>
  <si>
    <t>965042141</t>
  </si>
  <si>
    <t>Bourání mazanin betonových nebo z litého asfaltu tl. do 100 mm, plochy přes 4 m2</t>
  </si>
  <si>
    <t>-348785713</t>
  </si>
  <si>
    <t>974031153</t>
  </si>
  <si>
    <t>Vysekání rýh ve zdivu cihelném na maltu vápennou nebo vápenocementovou do hl. 100 mm a šířky do 100 mm</t>
  </si>
  <si>
    <t>-1785546180</t>
  </si>
  <si>
    <t>979011111</t>
  </si>
  <si>
    <t>Svislá doprava suti a vybour. hmot za prvé podlaží nad nebo pod základním podlažím</t>
  </si>
  <si>
    <t>604408241</t>
  </si>
  <si>
    <t>979081111</t>
  </si>
  <si>
    <t>Odvoz suti a vybour.hmot na skládku &lt;1km</t>
  </si>
  <si>
    <t>-1462523821</t>
  </si>
  <si>
    <t>979081121</t>
  </si>
  <si>
    <t>Odvoz suti a vybour.hmot na skládku za každý další 1 km</t>
  </si>
  <si>
    <t>1118603915</t>
  </si>
  <si>
    <t>979082111</t>
  </si>
  <si>
    <t>Vnitrostaveništní doprava suti a vybour. hmot &lt;10 m</t>
  </si>
  <si>
    <t>865363740</t>
  </si>
  <si>
    <t>979082121</t>
  </si>
  <si>
    <t>Vnitrostaveništní doprava suti a vybour.hmot za každých dalších 5 m</t>
  </si>
  <si>
    <t>-1860831171</t>
  </si>
  <si>
    <t>979093111</t>
  </si>
  <si>
    <t>Uložení suti na skládku s hrubým urovnáním bez zhutnění</t>
  </si>
  <si>
    <t>-1109586769</t>
  </si>
  <si>
    <t>998011003</t>
  </si>
  <si>
    <t>Přesun hmot pro budovy občanské výstavby, bydlení, výrobu a služby s nosnou svislou konstrukcí zděnou z cihel, tvárnic nebo kamene vodorovná dopravní vzdálenost do 100 m pro budovy výšky přes 12 do 24 m</t>
  </si>
  <si>
    <t>973560546</t>
  </si>
  <si>
    <t>725</t>
  </si>
  <si>
    <t>Zdravotechnika - zařizovací předměty</t>
  </si>
  <si>
    <t>725291511</t>
  </si>
  <si>
    <t>Doplňky zařízení koupelen a záchodů plastové dávkovač tekutého mýdla na 350 ml</t>
  </si>
  <si>
    <t>2120958869</t>
  </si>
  <si>
    <t>725291621</t>
  </si>
  <si>
    <t>Doplňky zařízení koupelen a záchodů nerezové zásobník toaletních papírů d=300 mm</t>
  </si>
  <si>
    <t>1413043989</t>
  </si>
  <si>
    <t>725291631</t>
  </si>
  <si>
    <t>Doplňky zařízení koupelen a záchodů nerezové zásobník papírových ručníků</t>
  </si>
  <si>
    <t>-1833177207</t>
  </si>
  <si>
    <t>725821312</t>
  </si>
  <si>
    <t>Baterie dřezové nástěnné pákové s otáčivým kulatým ústím a délkou ramínka 300 mm</t>
  </si>
  <si>
    <t>-1142576313</t>
  </si>
  <si>
    <t xml:space="preserve">Poznámka k souboru cen:
1. V ceně -1422 není započten napájecí zdroj.
</t>
  </si>
  <si>
    <t>725822613</t>
  </si>
  <si>
    <t>Baterie umyvadlové stojánkové pákové s výpustí</t>
  </si>
  <si>
    <t>1381345420</t>
  </si>
  <si>
    <t xml:space="preserve">Poznámka k souboru cen:
1. V cenách –2654, 56, -9101-9202 není započten napájecí zdroj.
</t>
  </si>
  <si>
    <t>725823121</t>
  </si>
  <si>
    <t>Baterie bidetové stojánkové klasické bez výpusti</t>
  </si>
  <si>
    <t>2059617091</t>
  </si>
  <si>
    <t>998725103</t>
  </si>
  <si>
    <t>Přesun hmot pro zařizovací předměty stanovený z hmotnosti přesunovaného materiálu vodorovná dopravní vzdálenost do 50 m v objektech výšky přes 12 do 24 m</t>
  </si>
  <si>
    <t>1401978263</t>
  </si>
  <si>
    <t>SO 03 - Vytápění</t>
  </si>
  <si>
    <t>95000 - RŮZ.DOKONČOVACÍ KONSTR.A PRÁCE</t>
  </si>
  <si>
    <t>99000 - PŘESUN HMOT</t>
  </si>
  <si>
    <t>A01 - VNITŘNÍ KANALIZACE</t>
  </si>
  <si>
    <t>A03 - VNITŘNÍ PLYNOVOD</t>
  </si>
  <si>
    <t>A04 - ARMATURY</t>
  </si>
  <si>
    <t>A05 - OTOPNÁ TĚLESA</t>
  </si>
  <si>
    <t>B01 - KOTELNY</t>
  </si>
  <si>
    <t>B03 - VNITŘNÍ PLYNOVOD</t>
  </si>
  <si>
    <t>B04 - ARMATURY</t>
  </si>
  <si>
    <t>B05 - OTOPNÁ TĚLESA</t>
  </si>
  <si>
    <t>C03 - VNITŘNÍ PLYNOVOD</t>
  </si>
  <si>
    <t>C05 - OTOPNÁ TĚLESA</t>
  </si>
  <si>
    <t xml:space="preserve">D1 - </t>
  </si>
  <si>
    <t>D2 - KOTELNY</t>
  </si>
  <si>
    <t>D3 - ROZVOD POTRUBÍ</t>
  </si>
  <si>
    <t>D4 - ROZVOD POTRUBÍ</t>
  </si>
  <si>
    <t>95000</t>
  </si>
  <si>
    <t>RŮZ.DOKONČOVACÍ KONSTR.A PRÁCE</t>
  </si>
  <si>
    <t>952178680</t>
  </si>
  <si>
    <t>MÍSTNÍ ŠETŘENÍ</t>
  </si>
  <si>
    <t>-1722314537</t>
  </si>
  <si>
    <t>952179160</t>
  </si>
  <si>
    <t>MIMOSTAVENIŠTNÍ DOPRAVA</t>
  </si>
  <si>
    <t>km</t>
  </si>
  <si>
    <t>-2120575856</t>
  </si>
  <si>
    <t>952686530</t>
  </si>
  <si>
    <t>DMTZ KOMÍN VLOŽKY 120-140</t>
  </si>
  <si>
    <t>1984846524</t>
  </si>
  <si>
    <t>952980220</t>
  </si>
  <si>
    <t>ZEDNICKÉ PŘÍPOMOCE</t>
  </si>
  <si>
    <t>-584466834</t>
  </si>
  <si>
    <t>952990180</t>
  </si>
  <si>
    <t>POMOCNÉ A PŘÍPRAVNÉ PRÁCE</t>
  </si>
  <si>
    <t>nh</t>
  </si>
  <si>
    <t>1111637450</t>
  </si>
  <si>
    <t>953831111</t>
  </si>
  <si>
    <t>KOMÍN VLOŽKA (DVOJITÁ) DO 140</t>
  </si>
  <si>
    <t>-1312081591</t>
  </si>
  <si>
    <t>Poznámka k položce:
12+12+2</t>
  </si>
  <si>
    <t>953848112</t>
  </si>
  <si>
    <t>ODKOUŘENÍ PŘES STŘECHU</t>
  </si>
  <si>
    <t>-577387614</t>
  </si>
  <si>
    <t>Poznámka k položce:
3*7                             21</t>
  </si>
  <si>
    <t>99000</t>
  </si>
  <si>
    <t>PŘESUN HMOT</t>
  </si>
  <si>
    <t>999281111</t>
  </si>
  <si>
    <t>PŘESUN</t>
  </si>
  <si>
    <t>%</t>
  </si>
  <si>
    <t>596773874</t>
  </si>
  <si>
    <t>A01</t>
  </si>
  <si>
    <t>VNITŘNÍ KANALIZACE</t>
  </si>
  <si>
    <t>721645112</t>
  </si>
  <si>
    <t>ODVODNĚNÍ KOTLŮ DO KANALIZACE</t>
  </si>
  <si>
    <t>-1254130903</t>
  </si>
  <si>
    <t>998721202</t>
  </si>
  <si>
    <t>Přesun hmot pro vnitřní kanalizace stanovený procentní sazbou (%) z ceny vodorovná dopravní vzdálenost do 50 m v objektech výšky přes 6 do 12 m</t>
  </si>
  <si>
    <t>1510640978</t>
  </si>
  <si>
    <t>A03</t>
  </si>
  <si>
    <t>VNITŘNÍ PLYNOVOD</t>
  </si>
  <si>
    <t>723150365</t>
  </si>
  <si>
    <t>Potrubí z ocelových trubek hladkých chráničky Ø 38/2,6</t>
  </si>
  <si>
    <t>352078635</t>
  </si>
  <si>
    <t>723150366</t>
  </si>
  <si>
    <t>Potrubí z ocelových trubek hladkých chráničky Ø 44,5/2,6</t>
  </si>
  <si>
    <t>-1555781011</t>
  </si>
  <si>
    <t>723160204</t>
  </si>
  <si>
    <t>PŘÍPOJKA PLYNOMĚRU ZÁVIT G 1</t>
  </si>
  <si>
    <t>1486139139</t>
  </si>
  <si>
    <t>723160334</t>
  </si>
  <si>
    <t>ROZPĚRKA PŘÍPOJEK PLYNOMĚRU G 1</t>
  </si>
  <si>
    <t>-1984384475</t>
  </si>
  <si>
    <t>723181013</t>
  </si>
  <si>
    <t>Potrubí z měděných trubek polotvrdých, spojovaných lisováním DN 20</t>
  </si>
  <si>
    <t>512897975</t>
  </si>
  <si>
    <t>Poznámka k položce:
10+8</t>
  </si>
  <si>
    <t>723181027</t>
  </si>
  <si>
    <t>Potrubí z měděných trubek tvrdých, spojovaných lisováním DN 50</t>
  </si>
  <si>
    <t>292053336</t>
  </si>
  <si>
    <t>723230155</t>
  </si>
  <si>
    <t>Armatury se dvěma závity flexibilní nerezová hadice pro bajonetové uzávěry na plyn PN 1, délky 1 000 mm</t>
  </si>
  <si>
    <t>1556443314</t>
  </si>
  <si>
    <t xml:space="preserve">Poznámka k souboru cen:
1. Cenami -9101 až -9108 nelze oceňovat montáž středotlakých regulátorů nebo jejich souprav.
2. V cenách -4351 a -4352 je upevňovací spojovací materiál součástí dodávky skříňky a soklu.
</t>
  </si>
  <si>
    <t>723230214</t>
  </si>
  <si>
    <t>Armatury se dvěma závity nadprůtokové pojistky plynu vnější a vnitřní závit PN 15 až 100 mbar, průtok V (m3/hod) G 1" MF (DN 25) 2,5 m3/h</t>
  </si>
  <si>
    <t>-12908295</t>
  </si>
  <si>
    <t>723231163</t>
  </si>
  <si>
    <t>Armatury se dvěma závity kohouty kulové PN 42 do 185°C plnoprůtokové vnitřní závit těžká řada G 3/4"</t>
  </si>
  <si>
    <t>-1664669556</t>
  </si>
  <si>
    <t>723231164</t>
  </si>
  <si>
    <t>Armatury se dvěma závity kohouty kulové PN 42 do 185°C plnoprůtokové vnitřní závit těžká řada G 1"</t>
  </si>
  <si>
    <t>487802171</t>
  </si>
  <si>
    <t>723261913</t>
  </si>
  <si>
    <t>Montáž plynoměrů při rekonstrukci plynoinstalací s odvzdušněním a odzkoušením maximální průtok Q (m3/h) 16 m3/h</t>
  </si>
  <si>
    <t>337198264</t>
  </si>
  <si>
    <t>727111412</t>
  </si>
  <si>
    <t>Protipožární trubní ucpávky kovové potrubí včetně dodatečné izolace prostup stropem tloušťky 150 mm požární odolnost EI 90-120 D 25</t>
  </si>
  <si>
    <t>1375061527</t>
  </si>
  <si>
    <t xml:space="preserve">Poznámka k souboru cen:
1. V cenách -1111 až 1119, -1131 až 1219, -1321 až 1419 je započtena tloušťka vyplňované spáry 15 mm a šířka 20 mm.
2. V cenách -1301 až 1319, -1421 až 1429 je započtena tloušťka vyplňované spáry 25 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 mm.
6. V cenách -1301 až 1319, -1421 až 1429 je započteno opláštění potrubí minerální vlnou tloušťky 20mm.
</t>
  </si>
  <si>
    <t>727121102</t>
  </si>
  <si>
    <t>Protipožární ochranné manžety z jedné strany dělící konstrukce požární odolnost EI 90 D 40</t>
  </si>
  <si>
    <t>130965366</t>
  </si>
  <si>
    <t>998723202</t>
  </si>
  <si>
    <t>Přesun hmot pro vnitřní plynovod stanovený procentní sazbou (%) z ceny vodorovná dopravní vzdálenost do 50 m v objektech výšky přes 6 do 12 m</t>
  </si>
  <si>
    <t>-648363553</t>
  </si>
  <si>
    <t>A04</t>
  </si>
  <si>
    <t>ARMATURY</t>
  </si>
  <si>
    <t>734211120</t>
  </si>
  <si>
    <t>Ventily odvzdušňovací závitové automatické PN 14 do 120°C G 1/2</t>
  </si>
  <si>
    <t>1222234174</t>
  </si>
  <si>
    <t>734221686</t>
  </si>
  <si>
    <t>Ventily regulační závitové hlavice termostatické, pro ovládání ventilů PN 10 do 110°C voskové otopných těles VK</t>
  </si>
  <si>
    <t>-1376724604</t>
  </si>
  <si>
    <t xml:space="preserve">Poznámka k souboru cen:
1. V cenách -0101 až -0105 nejsou započteny náklady na dodávku a montáž měřící a vypouštěcí armatury.Tyto se oceňují samostatně souborem cen 734 49 1101 až -1105.
</t>
  </si>
  <si>
    <t>734261407</t>
  </si>
  <si>
    <t>Šroubení připojovací armatury radiátorů VK PN 10 do 110°C, regulační uzavíratelné přímé G 3/4 x 18</t>
  </si>
  <si>
    <t>-1093320453</t>
  </si>
  <si>
    <t>734291123</t>
  </si>
  <si>
    <t>Ostatní armatury kohouty plnicí a vypouštěcí PN 10 do 90°C G 1/2</t>
  </si>
  <si>
    <t>-1438577467</t>
  </si>
  <si>
    <t>734291244</t>
  </si>
  <si>
    <t>FILTR PŘÍ VNIT ZÁV G 1</t>
  </si>
  <si>
    <t>-1273377202</t>
  </si>
  <si>
    <t>734292714</t>
  </si>
  <si>
    <t>Ostatní armatury kulové kohouty PN 42 do 185°C přímé vnitřní závit G 3/4</t>
  </si>
  <si>
    <t>1981077010</t>
  </si>
  <si>
    <t>734299244</t>
  </si>
  <si>
    <t>FILTR MAGNET. G 1</t>
  </si>
  <si>
    <t>2015729877</t>
  </si>
  <si>
    <t>998734202</t>
  </si>
  <si>
    <t>Přesun hmot pro armatury stanovený procentní sazbou (%) z ceny vodorovná dopravní vzdálenost do 50 m v objektech výšky přes 6 do 12 m</t>
  </si>
  <si>
    <t>-1353707342</t>
  </si>
  <si>
    <t>A05</t>
  </si>
  <si>
    <t>OTOPNÁ TĚLESA</t>
  </si>
  <si>
    <t>735152152</t>
  </si>
  <si>
    <t>Otopná tělesa panelová VK jednodesková PN 1,0 MPa, T do 110°C bez přídavné přestupní plochy výšky tělesa 500 mm stavební délky / výkonu 500 mm / 257 W</t>
  </si>
  <si>
    <t>-380081344</t>
  </si>
  <si>
    <t>735152452</t>
  </si>
  <si>
    <t>Otopná tělesa panelová VK dvoudesková PN 1,0 MPa, T do 110°C s jednou přídavnou přestupní plochou výšky tělesa 500 mm stavební délky / výkonu 500 mm / 559 W</t>
  </si>
  <si>
    <t>1617270990</t>
  </si>
  <si>
    <t>735152555</t>
  </si>
  <si>
    <t>Otopná tělesa panelová VK dvoudesková PN 1,0 MPa, T do 110°C se dvěma přídavnými přestupními plochami výšky tělesa 500 mm stavební délky / výkonu 800 mm / 1162 W</t>
  </si>
  <si>
    <t>-1363278044</t>
  </si>
  <si>
    <t>735152557</t>
  </si>
  <si>
    <t>Otopná tělesa panelová VK dvoudesková PN 1,0 MPa, T do 110°C se dvěma přídavnými přestupními plochami výšky tělesa 500 mm stavební délky / výkonu 1000 mm / 1452 W</t>
  </si>
  <si>
    <t>-867753850</t>
  </si>
  <si>
    <t>735152559</t>
  </si>
  <si>
    <t>Otopná tělesa panelová VK dvoudesková PN 1,0 MPa, T do 110°C se dvěma přídavnými přestupními plochami výšky tělesa 500 mm stavební délky / výkonu 1200 mm / 1742 W</t>
  </si>
  <si>
    <t>-1957096524</t>
  </si>
  <si>
    <t>735152657</t>
  </si>
  <si>
    <t>Otopná tělesa panelová VK třídesková PN 1,0 MPa, T do 110°C se třemi přídavnými přestupními plochami výšky tělesa 500 mm stavební délky / výkonu 1000 mm / 2079 W</t>
  </si>
  <si>
    <t>us</t>
  </si>
  <si>
    <t>1891538095</t>
  </si>
  <si>
    <t>735152658</t>
  </si>
  <si>
    <t>Otopná tělesa panelová VK třídesková PN 1,0 MPa, T do 110°C se třemi přídavnými přestupními plochami výšky tělesa 500 mm stavební délky / výkonu 1100 mm / 2287 W</t>
  </si>
  <si>
    <t>725701774</t>
  </si>
  <si>
    <t>735511145</t>
  </si>
  <si>
    <t>PROSTOROVÝ TERMOSTAT</t>
  </si>
  <si>
    <t>955090365</t>
  </si>
  <si>
    <t>735992200</t>
  </si>
  <si>
    <t>TOPNÁ ZKOUŠKA</t>
  </si>
  <si>
    <t>1728074159</t>
  </si>
  <si>
    <t>998735202</t>
  </si>
  <si>
    <t>Přesun hmot pro otopná tělesa stanovený procentní sazbou (%) z ceny vodorovná dopravní vzdálenost do 50 m v objektech výšky přes 6 do 12 m</t>
  </si>
  <si>
    <t>-1721847168</t>
  </si>
  <si>
    <t>B01</t>
  </si>
  <si>
    <t>KOTELNY</t>
  </si>
  <si>
    <t>731200823</t>
  </si>
  <si>
    <t>Demontáž kotlů ocelových na kapalná nebo plynná paliva, o výkonu do 25 kW</t>
  </si>
  <si>
    <t>-388707298</t>
  </si>
  <si>
    <t>731209823</t>
  </si>
  <si>
    <t>DMTŽ ODKOUŘENÍ KOTLE</t>
  </si>
  <si>
    <t>904856194</t>
  </si>
  <si>
    <t>731890801</t>
  </si>
  <si>
    <t>Vnitrostaveništní přemístění vybouraných (demontovaných) hmot kotelen vodorovně do 100 m umístěných ve výšce (hloubce) do 6 m</t>
  </si>
  <si>
    <t>1557822233</t>
  </si>
  <si>
    <t xml:space="preserve">Poznámka k souboru cen:
1. Pro volbu ceny -0801 nebo -0802 je rozhodující výška (hloubka) úrovně podlaží, ve kterém je kotelna umístěna. Výška objektu není pro volbu ceny rozhodující.
</t>
  </si>
  <si>
    <t>B03</t>
  </si>
  <si>
    <t>723120804</t>
  </si>
  <si>
    <t>Demontáž potrubí svařovaného z ocelových trubek závitových do DN 25</t>
  </si>
  <si>
    <t>547647913</t>
  </si>
  <si>
    <t>Poznámka k položce:
20                                10                                   10</t>
  </si>
  <si>
    <t>723120805</t>
  </si>
  <si>
    <t>Demontáž potrubí svařovaného z ocelových trubek závitových přes 25 do DN 50</t>
  </si>
  <si>
    <t>851232252</t>
  </si>
  <si>
    <t>Poznámka k položce:
50                                15                                   15
32                                  6                                     6</t>
  </si>
  <si>
    <t>723160804</t>
  </si>
  <si>
    <t>DMTŽ PŘÍPOJKA PLYNOMĚR ZÁVIT G 1</t>
  </si>
  <si>
    <t>-1596419312</t>
  </si>
  <si>
    <t>723160831</t>
  </si>
  <si>
    <t>Demontáž přípojek k plynoměrům rozpěrek G 1</t>
  </si>
  <si>
    <t>1965791707</t>
  </si>
  <si>
    <t xml:space="preserve">Poznámka k souboru cen:
1. V cenách -0804 až -0825 není započteno zazátkování přívodního plynového potrubí; tyto práce se oceňují cenou 722 13-0901 Zazátkování vývodu, části C 02.
</t>
  </si>
  <si>
    <t>723220862</t>
  </si>
  <si>
    <t>DMTŽ ARMATUR 2ZÁVIT DO 25</t>
  </si>
  <si>
    <t>-1295938556</t>
  </si>
  <si>
    <t>723290821</t>
  </si>
  <si>
    <t>Vnitrostaveništní přemítění vybouraných (demontovaných) hmot vnitřní plynovod vodorovně do 100 m v objektech výšky do 6 m</t>
  </si>
  <si>
    <t>-1824643666</t>
  </si>
  <si>
    <t>B04</t>
  </si>
  <si>
    <t>734200822</t>
  </si>
  <si>
    <t>Demontáž armatur závitových se dvěma závity přes 1/2 do G 1</t>
  </si>
  <si>
    <t>-1750501312</t>
  </si>
  <si>
    <t>Poznámka k položce:
23                  23</t>
  </si>
  <si>
    <t>734200823</t>
  </si>
  <si>
    <t>Demontáž armatur závitových se dvěma závity přes 1 do G 6/4</t>
  </si>
  <si>
    <t>1903857160</t>
  </si>
  <si>
    <t>734300822</t>
  </si>
  <si>
    <t>Demontáž armatur horkovodních rozpojení šroubení přes 15 do DN 25</t>
  </si>
  <si>
    <t>1064518538</t>
  </si>
  <si>
    <t>734890801</t>
  </si>
  <si>
    <t>Vnitrostaveništní přemístění vybouraných (demontovaných) hmot armatur vodorovně do 100 m v objektech výšky do 6 m</t>
  </si>
  <si>
    <t>-206835989</t>
  </si>
  <si>
    <t>B05</t>
  </si>
  <si>
    <t>735151821</t>
  </si>
  <si>
    <t>Demontáž otopných těles panelových dvouřadých stavební délky do 1500 mm</t>
  </si>
  <si>
    <t>2095093183</t>
  </si>
  <si>
    <t>Poznámka k položce:
6                               6</t>
  </si>
  <si>
    <t>735151822</t>
  </si>
  <si>
    <t>Demontáž otopných těles panelových dvouřadých stavební délky přes 1500 do 2820 mm</t>
  </si>
  <si>
    <t>439415866</t>
  </si>
  <si>
    <t>735890801</t>
  </si>
  <si>
    <t>Vnitrostaveništní přemístění vybouraných (demontovaných) hmot otopných těles vodorovně do 100 m v objektech výšky do 6 m</t>
  </si>
  <si>
    <t>-137325453</t>
  </si>
  <si>
    <t>C03</t>
  </si>
  <si>
    <t>723190901</t>
  </si>
  <si>
    <t>Opravy plynovodního potrubí uzavření nebo otevření potrubí</t>
  </si>
  <si>
    <t>-72576642</t>
  </si>
  <si>
    <t xml:space="preserve">Poznámka k souboru cen:
1. Cenami -0901 až -0909 se oceňuje jeden úsek, t.j. potrubí od hlavního uzávěru k plynoměru nebo od plynoměru po uzávěry před zařizovacím předmětem nebo výpustkou.
2. Při uzavírání nebo otevírání se za úsek považuje i potrubí od uzávěru stoupacího potrubí k plynoměru.
3. Pro oceňování účasti dodavatele stavebních prací při úředních tlakových zkouškách oprav a rekonstrukcí rozvodů plynu platí čl. 1311 Všeobecných podmínek části A 03.
</t>
  </si>
  <si>
    <t>723190907</t>
  </si>
  <si>
    <t>Opravy plynovodního potrubí odvzdušnění a napuštění potrubí</t>
  </si>
  <si>
    <t>-1168415609</t>
  </si>
  <si>
    <t>Poznámka k položce:
10+8+18</t>
  </si>
  <si>
    <t>723190909</t>
  </si>
  <si>
    <t>Opravy plynovodního potrubí neúřední zkouška těsnosti dosavadního potrubí</t>
  </si>
  <si>
    <t>-258506616</t>
  </si>
  <si>
    <t>723991800</t>
  </si>
  <si>
    <t>REVIZE PLYNU</t>
  </si>
  <si>
    <t>-2017325526</t>
  </si>
  <si>
    <t>952991250</t>
  </si>
  <si>
    <t>REVIZE ODTAHU SPALIN</t>
  </si>
  <si>
    <t>-1907218765</t>
  </si>
  <si>
    <t>1673008479</t>
  </si>
  <si>
    <t>C05</t>
  </si>
  <si>
    <t>735000912</t>
  </si>
  <si>
    <t>Regulace otopného systému při opravách vyregulování dvojregulačních ventilů a kohoutů s termostatickým ovládáním</t>
  </si>
  <si>
    <t>-58293750</t>
  </si>
  <si>
    <t>735191905</t>
  </si>
  <si>
    <t>Ostatní opravy otopných těles odvzdušnění tělesa</t>
  </si>
  <si>
    <t>-1178960468</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</si>
  <si>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</si>
  <si>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254648562</t>
  </si>
  <si>
    <t>D1</t>
  </si>
  <si>
    <t>735191910</t>
  </si>
  <si>
    <t>Ostatní opravy otopných těles napuštění vody do otopného systému včetně potrubí (bez kotle a ohříváků) otopných těles</t>
  </si>
  <si>
    <t>1302486041</t>
  </si>
  <si>
    <t>Poznámka k položce:
2*0,50*0,50*4                                      2
2*0,50*1,00*1                                      1
2*0,50*1,20*2                                      2,4    
1*0,50*0,50*1                                     0,25
3*0,50*1,00*2                                     3
3*0,50*1,10*1                                      1,65</t>
  </si>
  <si>
    <t>D2</t>
  </si>
  <si>
    <t>484166248</t>
  </si>
  <si>
    <t>ODKOUŘENÍ KOTLŮ</t>
  </si>
  <si>
    <t>-1645008013</t>
  </si>
  <si>
    <t>484244417</t>
  </si>
  <si>
    <t>KOTEL KONDENZ 24KW S TUV</t>
  </si>
  <si>
    <t>1153767340</t>
  </si>
  <si>
    <t>484245334</t>
  </si>
  <si>
    <t>KOTEL KONDENZ 25KW BEZ TUV</t>
  </si>
  <si>
    <t>717865890</t>
  </si>
  <si>
    <t>731249124</t>
  </si>
  <si>
    <t>MTŽ OCEL PLYN PALIV DO-29KW+PŘÍSLUŠ</t>
  </si>
  <si>
    <t>1058457914</t>
  </si>
  <si>
    <t>731998300</t>
  </si>
  <si>
    <t>ZPROVOZNĚNÍ KOTLŮ (I.SERVISNÍ)</t>
  </si>
  <si>
    <t>-254117118</t>
  </si>
  <si>
    <t>998731201</t>
  </si>
  <si>
    <t>Přesun hmot pro kotelny stanovený procentní sazbou (%) z ceny vodorovná dopravní vzdálenost do 50 m v objektech výšky do 6 m</t>
  </si>
  <si>
    <t>-1315064010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</si>
  <si>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</si>
  <si>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D3</t>
  </si>
  <si>
    <t>ROZVOD POTRUBÍ</t>
  </si>
  <si>
    <t>111630215</t>
  </si>
  <si>
    <t>MONTÁŽNÍ PĚNA</t>
  </si>
  <si>
    <t>515952236</t>
  </si>
  <si>
    <t>733222102</t>
  </si>
  <si>
    <t>Potrubí z trubek měděných polotvrdých spojovaných měkkým pájením Ø 15/1</t>
  </si>
  <si>
    <t>504652657</t>
  </si>
  <si>
    <t>Poznámka k položce:
61</t>
  </si>
  <si>
    <t>733222103</t>
  </si>
  <si>
    <t>Potrubí z trubek měděných polotvrdých spojovaných měkkým pájením Ø 18/1</t>
  </si>
  <si>
    <t>-330195588</t>
  </si>
  <si>
    <t>Poznámka k položce:
68</t>
  </si>
  <si>
    <t>733222104</t>
  </si>
  <si>
    <t>Potrubí z trubek měděných polotvrdých spojovaných měkkým pájením Ø 22/1,0</t>
  </si>
  <si>
    <t>1967154829</t>
  </si>
  <si>
    <t>Poznámka k položce:
32</t>
  </si>
  <si>
    <t>733231111</t>
  </si>
  <si>
    <t>Kompenzátory pro měděné potrubí tvaru U s hladkými ohyby s konci na vnitřní pájení D 15</t>
  </si>
  <si>
    <t>343743393</t>
  </si>
  <si>
    <t>733231112</t>
  </si>
  <si>
    <t>Kompenzátory pro měděné potrubí tvaru U s hladkými ohyby s konci na vnitřní pájení D 18</t>
  </si>
  <si>
    <t>-1270484782</t>
  </si>
  <si>
    <t>733231113</t>
  </si>
  <si>
    <t>Kompenzátory pro měděné potrubí tvaru U s hladkými ohyby s konci na vnitřní pájení D 22</t>
  </si>
  <si>
    <t>-1903044204</t>
  </si>
  <si>
    <t>733291101</t>
  </si>
  <si>
    <t>Zkoušky těsnosti potrubí z trubek měděných Ø do 35/1,5</t>
  </si>
  <si>
    <t>-915937372</t>
  </si>
  <si>
    <t>Poznámka k položce:
61+68+32</t>
  </si>
  <si>
    <t>998733202</t>
  </si>
  <si>
    <t>Přesun hmot pro rozvody potrubí stanovený procentní sazbou z ceny vodorovná dopravní vzdálenost do 50 m v objektech výšky přes 6 do 12 m</t>
  </si>
  <si>
    <t>62340066</t>
  </si>
  <si>
    <t>D4</t>
  </si>
  <si>
    <t>733110803</t>
  </si>
  <si>
    <t>Demontáž potrubí z trubek ocelových závitových DN do 15</t>
  </si>
  <si>
    <t>347864557</t>
  </si>
  <si>
    <t>733110806</t>
  </si>
  <si>
    <t>Demontáž potrubí z trubek ocelových závitových DN přes 15 do 32</t>
  </si>
  <si>
    <t>-1914878745</t>
  </si>
  <si>
    <t>Poznámka k položce:
25                                      20
20                                      18</t>
  </si>
  <si>
    <t>733290801</t>
  </si>
  <si>
    <t>Demontáž potrubí z trubek měděných Ø do 35/1,5</t>
  </si>
  <si>
    <t>808081908</t>
  </si>
  <si>
    <t>Poznámka k položce:
22                                   24                         24
18                                   18                         18
15                                   23                        23</t>
  </si>
  <si>
    <t>733890803</t>
  </si>
  <si>
    <t>Vnitrostaveništní přemístění vybouraných (demontovaných) hmot rozvodů potrubí vodorovně do 100 m v objektech výšky přes 6 do 24 m</t>
  </si>
  <si>
    <t>205636973</t>
  </si>
  <si>
    <t>SO 04 - Elektroinstalace</t>
  </si>
  <si>
    <t>Rozpis rozvaděče R1 - Rozpis rozvaděče R1</t>
  </si>
  <si>
    <t>Rozpis rozvaděče R2 - Rozpis rozvaděče R2</t>
  </si>
  <si>
    <t>Rozpis rozvaděče R3 - Rozpis rozvaděče R3</t>
  </si>
  <si>
    <t>M - Práce a dodávky M</t>
  </si>
  <si>
    <t xml:space="preserve">    21-M - Elektromontáže</t>
  </si>
  <si>
    <t xml:space="preserve">    VRN4 - Inženýrská činnost</t>
  </si>
  <si>
    <t>000000000</t>
  </si>
  <si>
    <t>Rozvaděč R1 ozn.R1</t>
  </si>
  <si>
    <t>ks</t>
  </si>
  <si>
    <t>-490268202</t>
  </si>
  <si>
    <t>000000000.1</t>
  </si>
  <si>
    <t>Rozvaděč R2 ozn.R2</t>
  </si>
  <si>
    <t>-1313120558</t>
  </si>
  <si>
    <t>000000000.2</t>
  </si>
  <si>
    <t>Rozvaděč R3 ozn.R3</t>
  </si>
  <si>
    <t>1452338323</t>
  </si>
  <si>
    <t>000046221</t>
  </si>
  <si>
    <t>asfalt 80</t>
  </si>
  <si>
    <t>-1263641687</t>
  </si>
  <si>
    <t>000101005</t>
  </si>
  <si>
    <t>kabel CYKY 2x1,5</t>
  </si>
  <si>
    <t>-179147481</t>
  </si>
  <si>
    <t>000101105</t>
  </si>
  <si>
    <t>kabel CYKY 3x1,5</t>
  </si>
  <si>
    <t>732408864</t>
  </si>
  <si>
    <t>000101106</t>
  </si>
  <si>
    <t>kabel CYKY 3x2,5</t>
  </si>
  <si>
    <t>185184034</t>
  </si>
  <si>
    <t>000101305</t>
  </si>
  <si>
    <t>kabel CYKY 5x1,5</t>
  </si>
  <si>
    <t>660154306</t>
  </si>
  <si>
    <t>000101306</t>
  </si>
  <si>
    <t>kabel CYKY 5x2,5</t>
  </si>
  <si>
    <t>1195258063</t>
  </si>
  <si>
    <t>000101308</t>
  </si>
  <si>
    <t>kabel CYKY 5x6</t>
  </si>
  <si>
    <t>1269154551</t>
  </si>
  <si>
    <t>000101310</t>
  </si>
  <si>
    <t>kabel CYKY 5x16</t>
  </si>
  <si>
    <t>2062348748</t>
  </si>
  <si>
    <t>000171107</t>
  </si>
  <si>
    <t>vodič CY 4 /H07V-U/</t>
  </si>
  <si>
    <t>757083384</t>
  </si>
  <si>
    <t>000171108</t>
  </si>
  <si>
    <t>vodič CY 6 /H07V-U/</t>
  </si>
  <si>
    <t>8097218</t>
  </si>
  <si>
    <t>000171109</t>
  </si>
  <si>
    <t>vodič CY 10 /H07V-U/</t>
  </si>
  <si>
    <t>-23543587</t>
  </si>
  <si>
    <t>000171111</t>
  </si>
  <si>
    <t>vodič CY 25 /H07V-R/</t>
  </si>
  <si>
    <t>2065494307</t>
  </si>
  <si>
    <t>000295001</t>
  </si>
  <si>
    <t>vedení FeZn 30/4 (0,96kg/m)</t>
  </si>
  <si>
    <t>-1888113066</t>
  </si>
  <si>
    <t>000295011</t>
  </si>
  <si>
    <t>vedení FeZn pr.10mm(0,63kg/m)</t>
  </si>
  <si>
    <t>-1659456050</t>
  </si>
  <si>
    <t>000295071</t>
  </si>
  <si>
    <t>svorka pásku zemnící SR2b 4šrouby FeZn</t>
  </si>
  <si>
    <t>955655369</t>
  </si>
  <si>
    <t>000295073</t>
  </si>
  <si>
    <t>svorka pásku drátu zemnící SR3a 2šrouby FeZn</t>
  </si>
  <si>
    <t>1419308347</t>
  </si>
  <si>
    <t>000295241</t>
  </si>
  <si>
    <t>držák jímače a ochr trubky DJT 200mm FeZn do zdi</t>
  </si>
  <si>
    <t>-47589546</t>
  </si>
  <si>
    <t>000295251</t>
  </si>
  <si>
    <t>ochranná stříška jímače OSH FeZn horní</t>
  </si>
  <si>
    <t>1901991691</t>
  </si>
  <si>
    <t>000295252</t>
  </si>
  <si>
    <t>ochranná stříška jímače OSD FeZn dolní</t>
  </si>
  <si>
    <t>-871065071</t>
  </si>
  <si>
    <t>000295315</t>
  </si>
  <si>
    <t>podpěra vedení do zdiva PV1a30 300mm FeZn</t>
  </si>
  <si>
    <t>-2139980883</t>
  </si>
  <si>
    <t>000295333</t>
  </si>
  <si>
    <t>podpěra vedení pod tašky</t>
  </si>
  <si>
    <t>79475360</t>
  </si>
  <si>
    <t>000295343</t>
  </si>
  <si>
    <t>podpěra vedení na hřebenáče PV15c 100mm FeZn</t>
  </si>
  <si>
    <t>562197099</t>
  </si>
  <si>
    <t>000295455</t>
  </si>
  <si>
    <t>ochranná trubka svodu OT délka 1,7m</t>
  </si>
  <si>
    <t>-1393796915</t>
  </si>
  <si>
    <t>000295601</t>
  </si>
  <si>
    <t>drát AlMgSi pr.8mm polotvrdý 0,135kg/m</t>
  </si>
  <si>
    <t>-411371765</t>
  </si>
  <si>
    <t>000295611</t>
  </si>
  <si>
    <t>jímací tyč hladká JR1,0 AlMgSi pr.19/1000mm</t>
  </si>
  <si>
    <t>-572801001</t>
  </si>
  <si>
    <t>000295621</t>
  </si>
  <si>
    <t>svorka univerzální SU Al</t>
  </si>
  <si>
    <t>274527133</t>
  </si>
  <si>
    <t>000295625</t>
  </si>
  <si>
    <t>svorka připojovací SP Al</t>
  </si>
  <si>
    <t>-717685005</t>
  </si>
  <si>
    <t>000295626</t>
  </si>
  <si>
    <t>svorka na okapní žlab SO 1šroub Al</t>
  </si>
  <si>
    <t>56909086</t>
  </si>
  <si>
    <t>000295632</t>
  </si>
  <si>
    <t>svorka zkušební SZ 2šrouby Al litá 221332</t>
  </si>
  <si>
    <t>915045319</t>
  </si>
  <si>
    <t>000295635</t>
  </si>
  <si>
    <t>svorka k jímači/zkuš SJ1/SZ 16/8mm 2šrou Al 221330</t>
  </si>
  <si>
    <t>1895428682</t>
  </si>
  <si>
    <t>000295882</t>
  </si>
  <si>
    <t>označovací štítek zemního svodu</t>
  </si>
  <si>
    <t>614129939</t>
  </si>
  <si>
    <t>000311115</t>
  </si>
  <si>
    <t>krabice univerzální/přístrojová KU68-1901</t>
  </si>
  <si>
    <t>-887536810</t>
  </si>
  <si>
    <t>000311117</t>
  </si>
  <si>
    <t>krabice univerz/rozvodka KU68-1903 vč.KO68 +S66</t>
  </si>
  <si>
    <t>2131572026</t>
  </si>
  <si>
    <t>000322123</t>
  </si>
  <si>
    <t>trubka PVC tuhá střední namáhání 4020</t>
  </si>
  <si>
    <t>-262507505</t>
  </si>
  <si>
    <t>000322173</t>
  </si>
  <si>
    <t>/trubka PVC tuhá/ příchytka 5320</t>
  </si>
  <si>
    <t>-305146231</t>
  </si>
  <si>
    <t>000409011</t>
  </si>
  <si>
    <t>spínač 10A/250Vstř design TANGO řaz.1</t>
  </si>
  <si>
    <t>-117059932</t>
  </si>
  <si>
    <t>000409019</t>
  </si>
  <si>
    <t>spínač autom+snímač pohybu PIR</t>
  </si>
  <si>
    <t>1437799808</t>
  </si>
  <si>
    <t>000409021</t>
  </si>
  <si>
    <t>přepínač 10A/250Vstř design TANGO řaz.5</t>
  </si>
  <si>
    <t>-256581327</t>
  </si>
  <si>
    <t>000409031</t>
  </si>
  <si>
    <t>ovladač 10A/250Vstř design TANGO řaz.1/0</t>
  </si>
  <si>
    <t>-2031687429</t>
  </si>
  <si>
    <t>000420006</t>
  </si>
  <si>
    <t>zásuvka 16A/250Vstř design Tango bezŠr clonk</t>
  </si>
  <si>
    <t>-1284137473</t>
  </si>
  <si>
    <t>000420091</t>
  </si>
  <si>
    <t>rámeček pro 1 přístroj Tango</t>
  </si>
  <si>
    <t>-665991853</t>
  </si>
  <si>
    <t>000425268</t>
  </si>
  <si>
    <t>zásuvka nástěnná 5pól/63A/400V/IP67</t>
  </si>
  <si>
    <t>819087081</t>
  </si>
  <si>
    <t>000425268.1</t>
  </si>
  <si>
    <t>zástrčka nástěnná 5pól/63A/400V/IP67</t>
  </si>
  <si>
    <t>-1065511127</t>
  </si>
  <si>
    <t>000509001</t>
  </si>
  <si>
    <t>Svítidlo "C" LED nad umyvadlo a pod linku</t>
  </si>
  <si>
    <t>-1882746128</t>
  </si>
  <si>
    <t>000509001.1</t>
  </si>
  <si>
    <t>Svítidlo "D" LED kruhové vestavné 15W 1500lm</t>
  </si>
  <si>
    <t>711952749</t>
  </si>
  <si>
    <t>000509001.2</t>
  </si>
  <si>
    <t>Svítidlo "D1" LED kruhové vestavné 20W 2100lm</t>
  </si>
  <si>
    <t>-1964327661</t>
  </si>
  <si>
    <t>000509301</t>
  </si>
  <si>
    <t>Svítidlo "A" LED vestavné do rastru 35W, 4020lm</t>
  </si>
  <si>
    <t>-1425491270</t>
  </si>
  <si>
    <t>000509301.1</t>
  </si>
  <si>
    <t>Svítidlo "B" LED obdélník 35W, 4280lm</t>
  </si>
  <si>
    <t>-218599015</t>
  </si>
  <si>
    <t>000521025</t>
  </si>
  <si>
    <t>Svítidlo "na fasádu" LED IP65,64W,7100lm+výložník</t>
  </si>
  <si>
    <t>-1110440423</t>
  </si>
  <si>
    <t>000900001</t>
  </si>
  <si>
    <t>hlavní ochranná přípojnice HOP vč.boxu</t>
  </si>
  <si>
    <t>554872096</t>
  </si>
  <si>
    <t>210010022</t>
  </si>
  <si>
    <t>trubka plast tuhá pevně uložená do průměru 25</t>
  </si>
  <si>
    <t>2129402559</t>
  </si>
  <si>
    <t>210010301</t>
  </si>
  <si>
    <t>krabice přístrojová bez zapojení</t>
  </si>
  <si>
    <t>180982682</t>
  </si>
  <si>
    <t>210010321</t>
  </si>
  <si>
    <t>krabicová rozvodka vč.svorkovn.a zapojení(-KR68)</t>
  </si>
  <si>
    <t>-351283648</t>
  </si>
  <si>
    <t>210110041</t>
  </si>
  <si>
    <t>spínač zapuštěný vč.zapojení 1pólový/řazení 1</t>
  </si>
  <si>
    <t>-1384610057</t>
  </si>
  <si>
    <t>210110043</t>
  </si>
  <si>
    <t>přepínač zapuštěný vč.zapojení sériový/řazení 5-5A</t>
  </si>
  <si>
    <t>-1465704913</t>
  </si>
  <si>
    <t>210110062</t>
  </si>
  <si>
    <t>ovladač zapuštěný vč.zapojení tlačítkový/ř.1/0</t>
  </si>
  <si>
    <t>18915495</t>
  </si>
  <si>
    <t>210110091</t>
  </si>
  <si>
    <t>spínač zapuštěný vč.zapojení s plynulou regulací</t>
  </si>
  <si>
    <t>-1123681432</t>
  </si>
  <si>
    <t>210111012</t>
  </si>
  <si>
    <t>zásuvka domovní zapuštěná vč.zapojení průběžně</t>
  </si>
  <si>
    <t>-1400467945</t>
  </si>
  <si>
    <t>210111108</t>
  </si>
  <si>
    <t>zásuvka/přívodka průmyslová vč.zapojení 3P+N+Z/63A</t>
  </si>
  <si>
    <t>1675889095</t>
  </si>
  <si>
    <t>-1477469150</t>
  </si>
  <si>
    <t>210190002</t>
  </si>
  <si>
    <t>rozvodnice do hmotnosti 50kg</t>
  </si>
  <si>
    <t>1681532781</t>
  </si>
  <si>
    <t>210191513</t>
  </si>
  <si>
    <t>kabelová skříň plast SPR2-SPR5 /osazení bez ukonč.</t>
  </si>
  <si>
    <t>13212794</t>
  </si>
  <si>
    <t>210200012</t>
  </si>
  <si>
    <t>svítidlo žárovkové bytové stropní/více zdrojů</t>
  </si>
  <si>
    <t>-1050262252</t>
  </si>
  <si>
    <t>1617064478</t>
  </si>
  <si>
    <t>-937967505</t>
  </si>
  <si>
    <t>210201002</t>
  </si>
  <si>
    <t>svítidlo zářivkové bytové stropní/2 zdroje</t>
  </si>
  <si>
    <t>-2014682859</t>
  </si>
  <si>
    <t>1312609479</t>
  </si>
  <si>
    <t>210201101</t>
  </si>
  <si>
    <t>svítidlo zářivkové průmyslové stropní/1 zdroj</t>
  </si>
  <si>
    <t>-1659703406</t>
  </si>
  <si>
    <t>210220021</t>
  </si>
  <si>
    <t>Montáž uzemňovacího vedení s upevněním, propojením a připojením pomocí svorek v zemi s izolací spojů vodičů FeZn páskou průřezu do 120 mm2 v průmyslové výstavbě</t>
  </si>
  <si>
    <t>2099286943</t>
  </si>
  <si>
    <t>210220022</t>
  </si>
  <si>
    <t>Montáž uzemňovacího vedení s upevněním, propojením a připojením pomocí svorek v zemi s izolací spojů vodičů FeZn drátem nebo lanem průměru do 10 mm v městské zástavbě</t>
  </si>
  <si>
    <t>944492340</t>
  </si>
  <si>
    <t>210220101</t>
  </si>
  <si>
    <t>Montáž hromosvodného vedení svodových vodičů s podpěrami, průměru do 10 mm</t>
  </si>
  <si>
    <t>-1784676236</t>
  </si>
  <si>
    <t>210220201</t>
  </si>
  <si>
    <t>jímací tyč do 3m montáž na hřeben</t>
  </si>
  <si>
    <t>213256438</t>
  </si>
  <si>
    <t>210220301</t>
  </si>
  <si>
    <t>svorka hromosvodová do 2 šroubů</t>
  </si>
  <si>
    <t>1088502365</t>
  </si>
  <si>
    <t>-1677843999</t>
  </si>
  <si>
    <t>1434313876</t>
  </si>
  <si>
    <t>-735609527</t>
  </si>
  <si>
    <t>210220372</t>
  </si>
  <si>
    <t>ochranný úhelník nebo trubka/ držáky do zdiva</t>
  </si>
  <si>
    <t>-269716401</t>
  </si>
  <si>
    <t>210220401</t>
  </si>
  <si>
    <t>označení svodu štítkem</t>
  </si>
  <si>
    <t>618516593</t>
  </si>
  <si>
    <t>210220441</t>
  </si>
  <si>
    <t>ochrana zemní svorky asfaltovým nátěrem</t>
  </si>
  <si>
    <t>1375152778</t>
  </si>
  <si>
    <t>210800006</t>
  </si>
  <si>
    <t>vodič Cu(-CY) pod omítkou do 1x16</t>
  </si>
  <si>
    <t>232007378</t>
  </si>
  <si>
    <t>1635267256</t>
  </si>
  <si>
    <t>1707283345</t>
  </si>
  <si>
    <t>210800103</t>
  </si>
  <si>
    <t>kabel Cu(-CYKY) pod omítkou do 2x4/3x2,5/5x1,5</t>
  </si>
  <si>
    <t>-239727155</t>
  </si>
  <si>
    <t>1131021566</t>
  </si>
  <si>
    <t>-590099029</t>
  </si>
  <si>
    <t>2020146620</t>
  </si>
  <si>
    <t>210800112</t>
  </si>
  <si>
    <t>kabel Cu(-CYKY) pod omítkou do 5x6</t>
  </si>
  <si>
    <t>-1579923050</t>
  </si>
  <si>
    <t>368248935</t>
  </si>
  <si>
    <t>210800114</t>
  </si>
  <si>
    <t>kabel Cu(-CYKY) pod omítkou do 5x16</t>
  </si>
  <si>
    <t>1865876110</t>
  </si>
  <si>
    <t>210800851</t>
  </si>
  <si>
    <t>vodič Cu(-CY,CYA) pevně uložený do 1x35</t>
  </si>
  <si>
    <t>-333511418</t>
  </si>
  <si>
    <t>210990001</t>
  </si>
  <si>
    <t>hlavní ochranná přípojnice</t>
  </si>
  <si>
    <t>-1671068432</t>
  </si>
  <si>
    <t>210990011</t>
  </si>
  <si>
    <t>demontáže</t>
  </si>
  <si>
    <t>-1741606724</t>
  </si>
  <si>
    <t>218009001</t>
  </si>
  <si>
    <t>poplatek za recyklaci svítidla</t>
  </si>
  <si>
    <t>-396701560</t>
  </si>
  <si>
    <t>1503268791</t>
  </si>
  <si>
    <t>1111222700</t>
  </si>
  <si>
    <t>-1632798184</t>
  </si>
  <si>
    <t>1159776318</t>
  </si>
  <si>
    <t>-892205178</t>
  </si>
  <si>
    <t>97282778</t>
  </si>
  <si>
    <t>1559616598</t>
  </si>
  <si>
    <t>-1540158610</t>
  </si>
  <si>
    <t>-170416200</t>
  </si>
  <si>
    <t>219001212</t>
  </si>
  <si>
    <t>vybour.otvoru ve zdi/cihla/ do pr.60mm/tl.do 0,30m</t>
  </si>
  <si>
    <t>622126807</t>
  </si>
  <si>
    <t>219002261</t>
  </si>
  <si>
    <t>vysekání kapsy/zeď cihla/ do 0,25m2/hl.do 0,15m</t>
  </si>
  <si>
    <t>1993492335</t>
  </si>
  <si>
    <t>219002261.1</t>
  </si>
  <si>
    <t>přepojení stávajících okruhů, zjištění stávajícího stavu</t>
  </si>
  <si>
    <t>-1364567531</t>
  </si>
  <si>
    <t>219002612</t>
  </si>
  <si>
    <t>vysekání rýhy/zeď cihla/ hl.do 30mm/š.do 70mm</t>
  </si>
  <si>
    <t>712909007</t>
  </si>
  <si>
    <t>Rozpis rozvaděče R1</t>
  </si>
  <si>
    <t>000000001</t>
  </si>
  <si>
    <t>pomocný materiál, vodiče a pod.</t>
  </si>
  <si>
    <t>-1078027731</t>
  </si>
  <si>
    <t>000000002</t>
  </si>
  <si>
    <t>montáž rozvaděče</t>
  </si>
  <si>
    <t>-1993372882</t>
  </si>
  <si>
    <t>000000003</t>
  </si>
  <si>
    <t>revize rozaděče</t>
  </si>
  <si>
    <t>-1397814004</t>
  </si>
  <si>
    <t>000414424</t>
  </si>
  <si>
    <t>spínač síť -0 - diesel, 63A</t>
  </si>
  <si>
    <t>-661201264</t>
  </si>
  <si>
    <t>000415064</t>
  </si>
  <si>
    <t>vypínač MSO-63-3 63A/AC250V/3pol na lištu</t>
  </si>
  <si>
    <t>-274818385</t>
  </si>
  <si>
    <t>000432216</t>
  </si>
  <si>
    <t>odp poj OPVP14-3 Ie 63 A, Ue AC 690 V / DC 440 V,</t>
  </si>
  <si>
    <t>1583961279</t>
  </si>
  <si>
    <t>000432233</t>
  </si>
  <si>
    <t>pojistková patrona válcová PV14(-63A)gG</t>
  </si>
  <si>
    <t>1469754902</t>
  </si>
  <si>
    <t>000434348</t>
  </si>
  <si>
    <t>jistič LTN-10C-1 1pól/ch.C/ 10A/10kA</t>
  </si>
  <si>
    <t>684354051</t>
  </si>
  <si>
    <t>000435023</t>
  </si>
  <si>
    <t>jistič LTN-16B-3 3pól/ch.B/ 16A/10kA</t>
  </si>
  <si>
    <t>1818683683</t>
  </si>
  <si>
    <t>000435025</t>
  </si>
  <si>
    <t>jistič LTN-25B-3 3pól/ch.B/ 25A/10kA</t>
  </si>
  <si>
    <t>161405507</t>
  </si>
  <si>
    <t>000435028</t>
  </si>
  <si>
    <t>jistič LTN-50B-3 3pól/ch.B/ 50A/10kA</t>
  </si>
  <si>
    <t>-986572461</t>
  </si>
  <si>
    <t>000438023</t>
  </si>
  <si>
    <t>proud chránič+jistič 2p/1+N OLI-16B-N1-030AC</t>
  </si>
  <si>
    <t>-1737715153</t>
  </si>
  <si>
    <t>000438811</t>
  </si>
  <si>
    <t>proud chránič 4pol LFN-40-4-030AC 10kA</t>
  </si>
  <si>
    <t>1468549930</t>
  </si>
  <si>
    <t>000441121</t>
  </si>
  <si>
    <t>stykač 2pól RSI-20-20/2Z/20A na lištu</t>
  </si>
  <si>
    <t>99902709</t>
  </si>
  <si>
    <t>000464312</t>
  </si>
  <si>
    <t>impulsní relé/AC230V/500W/1modul</t>
  </si>
  <si>
    <t>-2143394457</t>
  </si>
  <si>
    <t>000464341</t>
  </si>
  <si>
    <t>soumrakový spínač ASTRO/1P/AC230V/8A/1M</t>
  </si>
  <si>
    <t>-1747021405</t>
  </si>
  <si>
    <t>000471434</t>
  </si>
  <si>
    <t>FLP-B+C MAXI V/3 SPD typ1 a typ2 svodič bleskovýc</t>
  </si>
  <si>
    <t>960440414</t>
  </si>
  <si>
    <t>000483415</t>
  </si>
  <si>
    <t>elektroměr 3fázový přímý ED310DR.14E30x-00</t>
  </si>
  <si>
    <t>-870152787</t>
  </si>
  <si>
    <t>000764836</t>
  </si>
  <si>
    <t>skříň Univers 168M/1100x550x161/IP44 zapuštěná</t>
  </si>
  <si>
    <t>1714072818</t>
  </si>
  <si>
    <t>000781173</t>
  </si>
  <si>
    <t>sběrnice hřebenová S3L-160-16mm2 3x3vývod kolíky</t>
  </si>
  <si>
    <t>718059078</t>
  </si>
  <si>
    <t>Rozpis rozvaděče R2</t>
  </si>
  <si>
    <t>000000001.1</t>
  </si>
  <si>
    <t>montážní materiál</t>
  </si>
  <si>
    <t>-138025307</t>
  </si>
  <si>
    <t>1195283180</t>
  </si>
  <si>
    <t>000000003.1</t>
  </si>
  <si>
    <t>revize rozvaděče</t>
  </si>
  <si>
    <t>1826769197</t>
  </si>
  <si>
    <t>000415062</t>
  </si>
  <si>
    <t>vypínač MSO-32-3 32A/AC250V/3pol na lištu</t>
  </si>
  <si>
    <t>-201281374</t>
  </si>
  <si>
    <t>-297829789</t>
  </si>
  <si>
    <t>366043454</t>
  </si>
  <si>
    <t>1575162831</t>
  </si>
  <si>
    <t>1165426485</t>
  </si>
  <si>
    <t>000764406</t>
  </si>
  <si>
    <t>skříň plast do63A 2x12M/IP41 zapu plnáDv</t>
  </si>
  <si>
    <t>1110440272</t>
  </si>
  <si>
    <t>000781170</t>
  </si>
  <si>
    <t>sběrnice hřebenová S3L-106-10mm2 3x2vývod kolíky</t>
  </si>
  <si>
    <t>-1635010316</t>
  </si>
  <si>
    <t>Rozpis rozvaděče R3</t>
  </si>
  <si>
    <t>-53006887</t>
  </si>
  <si>
    <t>-642886984</t>
  </si>
  <si>
    <t>1280556004</t>
  </si>
  <si>
    <t>000415052</t>
  </si>
  <si>
    <t>vypínač MSO-32-1N 32A/AC250V/1+Npol na lištu</t>
  </si>
  <si>
    <t>-226887997</t>
  </si>
  <si>
    <t>-177688755</t>
  </si>
  <si>
    <t>1629131329</t>
  </si>
  <si>
    <t>1967910117</t>
  </si>
  <si>
    <t>000781172</t>
  </si>
  <si>
    <t>sběrnice hřebenová S3L-160-10mm2 3x3vývod kolíky</t>
  </si>
  <si>
    <t>-1185868483</t>
  </si>
  <si>
    <t>Práce a dodávky M</t>
  </si>
  <si>
    <t>21-M</t>
  </si>
  <si>
    <t>Elektromontáže</t>
  </si>
  <si>
    <t>210280003</t>
  </si>
  <si>
    <t>Zkoušky a prohlídky elektrických rozvodů a zařízení celková prohlídka, zkoušení, měření a vyhotovení revizní zprávy pro objem montážních prací přes 500 do 1000 tisíc Kč</t>
  </si>
  <si>
    <t>-307994664</t>
  </si>
  <si>
    <t xml:space="preserve">Poznámka k souboru cen:
1. Ceny -0001 až -0010 jsou určeny pro objem montážních prací včetně nákladů na nosný a podružný materiál.
</t>
  </si>
  <si>
    <t>VRN</t>
  </si>
  <si>
    <t>Vedlejší rozpočtové náklady</t>
  </si>
  <si>
    <t>VRN4</t>
  </si>
  <si>
    <t>Inženýrská činnost</t>
  </si>
  <si>
    <t>044002000</t>
  </si>
  <si>
    <t>Revize</t>
  </si>
  <si>
    <t>kpl</t>
  </si>
  <si>
    <t>1024</t>
  </si>
  <si>
    <t>1494597917</t>
  </si>
  <si>
    <t>049002000</t>
  </si>
  <si>
    <t>Ostatní inženýrská činnost - vydání průkazu způsobilosti</t>
  </si>
  <si>
    <t>171253578</t>
  </si>
  <si>
    <t>SO 05 - Slaboproud</t>
  </si>
  <si>
    <t>D1 - DATOVÉ A TELEFONNÍ ROZVODY</t>
  </si>
  <si>
    <t>D2 - KAMEROVÝ SYSTÉM</t>
  </si>
  <si>
    <t>D3 - KABELOVÉ TRASY</t>
  </si>
  <si>
    <t>DATOVÉ A TELEFONNÍ ROZVODY</t>
  </si>
  <si>
    <t>Pol100</t>
  </si>
  <si>
    <t>Patch kabel UTP kat.6 3m šedý</t>
  </si>
  <si>
    <t>-1880367059</t>
  </si>
  <si>
    <t>Pol101</t>
  </si>
  <si>
    <t>Popisný štítek datových zásuvek a panelů</t>
  </si>
  <si>
    <t>1335568706</t>
  </si>
  <si>
    <t>Pol102</t>
  </si>
  <si>
    <t>Popisný štítek datových kabelů</t>
  </si>
  <si>
    <t>1228652143</t>
  </si>
  <si>
    <t>Pol103</t>
  </si>
  <si>
    <t>Konektor RJ45</t>
  </si>
  <si>
    <t>-2108655871</t>
  </si>
  <si>
    <t>Pol104</t>
  </si>
  <si>
    <t>Ukončení kabelu UTP</t>
  </si>
  <si>
    <t>-680792510</t>
  </si>
  <si>
    <t>Pol105</t>
  </si>
  <si>
    <t>Měření segmentu UTP včetně protokolu</t>
  </si>
  <si>
    <t>89246182</t>
  </si>
  <si>
    <t>Pol106</t>
  </si>
  <si>
    <t>Konfigulace sítě</t>
  </si>
  <si>
    <t>-1331734083</t>
  </si>
  <si>
    <t>Pol9</t>
  </si>
  <si>
    <t>Drobný instalační materiál</t>
  </si>
  <si>
    <t>-2071844794</t>
  </si>
  <si>
    <t>Pol99</t>
  </si>
  <si>
    <t>Patch kabel UTP kat.6 2m modrý</t>
  </si>
  <si>
    <t>1106504266</t>
  </si>
  <si>
    <t>KAMEROVÝ SYSTÉM</t>
  </si>
  <si>
    <t>Pol107</t>
  </si>
  <si>
    <t>Síťový rekordér 9 kanálů, 1 pozice pro SATA disky vč.disku 1TB), Gigabit LAN, Live View, M-JPEG + MPEG4, H.264, HDMI, 2x USB 2.0, mydlink</t>
  </si>
  <si>
    <t>651390662</t>
  </si>
  <si>
    <t>Pol108</t>
  </si>
  <si>
    <t>IP kamera 1280x800, 720P, MPEG4, H.264, 3GPP, noční vidění, micro SD, PoE, 1x LAN, držák na zeď</t>
  </si>
  <si>
    <t>-798261979</t>
  </si>
  <si>
    <t>Pol109</t>
  </si>
  <si>
    <t>IP kamera 1280x800, 720P, MPEG4, H.264, 3GPP, noční vidění, micro SD, PoE, 1x LAN, držák na zeď, venkovní</t>
  </si>
  <si>
    <t>-1835418629</t>
  </si>
  <si>
    <t>Pol110</t>
  </si>
  <si>
    <t>Switch 8x10/100PoE, 2x10/100/1000, managment 802.3af, zdroj</t>
  </si>
  <si>
    <t>209398687</t>
  </si>
  <si>
    <t>Pol111</t>
  </si>
  <si>
    <t>Monitor 24", HDMI</t>
  </si>
  <si>
    <t>1897696323</t>
  </si>
  <si>
    <t>Pol112</t>
  </si>
  <si>
    <t>Zásuvka HDMI</t>
  </si>
  <si>
    <t>-1736535756</t>
  </si>
  <si>
    <t>Pol113</t>
  </si>
  <si>
    <t>Kabel HDMI do 20m vč. konektorů</t>
  </si>
  <si>
    <t>1628666586</t>
  </si>
  <si>
    <t>Pol114</t>
  </si>
  <si>
    <t>Kabel UTP 4x2x0,5 kat.6 - SXKD-6-UTP-LSOH</t>
  </si>
  <si>
    <t>-1602931631</t>
  </si>
  <si>
    <t>Pol115</t>
  </si>
  <si>
    <t>Kabel CYKY-J 3x1,5mm2</t>
  </si>
  <si>
    <t>-1322816097</t>
  </si>
  <si>
    <t>Pol116</t>
  </si>
  <si>
    <t>Nastavení a oživení kamerového systému</t>
  </si>
  <si>
    <t>-600897994</t>
  </si>
  <si>
    <t>Pol20</t>
  </si>
  <si>
    <t>-41203045</t>
  </si>
  <si>
    <t>KABELOVÉ TRASY</t>
  </si>
  <si>
    <t>Pol117</t>
  </si>
  <si>
    <t>1028290141</t>
  </si>
  <si>
    <t>Pol56</t>
  </si>
  <si>
    <t>Vázací pásek 295x3,5</t>
  </si>
  <si>
    <t>-1904809615</t>
  </si>
  <si>
    <t>Pol57</t>
  </si>
  <si>
    <t>Vázací pásek 205x3,5</t>
  </si>
  <si>
    <t>1510558602</t>
  </si>
  <si>
    <t>Pol88</t>
  </si>
  <si>
    <t>Vodič CYA 4 zelenožlutý</t>
  </si>
  <si>
    <t>-229039654</t>
  </si>
  <si>
    <t>Pol89</t>
  </si>
  <si>
    <t>Lišta PVC do 40/40</t>
  </si>
  <si>
    <t>417737636</t>
  </si>
  <si>
    <t>Pol90</t>
  </si>
  <si>
    <t>Lišta PVC 80/40</t>
  </si>
  <si>
    <t>761451808</t>
  </si>
  <si>
    <t>Pol91</t>
  </si>
  <si>
    <t>Trubka ohebná 23mm</t>
  </si>
  <si>
    <t>936310471</t>
  </si>
  <si>
    <t>Pol92</t>
  </si>
  <si>
    <t>Hmožděnka 8mm</t>
  </si>
  <si>
    <t>1642568763</t>
  </si>
  <si>
    <t>Pol93</t>
  </si>
  <si>
    <t>Vrut 4x50</t>
  </si>
  <si>
    <t>-729828322</t>
  </si>
  <si>
    <t>Pol94</t>
  </si>
  <si>
    <t>Podložka 4/15</t>
  </si>
  <si>
    <t>1240299926</t>
  </si>
  <si>
    <t>Pol95</t>
  </si>
  <si>
    <t>Průraz zdi</t>
  </si>
  <si>
    <t>417040841</t>
  </si>
  <si>
    <t>Pol96</t>
  </si>
  <si>
    <t>Průraz stropu</t>
  </si>
  <si>
    <t>-1610373596</t>
  </si>
  <si>
    <t>Pol97</t>
  </si>
  <si>
    <t>Sekání zdi</t>
  </si>
  <si>
    <t>-1511465397</t>
  </si>
  <si>
    <t>SO 06 - VRN - Vedlejší rozpočtové náklady</t>
  </si>
  <si>
    <t xml:space="preserve">    VRN1 - Průzkumné, geodetické a projektové práce</t>
  </si>
  <si>
    <t xml:space="preserve">    VRN3 - Zařízení staveniště</t>
  </si>
  <si>
    <t xml:space="preserve">    VRN5 - Finanční náklady</t>
  </si>
  <si>
    <t xml:space="preserve">    VRN6 - Územní vlivy</t>
  </si>
  <si>
    <t xml:space="preserve">    VRN9 - Ostatní náklady</t>
  </si>
  <si>
    <t>VRN7 - Provozní vlivy</t>
  </si>
  <si>
    <t>VRN1</t>
  </si>
  <si>
    <t>Průzkumné, geodetické a projektové práce</t>
  </si>
  <si>
    <t>012103000</t>
  </si>
  <si>
    <t>Geodetické práce před výstavbou</t>
  </si>
  <si>
    <t>-840850573</t>
  </si>
  <si>
    <t>012303000</t>
  </si>
  <si>
    <t>Geodetické práce po výstavbě</t>
  </si>
  <si>
    <t>-347593047</t>
  </si>
  <si>
    <t>013254000</t>
  </si>
  <si>
    <t>Dokumentace skutečného provedení stavby</t>
  </si>
  <si>
    <t>-1493588428</t>
  </si>
  <si>
    <t>VRN3</t>
  </si>
  <si>
    <t>Zařízení staveniště</t>
  </si>
  <si>
    <t>030001000</t>
  </si>
  <si>
    <t>-1438051520</t>
  </si>
  <si>
    <t>043154000</t>
  </si>
  <si>
    <t>Zkoušky hutnicí</t>
  </si>
  <si>
    <t>750565012</t>
  </si>
  <si>
    <t>043194000</t>
  </si>
  <si>
    <t>Ostatní zkoušky</t>
  </si>
  <si>
    <t>-1122629133</t>
  </si>
  <si>
    <t>VRN5</t>
  </si>
  <si>
    <t>Finanční náklady</t>
  </si>
  <si>
    <t>07560300R</t>
  </si>
  <si>
    <t>Vytyčení inženýrských sítí, přeložka inženýrských sítí</t>
  </si>
  <si>
    <t>-362426724</t>
  </si>
  <si>
    <t>VRN6</t>
  </si>
  <si>
    <t>Územní vlivy</t>
  </si>
  <si>
    <t>064203000</t>
  </si>
  <si>
    <t>Práce se škodlivými materiály</t>
  </si>
  <si>
    <t>-1208195741</t>
  </si>
  <si>
    <t>VRN9</t>
  </si>
  <si>
    <t>Ostatní náklady</t>
  </si>
  <si>
    <t>094103000</t>
  </si>
  <si>
    <t>Náklady na plánované vyklizení objektu</t>
  </si>
  <si>
    <t>966307853</t>
  </si>
  <si>
    <t>VRN7</t>
  </si>
  <si>
    <t>Provozní vlivy</t>
  </si>
  <si>
    <t>070001000</t>
  </si>
  <si>
    <t>-1200981188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</si>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</sst>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19"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167" fontId="21" fillId="2" borderId="22" xfId="0" applyNumberFormat="1" applyFont="1" applyFill="1" applyBorder="1" applyAlignment="1" applyProtection="1">
      <alignment vertical="center"/>
      <protection locked="0"/>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right" vertical="center"/>
      <protection/>
    </xf>
    <xf numFmtId="0" fontId="21" fillId="4" borderId="7" xfId="0" applyFont="1" applyFill="1" applyBorder="1" applyAlignment="1" applyProtection="1">
      <alignment horizontal="center" vertical="center"/>
      <protection/>
    </xf>
    <xf numFmtId="0" fontId="26" fillId="0" borderId="0" xfId="0" applyFont="1" applyAlignment="1" applyProtection="1">
      <alignment horizontal="left" vertical="center" wrapText="1"/>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 customHeight="1">
      <c r="AR2" s="353"/>
      <c r="AS2" s="353"/>
      <c r="AT2" s="353"/>
      <c r="AU2" s="353"/>
      <c r="AV2" s="353"/>
      <c r="AW2" s="353"/>
      <c r="AX2" s="353"/>
      <c r="AY2" s="353"/>
      <c r="AZ2" s="353"/>
      <c r="BA2" s="353"/>
      <c r="BB2" s="353"/>
      <c r="BC2" s="353"/>
      <c r="BD2" s="353"/>
      <c r="BE2" s="353"/>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37" t="s">
        <v>14</v>
      </c>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22"/>
      <c r="AQ5" s="22"/>
      <c r="AR5" s="20"/>
      <c r="BE5" s="334" t="s">
        <v>15</v>
      </c>
      <c r="BS5" s="17" t="s">
        <v>6</v>
      </c>
    </row>
    <row r="6" spans="2:71" s="1" customFormat="1" ht="36.9" customHeight="1">
      <c r="B6" s="21"/>
      <c r="C6" s="22"/>
      <c r="D6" s="28" t="s">
        <v>16</v>
      </c>
      <c r="E6" s="22"/>
      <c r="F6" s="22"/>
      <c r="G6" s="22"/>
      <c r="H6" s="22"/>
      <c r="I6" s="22"/>
      <c r="J6" s="22"/>
      <c r="K6" s="339" t="s">
        <v>17</v>
      </c>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22"/>
      <c r="AQ6" s="22"/>
      <c r="AR6" s="20"/>
      <c r="BE6" s="335"/>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35"/>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35"/>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35"/>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27</v>
      </c>
      <c r="AO10" s="22"/>
      <c r="AP10" s="22"/>
      <c r="AQ10" s="22"/>
      <c r="AR10" s="20"/>
      <c r="BE10" s="335"/>
      <c r="BS10" s="17" t="s">
        <v>6</v>
      </c>
    </row>
    <row r="11" spans="2:71" s="1" customFormat="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30</v>
      </c>
      <c r="AO11" s="22"/>
      <c r="AP11" s="22"/>
      <c r="AQ11" s="22"/>
      <c r="AR11" s="20"/>
      <c r="BE11" s="335"/>
      <c r="BS11" s="17" t="s">
        <v>6</v>
      </c>
    </row>
    <row r="12" spans="2:71" s="1" customFormat="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35"/>
      <c r="BS12" s="17" t="s">
        <v>6</v>
      </c>
    </row>
    <row r="13" spans="2:71" s="1" customFormat="1" ht="12" customHeight="1">
      <c r="B13" s="21"/>
      <c r="C13" s="22"/>
      <c r="D13" s="29"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32</v>
      </c>
      <c r="AO13" s="22"/>
      <c r="AP13" s="22"/>
      <c r="AQ13" s="22"/>
      <c r="AR13" s="20"/>
      <c r="BE13" s="335"/>
      <c r="BS13" s="17" t="s">
        <v>6</v>
      </c>
    </row>
    <row r="14" spans="2:71" ht="13.2">
      <c r="B14" s="21"/>
      <c r="C14" s="22"/>
      <c r="D14" s="22"/>
      <c r="E14" s="340" t="s">
        <v>32</v>
      </c>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29" t="s">
        <v>29</v>
      </c>
      <c r="AL14" s="22"/>
      <c r="AM14" s="22"/>
      <c r="AN14" s="31" t="s">
        <v>32</v>
      </c>
      <c r="AO14" s="22"/>
      <c r="AP14" s="22"/>
      <c r="AQ14" s="22"/>
      <c r="AR14" s="20"/>
      <c r="BE14" s="335"/>
      <c r="BS14" s="17" t="s">
        <v>6</v>
      </c>
    </row>
    <row r="15" spans="2:71" s="1" customFormat="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35"/>
      <c r="BS15" s="17" t="s">
        <v>4</v>
      </c>
    </row>
    <row r="16" spans="2:71" s="1" customFormat="1" ht="12" customHeight="1">
      <c r="B16" s="21"/>
      <c r="C16" s="22"/>
      <c r="D16" s="29"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34</v>
      </c>
      <c r="AO16" s="22"/>
      <c r="AP16" s="22"/>
      <c r="AQ16" s="22"/>
      <c r="AR16" s="20"/>
      <c r="BE16" s="335"/>
      <c r="BS16" s="17" t="s">
        <v>4</v>
      </c>
    </row>
    <row r="17" spans="2:71" s="1" customFormat="1" ht="18.45" customHeight="1">
      <c r="B17" s="21"/>
      <c r="C17" s="22"/>
      <c r="D17" s="22"/>
      <c r="E17" s="27" t="s">
        <v>35</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36</v>
      </c>
      <c r="AO17" s="22"/>
      <c r="AP17" s="22"/>
      <c r="AQ17" s="22"/>
      <c r="AR17" s="20"/>
      <c r="BE17" s="335"/>
      <c r="BS17" s="17" t="s">
        <v>37</v>
      </c>
    </row>
    <row r="18" spans="2:71" s="1" customFormat="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35"/>
      <c r="BS18" s="17" t="s">
        <v>6</v>
      </c>
    </row>
    <row r="19" spans="2:71" s="1" customFormat="1" ht="12" customHeight="1">
      <c r="B19" s="21"/>
      <c r="C19" s="22"/>
      <c r="D19" s="29"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39</v>
      </c>
      <c r="AO19" s="22"/>
      <c r="AP19" s="22"/>
      <c r="AQ19" s="22"/>
      <c r="AR19" s="20"/>
      <c r="BE19" s="335"/>
      <c r="BS19" s="17" t="s">
        <v>6</v>
      </c>
    </row>
    <row r="20" spans="2:71" s="1" customFormat="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41</v>
      </c>
      <c r="AO20" s="22"/>
      <c r="AP20" s="22"/>
      <c r="AQ20" s="22"/>
      <c r="AR20" s="20"/>
      <c r="BE20" s="335"/>
      <c r="BS20" s="17" t="s">
        <v>4</v>
      </c>
    </row>
    <row r="21" spans="2:57" s="1" customFormat="1"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35"/>
    </row>
    <row r="22" spans="2:57" s="1" customFormat="1" ht="12" customHeight="1">
      <c r="B22" s="21"/>
      <c r="C22" s="22"/>
      <c r="D22" s="29"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35"/>
    </row>
    <row r="23" spans="2:57" s="1" customFormat="1" ht="47.25" customHeight="1">
      <c r="B23" s="21"/>
      <c r="C23" s="22"/>
      <c r="D23" s="22"/>
      <c r="E23" s="342" t="s">
        <v>43</v>
      </c>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22"/>
      <c r="AP23" s="22"/>
      <c r="AQ23" s="22"/>
      <c r="AR23" s="20"/>
      <c r="BE23" s="335"/>
    </row>
    <row r="24" spans="2:57" s="1" customFormat="1" ht="6.9"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35"/>
    </row>
    <row r="25" spans="2:57" s="1" customFormat="1" ht="6.9"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35"/>
    </row>
    <row r="26" spans="1:57" s="2" customFormat="1" ht="25.95" customHeight="1">
      <c r="A26" s="34"/>
      <c r="B26" s="35"/>
      <c r="C26" s="36"/>
      <c r="D26" s="37" t="s">
        <v>44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43">
        <f>ROUND(AG54,2)</f>
        <v>0</v>
      </c>
      <c r="AL26" s="344"/>
      <c r="AM26" s="344"/>
      <c r="AN26" s="344"/>
      <c r="AO26" s="344"/>
      <c r="AP26" s="36"/>
      <c r="AQ26" s="36"/>
      <c r="AR26" s="39"/>
      <c r="BE26" s="335"/>
    </row>
    <row r="27" spans="1:57" s="2" customFormat="1" ht="6.9"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35"/>
    </row>
    <row r="28" spans="1:57" s="2" customFormat="1" ht="13.2">
      <c r="A28" s="34"/>
      <c r="B28" s="35"/>
      <c r="C28" s="36"/>
      <c r="D28" s="36"/>
      <c r="E28" s="36"/>
      <c r="F28" s="36"/>
      <c r="G28" s="36"/>
      <c r="H28" s="36"/>
      <c r="I28" s="36"/>
      <c r="J28" s="36"/>
      <c r="K28" s="36"/>
      <c r="L28" s="345" t="s">
        <v>45</v>
      </c>
      <c r="M28" s="345"/>
      <c r="N28" s="345"/>
      <c r="O28" s="345"/>
      <c r="P28" s="345"/>
      <c r="Q28" s="36"/>
      <c r="R28" s="36"/>
      <c r="S28" s="36"/>
      <c r="T28" s="36"/>
      <c r="U28" s="36"/>
      <c r="V28" s="36"/>
      <c r="W28" s="345" t="s">
        <v>46</v>
      </c>
      <c r="X28" s="345"/>
      <c r="Y28" s="345"/>
      <c r="Z28" s="345"/>
      <c r="AA28" s="345"/>
      <c r="AB28" s="345"/>
      <c r="AC28" s="345"/>
      <c r="AD28" s="345"/>
      <c r="AE28" s="345"/>
      <c r="AF28" s="36"/>
      <c r="AG28" s="36"/>
      <c r="AH28" s="36"/>
      <c r="AI28" s="36"/>
      <c r="AJ28" s="36"/>
      <c r="AK28" s="345" t="s">
        <v>47</v>
      </c>
      <c r="AL28" s="345"/>
      <c r="AM28" s="345"/>
      <c r="AN28" s="345"/>
      <c r="AO28" s="345"/>
      <c r="AP28" s="36"/>
      <c r="AQ28" s="36"/>
      <c r="AR28" s="39"/>
      <c r="BE28" s="335"/>
    </row>
    <row r="29" spans="2:57" s="3" customFormat="1" ht="14.4" customHeight="1" hidden="1">
      <c r="B29" s="40"/>
      <c r="C29" s="41"/>
      <c r="D29" s="29" t="s">
        <v>48</v>
      </c>
      <c r="E29" s="41"/>
      <c r="F29" s="29" t="s">
        <v>49</v>
      </c>
      <c r="G29" s="41"/>
      <c r="H29" s="41"/>
      <c r="I29" s="41"/>
      <c r="J29" s="41"/>
      <c r="K29" s="41"/>
      <c r="L29" s="348">
        <v>0.21</v>
      </c>
      <c r="M29" s="347"/>
      <c r="N29" s="347"/>
      <c r="O29" s="347"/>
      <c r="P29" s="347"/>
      <c r="Q29" s="41"/>
      <c r="R29" s="41"/>
      <c r="S29" s="41"/>
      <c r="T29" s="41"/>
      <c r="U29" s="41"/>
      <c r="V29" s="41"/>
      <c r="W29" s="346">
        <f>ROUND(AZ54,2)</f>
        <v>0</v>
      </c>
      <c r="X29" s="347"/>
      <c r="Y29" s="347"/>
      <c r="Z29" s="347"/>
      <c r="AA29" s="347"/>
      <c r="AB29" s="347"/>
      <c r="AC29" s="347"/>
      <c r="AD29" s="347"/>
      <c r="AE29" s="347"/>
      <c r="AF29" s="41"/>
      <c r="AG29" s="41"/>
      <c r="AH29" s="41"/>
      <c r="AI29" s="41"/>
      <c r="AJ29" s="41"/>
      <c r="AK29" s="346">
        <f>ROUND(AV54,2)</f>
        <v>0</v>
      </c>
      <c r="AL29" s="347"/>
      <c r="AM29" s="347"/>
      <c r="AN29" s="347"/>
      <c r="AO29" s="347"/>
      <c r="AP29" s="41"/>
      <c r="AQ29" s="41"/>
      <c r="AR29" s="42"/>
      <c r="BE29" s="336"/>
    </row>
    <row r="30" spans="2:57" s="3" customFormat="1" ht="14.4" customHeight="1" hidden="1">
      <c r="B30" s="40"/>
      <c r="C30" s="41"/>
      <c r="D30" s="41"/>
      <c r="E30" s="41"/>
      <c r="F30" s="29" t="s">
        <v>50</v>
      </c>
      <c r="G30" s="41"/>
      <c r="H30" s="41"/>
      <c r="I30" s="41"/>
      <c r="J30" s="41"/>
      <c r="K30" s="41"/>
      <c r="L30" s="348">
        <v>0.15</v>
      </c>
      <c r="M30" s="347"/>
      <c r="N30" s="347"/>
      <c r="O30" s="347"/>
      <c r="P30" s="347"/>
      <c r="Q30" s="41"/>
      <c r="R30" s="41"/>
      <c r="S30" s="41"/>
      <c r="T30" s="41"/>
      <c r="U30" s="41"/>
      <c r="V30" s="41"/>
      <c r="W30" s="346">
        <f>ROUND(BA54,2)</f>
        <v>0</v>
      </c>
      <c r="X30" s="347"/>
      <c r="Y30" s="347"/>
      <c r="Z30" s="347"/>
      <c r="AA30" s="347"/>
      <c r="AB30" s="347"/>
      <c r="AC30" s="347"/>
      <c r="AD30" s="347"/>
      <c r="AE30" s="347"/>
      <c r="AF30" s="41"/>
      <c r="AG30" s="41"/>
      <c r="AH30" s="41"/>
      <c r="AI30" s="41"/>
      <c r="AJ30" s="41"/>
      <c r="AK30" s="346">
        <f>ROUND(AW54,2)</f>
        <v>0</v>
      </c>
      <c r="AL30" s="347"/>
      <c r="AM30" s="347"/>
      <c r="AN30" s="347"/>
      <c r="AO30" s="347"/>
      <c r="AP30" s="41"/>
      <c r="AQ30" s="41"/>
      <c r="AR30" s="42"/>
      <c r="BE30" s="336"/>
    </row>
    <row r="31" spans="2:57" s="3" customFormat="1" ht="14.4" customHeight="1">
      <c r="B31" s="40"/>
      <c r="C31" s="41"/>
      <c r="D31" s="43" t="s">
        <v>48</v>
      </c>
      <c r="E31" s="41"/>
      <c r="F31" s="29" t="s">
        <v>51</v>
      </c>
      <c r="G31" s="41"/>
      <c r="H31" s="41"/>
      <c r="I31" s="41"/>
      <c r="J31" s="41"/>
      <c r="K31" s="41"/>
      <c r="L31" s="348">
        <v>0.21</v>
      </c>
      <c r="M31" s="347"/>
      <c r="N31" s="347"/>
      <c r="O31" s="347"/>
      <c r="P31" s="347"/>
      <c r="Q31" s="41"/>
      <c r="R31" s="41"/>
      <c r="S31" s="41"/>
      <c r="T31" s="41"/>
      <c r="U31" s="41"/>
      <c r="V31" s="41"/>
      <c r="W31" s="346">
        <f>ROUND(BB54,2)</f>
        <v>0</v>
      </c>
      <c r="X31" s="347"/>
      <c r="Y31" s="347"/>
      <c r="Z31" s="347"/>
      <c r="AA31" s="347"/>
      <c r="AB31" s="347"/>
      <c r="AC31" s="347"/>
      <c r="AD31" s="347"/>
      <c r="AE31" s="347"/>
      <c r="AF31" s="41"/>
      <c r="AG31" s="41"/>
      <c r="AH31" s="41"/>
      <c r="AI31" s="41"/>
      <c r="AJ31" s="41"/>
      <c r="AK31" s="346">
        <v>0</v>
      </c>
      <c r="AL31" s="347"/>
      <c r="AM31" s="347"/>
      <c r="AN31" s="347"/>
      <c r="AO31" s="347"/>
      <c r="AP31" s="41"/>
      <c r="AQ31" s="41"/>
      <c r="AR31" s="42"/>
      <c r="BE31" s="336"/>
    </row>
    <row r="32" spans="2:57" s="3" customFormat="1" ht="14.4" customHeight="1">
      <c r="B32" s="40"/>
      <c r="C32" s="41"/>
      <c r="D32" s="41"/>
      <c r="E32" s="41"/>
      <c r="F32" s="29" t="s">
        <v>52</v>
      </c>
      <c r="G32" s="41"/>
      <c r="H32" s="41"/>
      <c r="I32" s="41"/>
      <c r="J32" s="41"/>
      <c r="K32" s="41"/>
      <c r="L32" s="348">
        <v>0.15</v>
      </c>
      <c r="M32" s="347"/>
      <c r="N32" s="347"/>
      <c r="O32" s="347"/>
      <c r="P32" s="347"/>
      <c r="Q32" s="41"/>
      <c r="R32" s="41"/>
      <c r="S32" s="41"/>
      <c r="T32" s="41"/>
      <c r="U32" s="41"/>
      <c r="V32" s="41"/>
      <c r="W32" s="346">
        <f>ROUND(BC54,2)</f>
        <v>0</v>
      </c>
      <c r="X32" s="347"/>
      <c r="Y32" s="347"/>
      <c r="Z32" s="347"/>
      <c r="AA32" s="347"/>
      <c r="AB32" s="347"/>
      <c r="AC32" s="347"/>
      <c r="AD32" s="347"/>
      <c r="AE32" s="347"/>
      <c r="AF32" s="41"/>
      <c r="AG32" s="41"/>
      <c r="AH32" s="41"/>
      <c r="AI32" s="41"/>
      <c r="AJ32" s="41"/>
      <c r="AK32" s="346">
        <v>0</v>
      </c>
      <c r="AL32" s="347"/>
      <c r="AM32" s="347"/>
      <c r="AN32" s="347"/>
      <c r="AO32" s="347"/>
      <c r="AP32" s="41"/>
      <c r="AQ32" s="41"/>
      <c r="AR32" s="42"/>
      <c r="BE32" s="336"/>
    </row>
    <row r="33" spans="2:44" s="3" customFormat="1" ht="14.4" customHeight="1" hidden="1">
      <c r="B33" s="40"/>
      <c r="C33" s="41"/>
      <c r="D33" s="41"/>
      <c r="E33" s="41"/>
      <c r="F33" s="29" t="s">
        <v>53</v>
      </c>
      <c r="G33" s="41"/>
      <c r="H33" s="41"/>
      <c r="I33" s="41"/>
      <c r="J33" s="41"/>
      <c r="K33" s="41"/>
      <c r="L33" s="348">
        <v>0</v>
      </c>
      <c r="M33" s="347"/>
      <c r="N33" s="347"/>
      <c r="O33" s="347"/>
      <c r="P33" s="347"/>
      <c r="Q33" s="41"/>
      <c r="R33" s="41"/>
      <c r="S33" s="41"/>
      <c r="T33" s="41"/>
      <c r="U33" s="41"/>
      <c r="V33" s="41"/>
      <c r="W33" s="346">
        <f>ROUND(BD54,2)</f>
        <v>0</v>
      </c>
      <c r="X33" s="347"/>
      <c r="Y33" s="347"/>
      <c r="Z33" s="347"/>
      <c r="AA33" s="347"/>
      <c r="AB33" s="347"/>
      <c r="AC33" s="347"/>
      <c r="AD33" s="347"/>
      <c r="AE33" s="347"/>
      <c r="AF33" s="41"/>
      <c r="AG33" s="41"/>
      <c r="AH33" s="41"/>
      <c r="AI33" s="41"/>
      <c r="AJ33" s="41"/>
      <c r="AK33" s="346">
        <v>0</v>
      </c>
      <c r="AL33" s="347"/>
      <c r="AM33" s="347"/>
      <c r="AN33" s="347"/>
      <c r="AO33" s="347"/>
      <c r="AP33" s="41"/>
      <c r="AQ33" s="41"/>
      <c r="AR33" s="42"/>
    </row>
    <row r="34" spans="1:57" s="2" customFormat="1" ht="6.9"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5" customHeight="1">
      <c r="A35" s="34"/>
      <c r="B35" s="35"/>
      <c r="C35" s="44"/>
      <c r="D35" s="45" t="s">
        <v>54</v>
      </c>
      <c r="E35" s="46"/>
      <c r="F35" s="46"/>
      <c r="G35" s="46"/>
      <c r="H35" s="46"/>
      <c r="I35" s="46"/>
      <c r="J35" s="46"/>
      <c r="K35" s="46"/>
      <c r="L35" s="46"/>
      <c r="M35" s="46"/>
      <c r="N35" s="46"/>
      <c r="O35" s="46"/>
      <c r="P35" s="46"/>
      <c r="Q35" s="46"/>
      <c r="R35" s="46"/>
      <c r="S35" s="46"/>
      <c r="T35" s="47" t="s">
        <v>55</v>
      </c>
      <c r="U35" s="46"/>
      <c r="V35" s="46"/>
      <c r="W35" s="46"/>
      <c r="X35" s="352" t="s">
        <v>56</v>
      </c>
      <c r="Y35" s="350"/>
      <c r="Z35" s="350"/>
      <c r="AA35" s="350"/>
      <c r="AB35" s="350"/>
      <c r="AC35" s="46"/>
      <c r="AD35" s="46"/>
      <c r="AE35" s="46"/>
      <c r="AF35" s="46"/>
      <c r="AG35" s="46"/>
      <c r="AH35" s="46"/>
      <c r="AI35" s="46"/>
      <c r="AJ35" s="46"/>
      <c r="AK35" s="349">
        <f>SUM(AK26:AK33)</f>
        <v>0</v>
      </c>
      <c r="AL35" s="350"/>
      <c r="AM35" s="350"/>
      <c r="AN35" s="350"/>
      <c r="AO35" s="351"/>
      <c r="AP35" s="44"/>
      <c r="AQ35" s="44"/>
      <c r="AR35" s="39"/>
      <c r="BE35" s="34"/>
    </row>
    <row r="36" spans="1:57" s="2" customFormat="1" ht="6.9"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 customHeight="1">
      <c r="A37" s="34"/>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39"/>
      <c r="BE37" s="34"/>
    </row>
    <row r="41" spans="1:57" s="2" customFormat="1" ht="6.9" customHeight="1">
      <c r="A41" s="34"/>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39"/>
      <c r="BE41" s="34"/>
    </row>
    <row r="42" spans="1:57" s="2" customFormat="1" ht="24.9" customHeight="1">
      <c r="A42" s="34"/>
      <c r="B42" s="35"/>
      <c r="C42" s="23" t="s">
        <v>57</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2"/>
      <c r="C44" s="29" t="s">
        <v>13</v>
      </c>
      <c r="D44" s="53"/>
      <c r="E44" s="53"/>
      <c r="F44" s="53"/>
      <c r="G44" s="53"/>
      <c r="H44" s="53"/>
      <c r="I44" s="53"/>
      <c r="J44" s="53"/>
      <c r="K44" s="53"/>
      <c r="L44" s="53" t="str">
        <f>K5</f>
        <v>65420198</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 customHeight="1">
      <c r="B45" s="55"/>
      <c r="C45" s="56" t="s">
        <v>16</v>
      </c>
      <c r="D45" s="57"/>
      <c r="E45" s="57"/>
      <c r="F45" s="57"/>
      <c r="G45" s="57"/>
      <c r="H45" s="57"/>
      <c r="I45" s="57"/>
      <c r="J45" s="57"/>
      <c r="K45" s="57"/>
      <c r="L45" s="314" t="str">
        <f>K6</f>
        <v>Nýrsko ON – oprava výpravní budovy</v>
      </c>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57"/>
      <c r="AQ45" s="57"/>
      <c r="AR45" s="58"/>
    </row>
    <row r="46" spans="1:57" s="2" customFormat="1" ht="6.9"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9" t="str">
        <f>IF(K8="","",K8)</f>
        <v>ŽST NÝRSKO</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16" t="str">
        <f>IF(AN8="","",AN8)</f>
        <v>19. 8. 2020</v>
      </c>
      <c r="AN47" s="316"/>
      <c r="AO47" s="36"/>
      <c r="AP47" s="36"/>
      <c r="AQ47" s="36"/>
      <c r="AR47" s="39"/>
      <c r="BE47" s="34"/>
    </row>
    <row r="48" spans="1:57" s="2" customFormat="1" ht="6.9"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15.15" customHeight="1">
      <c r="A49" s="34"/>
      <c r="B49" s="35"/>
      <c r="C49" s="29" t="s">
        <v>25</v>
      </c>
      <c r="D49" s="36"/>
      <c r="E49" s="36"/>
      <c r="F49" s="36"/>
      <c r="G49" s="36"/>
      <c r="H49" s="36"/>
      <c r="I49" s="36"/>
      <c r="J49" s="36"/>
      <c r="K49" s="36"/>
      <c r="L49" s="53" t="str">
        <f>IF(E11="","",E11)</f>
        <v>Správa železnic, s.o.</v>
      </c>
      <c r="M49" s="36"/>
      <c r="N49" s="36"/>
      <c r="O49" s="36"/>
      <c r="P49" s="36"/>
      <c r="Q49" s="36"/>
      <c r="R49" s="36"/>
      <c r="S49" s="36"/>
      <c r="T49" s="36"/>
      <c r="U49" s="36"/>
      <c r="V49" s="36"/>
      <c r="W49" s="36"/>
      <c r="X49" s="36"/>
      <c r="Y49" s="36"/>
      <c r="Z49" s="36"/>
      <c r="AA49" s="36"/>
      <c r="AB49" s="36"/>
      <c r="AC49" s="36"/>
      <c r="AD49" s="36"/>
      <c r="AE49" s="36"/>
      <c r="AF49" s="36"/>
      <c r="AG49" s="36"/>
      <c r="AH49" s="36"/>
      <c r="AI49" s="29" t="s">
        <v>33</v>
      </c>
      <c r="AJ49" s="36"/>
      <c r="AK49" s="36"/>
      <c r="AL49" s="36"/>
      <c r="AM49" s="317" t="str">
        <f>IF(E17="","",E17)</f>
        <v xml:space="preserve">SUDOP EU a.s. </v>
      </c>
      <c r="AN49" s="318"/>
      <c r="AO49" s="318"/>
      <c r="AP49" s="318"/>
      <c r="AQ49" s="36"/>
      <c r="AR49" s="39"/>
      <c r="AS49" s="319" t="s">
        <v>58</v>
      </c>
      <c r="AT49" s="320"/>
      <c r="AU49" s="61"/>
      <c r="AV49" s="61"/>
      <c r="AW49" s="61"/>
      <c r="AX49" s="61"/>
      <c r="AY49" s="61"/>
      <c r="AZ49" s="61"/>
      <c r="BA49" s="61"/>
      <c r="BB49" s="61"/>
      <c r="BC49" s="61"/>
      <c r="BD49" s="62"/>
      <c r="BE49" s="34"/>
    </row>
    <row r="50" spans="1:57" s="2" customFormat="1" ht="25.65" customHeight="1">
      <c r="A50" s="34"/>
      <c r="B50" s="35"/>
      <c r="C50" s="29" t="s">
        <v>31</v>
      </c>
      <c r="D50" s="36"/>
      <c r="E50" s="36"/>
      <c r="F50" s="36"/>
      <c r="G50" s="36"/>
      <c r="H50" s="36"/>
      <c r="I50" s="36"/>
      <c r="J50" s="36"/>
      <c r="K50" s="36"/>
      <c r="L50" s="53"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38</v>
      </c>
      <c r="AJ50" s="36"/>
      <c r="AK50" s="36"/>
      <c r="AL50" s="36"/>
      <c r="AM50" s="317" t="str">
        <f>IF(E20="","",E20)</f>
        <v>STAVEBNÍ ROZPOČTY s.r.o.</v>
      </c>
      <c r="AN50" s="318"/>
      <c r="AO50" s="318"/>
      <c r="AP50" s="318"/>
      <c r="AQ50" s="36"/>
      <c r="AR50" s="39"/>
      <c r="AS50" s="321"/>
      <c r="AT50" s="322"/>
      <c r="AU50" s="63"/>
      <c r="AV50" s="63"/>
      <c r="AW50" s="63"/>
      <c r="AX50" s="63"/>
      <c r="AY50" s="63"/>
      <c r="AZ50" s="63"/>
      <c r="BA50" s="63"/>
      <c r="BB50" s="63"/>
      <c r="BC50" s="63"/>
      <c r="BD50" s="64"/>
      <c r="BE50" s="34"/>
    </row>
    <row r="51" spans="1:57" s="2" customFormat="1" ht="10.8"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23"/>
      <c r="AT51" s="324"/>
      <c r="AU51" s="65"/>
      <c r="AV51" s="65"/>
      <c r="AW51" s="65"/>
      <c r="AX51" s="65"/>
      <c r="AY51" s="65"/>
      <c r="AZ51" s="65"/>
      <c r="BA51" s="65"/>
      <c r="BB51" s="65"/>
      <c r="BC51" s="65"/>
      <c r="BD51" s="66"/>
      <c r="BE51" s="34"/>
    </row>
    <row r="52" spans="1:57" s="2" customFormat="1" ht="29.25" customHeight="1">
      <c r="A52" s="34"/>
      <c r="B52" s="35"/>
      <c r="C52" s="325" t="s">
        <v>59</v>
      </c>
      <c r="D52" s="326"/>
      <c r="E52" s="326"/>
      <c r="F52" s="326"/>
      <c r="G52" s="326"/>
      <c r="H52" s="67"/>
      <c r="I52" s="328" t="s">
        <v>60</v>
      </c>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7" t="s">
        <v>61</v>
      </c>
      <c r="AH52" s="326"/>
      <c r="AI52" s="326"/>
      <c r="AJ52" s="326"/>
      <c r="AK52" s="326"/>
      <c r="AL52" s="326"/>
      <c r="AM52" s="326"/>
      <c r="AN52" s="328" t="s">
        <v>62</v>
      </c>
      <c r="AO52" s="326"/>
      <c r="AP52" s="326"/>
      <c r="AQ52" s="68" t="s">
        <v>63</v>
      </c>
      <c r="AR52" s="39"/>
      <c r="AS52" s="69" t="s">
        <v>64</v>
      </c>
      <c r="AT52" s="70" t="s">
        <v>65</v>
      </c>
      <c r="AU52" s="70" t="s">
        <v>66</v>
      </c>
      <c r="AV52" s="70" t="s">
        <v>67</v>
      </c>
      <c r="AW52" s="70" t="s">
        <v>68</v>
      </c>
      <c r="AX52" s="70" t="s">
        <v>69</v>
      </c>
      <c r="AY52" s="70" t="s">
        <v>70</v>
      </c>
      <c r="AZ52" s="70" t="s">
        <v>71</v>
      </c>
      <c r="BA52" s="70" t="s">
        <v>72</v>
      </c>
      <c r="BB52" s="70" t="s">
        <v>73</v>
      </c>
      <c r="BC52" s="70" t="s">
        <v>74</v>
      </c>
      <c r="BD52" s="71" t="s">
        <v>75</v>
      </c>
      <c r="BE52" s="34"/>
    </row>
    <row r="53" spans="1:57" s="2" customFormat="1" ht="10.8"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2"/>
      <c r="AT53" s="73"/>
      <c r="AU53" s="73"/>
      <c r="AV53" s="73"/>
      <c r="AW53" s="73"/>
      <c r="AX53" s="73"/>
      <c r="AY53" s="73"/>
      <c r="AZ53" s="73"/>
      <c r="BA53" s="73"/>
      <c r="BB53" s="73"/>
      <c r="BC53" s="73"/>
      <c r="BD53" s="74"/>
      <c r="BE53" s="34"/>
    </row>
    <row r="54" spans="2:90" s="6" customFormat="1" ht="32.4" customHeight="1">
      <c r="B54" s="75"/>
      <c r="C54" s="76" t="s">
        <v>76</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32">
        <f>ROUND(SUM(AG55:AG60),2)</f>
        <v>0</v>
      </c>
      <c r="AH54" s="332"/>
      <c r="AI54" s="332"/>
      <c r="AJ54" s="332"/>
      <c r="AK54" s="332"/>
      <c r="AL54" s="332"/>
      <c r="AM54" s="332"/>
      <c r="AN54" s="333">
        <f aca="true" t="shared" si="0" ref="AN54:AN60">SUM(AG54,AT54)</f>
        <v>0</v>
      </c>
      <c r="AO54" s="333"/>
      <c r="AP54" s="333"/>
      <c r="AQ54" s="79" t="s">
        <v>19</v>
      </c>
      <c r="AR54" s="80"/>
      <c r="AS54" s="81">
        <f>ROUND(SUM(AS55:AS60),2)</f>
        <v>0</v>
      </c>
      <c r="AT54" s="82">
        <f aca="true" t="shared" si="1" ref="AT54:AT60">ROUND(SUM(AV54:AW54),2)</f>
        <v>0</v>
      </c>
      <c r="AU54" s="83">
        <f>ROUND(SUM(AU55:AU60),5)</f>
        <v>0</v>
      </c>
      <c r="AV54" s="82">
        <f>ROUND(AZ54*L29,2)</f>
        <v>0</v>
      </c>
      <c r="AW54" s="82">
        <f>ROUND(BA54*L30,2)</f>
        <v>0</v>
      </c>
      <c r="AX54" s="82">
        <f>ROUND(BB54*L29,2)</f>
        <v>0</v>
      </c>
      <c r="AY54" s="82">
        <f>ROUND(BC54*L30,2)</f>
        <v>0</v>
      </c>
      <c r="AZ54" s="82">
        <f>ROUND(SUM(AZ55:AZ60),2)</f>
        <v>0</v>
      </c>
      <c r="BA54" s="82">
        <f>ROUND(SUM(BA55:BA60),2)</f>
        <v>0</v>
      </c>
      <c r="BB54" s="82">
        <f>ROUND(SUM(BB55:BB60),2)</f>
        <v>0</v>
      </c>
      <c r="BC54" s="82">
        <f>ROUND(SUM(BC55:BC60),2)</f>
        <v>0</v>
      </c>
      <c r="BD54" s="84">
        <f>ROUND(SUM(BD55:BD60),2)</f>
        <v>0</v>
      </c>
      <c r="BS54" s="85" t="s">
        <v>77</v>
      </c>
      <c r="BT54" s="85" t="s">
        <v>78</v>
      </c>
      <c r="BU54" s="86" t="s">
        <v>79</v>
      </c>
      <c r="BV54" s="85" t="s">
        <v>80</v>
      </c>
      <c r="BW54" s="85" t="s">
        <v>5</v>
      </c>
      <c r="BX54" s="85" t="s">
        <v>81</v>
      </c>
      <c r="CL54" s="85" t="s">
        <v>19</v>
      </c>
    </row>
    <row r="55" spans="1:91" s="7" customFormat="1" ht="16.5" customHeight="1">
      <c r="A55" s="87" t="s">
        <v>82</v>
      </c>
      <c r="B55" s="88"/>
      <c r="C55" s="89"/>
      <c r="D55" s="329" t="s">
        <v>83</v>
      </c>
      <c r="E55" s="329"/>
      <c r="F55" s="329"/>
      <c r="G55" s="329"/>
      <c r="H55" s="329"/>
      <c r="I55" s="90"/>
      <c r="J55" s="329" t="s">
        <v>84</v>
      </c>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f>'SO 01 - Stavební část'!J30</f>
        <v>0</v>
      </c>
      <c r="AH55" s="331"/>
      <c r="AI55" s="331"/>
      <c r="AJ55" s="331"/>
      <c r="AK55" s="331"/>
      <c r="AL55" s="331"/>
      <c r="AM55" s="331"/>
      <c r="AN55" s="330">
        <f t="shared" si="0"/>
        <v>0</v>
      </c>
      <c r="AO55" s="331"/>
      <c r="AP55" s="331"/>
      <c r="AQ55" s="91" t="s">
        <v>85</v>
      </c>
      <c r="AR55" s="92"/>
      <c r="AS55" s="93">
        <v>0</v>
      </c>
      <c r="AT55" s="94">
        <f t="shared" si="1"/>
        <v>0</v>
      </c>
      <c r="AU55" s="95">
        <f>'SO 01 - Stavební část'!P102</f>
        <v>0</v>
      </c>
      <c r="AV55" s="94">
        <f>'SO 01 - Stavební část'!J33</f>
        <v>0</v>
      </c>
      <c r="AW55" s="94">
        <f>'SO 01 - Stavební část'!J34</f>
        <v>0</v>
      </c>
      <c r="AX55" s="94">
        <f>'SO 01 - Stavební část'!J35</f>
        <v>0</v>
      </c>
      <c r="AY55" s="94">
        <f>'SO 01 - Stavební část'!J36</f>
        <v>0</v>
      </c>
      <c r="AZ55" s="94">
        <f>'SO 01 - Stavební část'!F33</f>
        <v>0</v>
      </c>
      <c r="BA55" s="94">
        <f>'SO 01 - Stavební část'!F34</f>
        <v>0</v>
      </c>
      <c r="BB55" s="94">
        <f>'SO 01 - Stavební část'!F35</f>
        <v>0</v>
      </c>
      <c r="BC55" s="94">
        <f>'SO 01 - Stavební část'!F36</f>
        <v>0</v>
      </c>
      <c r="BD55" s="96">
        <f>'SO 01 - Stavební část'!F37</f>
        <v>0</v>
      </c>
      <c r="BT55" s="97" t="s">
        <v>86</v>
      </c>
      <c r="BV55" s="97" t="s">
        <v>80</v>
      </c>
      <c r="BW55" s="97" t="s">
        <v>87</v>
      </c>
      <c r="BX55" s="97" t="s">
        <v>5</v>
      </c>
      <c r="CL55" s="97" t="s">
        <v>19</v>
      </c>
      <c r="CM55" s="97" t="s">
        <v>88</v>
      </c>
    </row>
    <row r="56" spans="1:91" s="7" customFormat="1" ht="16.5" customHeight="1">
      <c r="A56" s="87" t="s">
        <v>82</v>
      </c>
      <c r="B56" s="88"/>
      <c r="C56" s="89"/>
      <c r="D56" s="329" t="s">
        <v>89</v>
      </c>
      <c r="E56" s="329"/>
      <c r="F56" s="329"/>
      <c r="G56" s="329"/>
      <c r="H56" s="329"/>
      <c r="I56" s="90"/>
      <c r="J56" s="329" t="s">
        <v>90</v>
      </c>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f>'SO 02 - ZTI'!J30</f>
        <v>0</v>
      </c>
      <c r="AH56" s="331"/>
      <c r="AI56" s="331"/>
      <c r="AJ56" s="331"/>
      <c r="AK56" s="331"/>
      <c r="AL56" s="331"/>
      <c r="AM56" s="331"/>
      <c r="AN56" s="330">
        <f t="shared" si="0"/>
        <v>0</v>
      </c>
      <c r="AO56" s="331"/>
      <c r="AP56" s="331"/>
      <c r="AQ56" s="91" t="s">
        <v>85</v>
      </c>
      <c r="AR56" s="92"/>
      <c r="AS56" s="93">
        <v>0</v>
      </c>
      <c r="AT56" s="94">
        <f t="shared" si="1"/>
        <v>0</v>
      </c>
      <c r="AU56" s="95">
        <f>'SO 02 - ZTI'!P90</f>
        <v>0</v>
      </c>
      <c r="AV56" s="94">
        <f>'SO 02 - ZTI'!J33</f>
        <v>0</v>
      </c>
      <c r="AW56" s="94">
        <f>'SO 02 - ZTI'!J34</f>
        <v>0</v>
      </c>
      <c r="AX56" s="94">
        <f>'SO 02 - ZTI'!J35</f>
        <v>0</v>
      </c>
      <c r="AY56" s="94">
        <f>'SO 02 - ZTI'!J36</f>
        <v>0</v>
      </c>
      <c r="AZ56" s="94">
        <f>'SO 02 - ZTI'!F33</f>
        <v>0</v>
      </c>
      <c r="BA56" s="94">
        <f>'SO 02 - ZTI'!F34</f>
        <v>0</v>
      </c>
      <c r="BB56" s="94">
        <f>'SO 02 - ZTI'!F35</f>
        <v>0</v>
      </c>
      <c r="BC56" s="94">
        <f>'SO 02 - ZTI'!F36</f>
        <v>0</v>
      </c>
      <c r="BD56" s="96">
        <f>'SO 02 - ZTI'!F37</f>
        <v>0</v>
      </c>
      <c r="BT56" s="97" t="s">
        <v>86</v>
      </c>
      <c r="BV56" s="97" t="s">
        <v>80</v>
      </c>
      <c r="BW56" s="97" t="s">
        <v>91</v>
      </c>
      <c r="BX56" s="97" t="s">
        <v>5</v>
      </c>
      <c r="CL56" s="97" t="s">
        <v>19</v>
      </c>
      <c r="CM56" s="97" t="s">
        <v>88</v>
      </c>
    </row>
    <row r="57" spans="1:91" s="7" customFormat="1" ht="16.5" customHeight="1">
      <c r="A57" s="87" t="s">
        <v>82</v>
      </c>
      <c r="B57" s="88"/>
      <c r="C57" s="89"/>
      <c r="D57" s="329" t="s">
        <v>92</v>
      </c>
      <c r="E57" s="329"/>
      <c r="F57" s="329"/>
      <c r="G57" s="329"/>
      <c r="H57" s="329"/>
      <c r="I57" s="90"/>
      <c r="J57" s="329" t="s">
        <v>93</v>
      </c>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30">
        <f>'SO 03 - Vytápění'!J30</f>
        <v>0</v>
      </c>
      <c r="AH57" s="331"/>
      <c r="AI57" s="331"/>
      <c r="AJ57" s="331"/>
      <c r="AK57" s="331"/>
      <c r="AL57" s="331"/>
      <c r="AM57" s="331"/>
      <c r="AN57" s="330">
        <f t="shared" si="0"/>
        <v>0</v>
      </c>
      <c r="AO57" s="331"/>
      <c r="AP57" s="331"/>
      <c r="AQ57" s="91" t="s">
        <v>85</v>
      </c>
      <c r="AR57" s="92"/>
      <c r="AS57" s="93">
        <v>0</v>
      </c>
      <c r="AT57" s="94">
        <f t="shared" si="1"/>
        <v>0</v>
      </c>
      <c r="AU57" s="95">
        <f>'SO 03 - Vytápění'!P95</f>
        <v>0</v>
      </c>
      <c r="AV57" s="94">
        <f>'SO 03 - Vytápění'!J33</f>
        <v>0</v>
      </c>
      <c r="AW57" s="94">
        <f>'SO 03 - Vytápění'!J34</f>
        <v>0</v>
      </c>
      <c r="AX57" s="94">
        <f>'SO 03 - Vytápění'!J35</f>
        <v>0</v>
      </c>
      <c r="AY57" s="94">
        <f>'SO 03 - Vytápění'!J36</f>
        <v>0</v>
      </c>
      <c r="AZ57" s="94">
        <f>'SO 03 - Vytápění'!F33</f>
        <v>0</v>
      </c>
      <c r="BA57" s="94">
        <f>'SO 03 - Vytápění'!F34</f>
        <v>0</v>
      </c>
      <c r="BB57" s="94">
        <f>'SO 03 - Vytápění'!F35</f>
        <v>0</v>
      </c>
      <c r="BC57" s="94">
        <f>'SO 03 - Vytápění'!F36</f>
        <v>0</v>
      </c>
      <c r="BD57" s="96">
        <f>'SO 03 - Vytápění'!F37</f>
        <v>0</v>
      </c>
      <c r="BT57" s="97" t="s">
        <v>86</v>
      </c>
      <c r="BV57" s="97" t="s">
        <v>80</v>
      </c>
      <c r="BW57" s="97" t="s">
        <v>94</v>
      </c>
      <c r="BX57" s="97" t="s">
        <v>5</v>
      </c>
      <c r="CL57" s="97" t="s">
        <v>19</v>
      </c>
      <c r="CM57" s="97" t="s">
        <v>88</v>
      </c>
    </row>
    <row r="58" spans="1:91" s="7" customFormat="1" ht="16.5" customHeight="1">
      <c r="A58" s="87" t="s">
        <v>82</v>
      </c>
      <c r="B58" s="88"/>
      <c r="C58" s="89"/>
      <c r="D58" s="329" t="s">
        <v>95</v>
      </c>
      <c r="E58" s="329"/>
      <c r="F58" s="329"/>
      <c r="G58" s="329"/>
      <c r="H58" s="329"/>
      <c r="I58" s="90"/>
      <c r="J58" s="329" t="s">
        <v>96</v>
      </c>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30">
        <f>'SO 04 - Elektroinstalace'!J30</f>
        <v>0</v>
      </c>
      <c r="AH58" s="331"/>
      <c r="AI58" s="331"/>
      <c r="AJ58" s="331"/>
      <c r="AK58" s="331"/>
      <c r="AL58" s="331"/>
      <c r="AM58" s="331"/>
      <c r="AN58" s="330">
        <f t="shared" si="0"/>
        <v>0</v>
      </c>
      <c r="AO58" s="331"/>
      <c r="AP58" s="331"/>
      <c r="AQ58" s="91" t="s">
        <v>85</v>
      </c>
      <c r="AR58" s="92"/>
      <c r="AS58" s="93">
        <v>0</v>
      </c>
      <c r="AT58" s="94">
        <f t="shared" si="1"/>
        <v>0</v>
      </c>
      <c r="AU58" s="95">
        <f>'SO 04 - Elektroinstalace'!P87</f>
        <v>0</v>
      </c>
      <c r="AV58" s="94">
        <f>'SO 04 - Elektroinstalace'!J33</f>
        <v>0</v>
      </c>
      <c r="AW58" s="94">
        <f>'SO 04 - Elektroinstalace'!J34</f>
        <v>0</v>
      </c>
      <c r="AX58" s="94">
        <f>'SO 04 - Elektroinstalace'!J35</f>
        <v>0</v>
      </c>
      <c r="AY58" s="94">
        <f>'SO 04 - Elektroinstalace'!J36</f>
        <v>0</v>
      </c>
      <c r="AZ58" s="94">
        <f>'SO 04 - Elektroinstalace'!F33</f>
        <v>0</v>
      </c>
      <c r="BA58" s="94">
        <f>'SO 04 - Elektroinstalace'!F34</f>
        <v>0</v>
      </c>
      <c r="BB58" s="94">
        <f>'SO 04 - Elektroinstalace'!F35</f>
        <v>0</v>
      </c>
      <c r="BC58" s="94">
        <f>'SO 04 - Elektroinstalace'!F36</f>
        <v>0</v>
      </c>
      <c r="BD58" s="96">
        <f>'SO 04 - Elektroinstalace'!F37</f>
        <v>0</v>
      </c>
      <c r="BT58" s="97" t="s">
        <v>86</v>
      </c>
      <c r="BV58" s="97" t="s">
        <v>80</v>
      </c>
      <c r="BW58" s="97" t="s">
        <v>97</v>
      </c>
      <c r="BX58" s="97" t="s">
        <v>5</v>
      </c>
      <c r="CL58" s="97" t="s">
        <v>19</v>
      </c>
      <c r="CM58" s="97" t="s">
        <v>88</v>
      </c>
    </row>
    <row r="59" spans="1:91" s="7" customFormat="1" ht="16.5" customHeight="1">
      <c r="A59" s="87" t="s">
        <v>82</v>
      </c>
      <c r="B59" s="88"/>
      <c r="C59" s="89"/>
      <c r="D59" s="329" t="s">
        <v>98</v>
      </c>
      <c r="E59" s="329"/>
      <c r="F59" s="329"/>
      <c r="G59" s="329"/>
      <c r="H59" s="329"/>
      <c r="I59" s="90"/>
      <c r="J59" s="329" t="s">
        <v>99</v>
      </c>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30">
        <f>'SO 05 - Slaboproud'!J30</f>
        <v>0</v>
      </c>
      <c r="AH59" s="331"/>
      <c r="AI59" s="331"/>
      <c r="AJ59" s="331"/>
      <c r="AK59" s="331"/>
      <c r="AL59" s="331"/>
      <c r="AM59" s="331"/>
      <c r="AN59" s="330">
        <f t="shared" si="0"/>
        <v>0</v>
      </c>
      <c r="AO59" s="331"/>
      <c r="AP59" s="331"/>
      <c r="AQ59" s="91" t="s">
        <v>85</v>
      </c>
      <c r="AR59" s="92"/>
      <c r="AS59" s="93">
        <v>0</v>
      </c>
      <c r="AT59" s="94">
        <f t="shared" si="1"/>
        <v>0</v>
      </c>
      <c r="AU59" s="95">
        <f>'SO 05 - Slaboproud'!P82</f>
        <v>0</v>
      </c>
      <c r="AV59" s="94">
        <f>'SO 05 - Slaboproud'!J33</f>
        <v>0</v>
      </c>
      <c r="AW59" s="94">
        <f>'SO 05 - Slaboproud'!J34</f>
        <v>0</v>
      </c>
      <c r="AX59" s="94">
        <f>'SO 05 - Slaboproud'!J35</f>
        <v>0</v>
      </c>
      <c r="AY59" s="94">
        <f>'SO 05 - Slaboproud'!J36</f>
        <v>0</v>
      </c>
      <c r="AZ59" s="94">
        <f>'SO 05 - Slaboproud'!F33</f>
        <v>0</v>
      </c>
      <c r="BA59" s="94">
        <f>'SO 05 - Slaboproud'!F34</f>
        <v>0</v>
      </c>
      <c r="BB59" s="94">
        <f>'SO 05 - Slaboproud'!F35</f>
        <v>0</v>
      </c>
      <c r="BC59" s="94">
        <f>'SO 05 - Slaboproud'!F36</f>
        <v>0</v>
      </c>
      <c r="BD59" s="96">
        <f>'SO 05 - Slaboproud'!F37</f>
        <v>0</v>
      </c>
      <c r="BT59" s="97" t="s">
        <v>86</v>
      </c>
      <c r="BV59" s="97" t="s">
        <v>80</v>
      </c>
      <c r="BW59" s="97" t="s">
        <v>100</v>
      </c>
      <c r="BX59" s="97" t="s">
        <v>5</v>
      </c>
      <c r="CL59" s="97" t="s">
        <v>19</v>
      </c>
      <c r="CM59" s="97" t="s">
        <v>88</v>
      </c>
    </row>
    <row r="60" spans="1:91" s="7" customFormat="1" ht="16.5" customHeight="1">
      <c r="A60" s="87" t="s">
        <v>82</v>
      </c>
      <c r="B60" s="88"/>
      <c r="C60" s="89"/>
      <c r="D60" s="329" t="s">
        <v>101</v>
      </c>
      <c r="E60" s="329"/>
      <c r="F60" s="329"/>
      <c r="G60" s="329"/>
      <c r="H60" s="329"/>
      <c r="I60" s="90"/>
      <c r="J60" s="329" t="s">
        <v>102</v>
      </c>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30">
        <f>'SO 06 - VRN - Vedlejší ro...'!J30</f>
        <v>0</v>
      </c>
      <c r="AH60" s="331"/>
      <c r="AI60" s="331"/>
      <c r="AJ60" s="331"/>
      <c r="AK60" s="331"/>
      <c r="AL60" s="331"/>
      <c r="AM60" s="331"/>
      <c r="AN60" s="330">
        <f t="shared" si="0"/>
        <v>0</v>
      </c>
      <c r="AO60" s="331"/>
      <c r="AP60" s="331"/>
      <c r="AQ60" s="91" t="s">
        <v>103</v>
      </c>
      <c r="AR60" s="92"/>
      <c r="AS60" s="98">
        <v>0</v>
      </c>
      <c r="AT60" s="99">
        <f t="shared" si="1"/>
        <v>0</v>
      </c>
      <c r="AU60" s="100">
        <f>'SO 06 - VRN - Vedlejší ro...'!P87</f>
        <v>0</v>
      </c>
      <c r="AV60" s="99">
        <f>'SO 06 - VRN - Vedlejší ro...'!J33</f>
        <v>0</v>
      </c>
      <c r="AW60" s="99">
        <f>'SO 06 - VRN - Vedlejší ro...'!J34</f>
        <v>0</v>
      </c>
      <c r="AX60" s="99">
        <f>'SO 06 - VRN - Vedlejší ro...'!J35</f>
        <v>0</v>
      </c>
      <c r="AY60" s="99">
        <f>'SO 06 - VRN - Vedlejší ro...'!J36</f>
        <v>0</v>
      </c>
      <c r="AZ60" s="99">
        <f>'SO 06 - VRN - Vedlejší ro...'!F33</f>
        <v>0</v>
      </c>
      <c r="BA60" s="99">
        <f>'SO 06 - VRN - Vedlejší ro...'!F34</f>
        <v>0</v>
      </c>
      <c r="BB60" s="99">
        <f>'SO 06 - VRN - Vedlejší ro...'!F35</f>
        <v>0</v>
      </c>
      <c r="BC60" s="99">
        <f>'SO 06 - VRN - Vedlejší ro...'!F36</f>
        <v>0</v>
      </c>
      <c r="BD60" s="101">
        <f>'SO 06 - VRN - Vedlejší ro...'!F37</f>
        <v>0</v>
      </c>
      <c r="BT60" s="97" t="s">
        <v>86</v>
      </c>
      <c r="BV60" s="97" t="s">
        <v>80</v>
      </c>
      <c r="BW60" s="97" t="s">
        <v>104</v>
      </c>
      <c r="BX60" s="97" t="s">
        <v>5</v>
      </c>
      <c r="CL60" s="97" t="s">
        <v>19</v>
      </c>
      <c r="CM60" s="97" t="s">
        <v>88</v>
      </c>
    </row>
    <row r="61" spans="1:57" s="2" customFormat="1" ht="30" customHeight="1">
      <c r="A61" s="34"/>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9"/>
      <c r="AS61" s="34"/>
      <c r="AT61" s="34"/>
      <c r="AU61" s="34"/>
      <c r="AV61" s="34"/>
      <c r="AW61" s="34"/>
      <c r="AX61" s="34"/>
      <c r="AY61" s="34"/>
      <c r="AZ61" s="34"/>
      <c r="BA61" s="34"/>
      <c r="BB61" s="34"/>
      <c r="BC61" s="34"/>
      <c r="BD61" s="34"/>
      <c r="BE61" s="34"/>
    </row>
    <row r="62" spans="1:57" s="2" customFormat="1" ht="6.9" customHeight="1">
      <c r="A62" s="34"/>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39"/>
      <c r="AS62" s="34"/>
      <c r="AT62" s="34"/>
      <c r="AU62" s="34"/>
      <c r="AV62" s="34"/>
      <c r="AW62" s="34"/>
      <c r="AX62" s="34"/>
      <c r="AY62" s="34"/>
      <c r="AZ62" s="34"/>
      <c r="BA62" s="34"/>
      <c r="BB62" s="34"/>
      <c r="BC62" s="34"/>
      <c r="BD62" s="34"/>
      <c r="BE62" s="34"/>
    </row>
  </sheetData>
  <sheetProtection algorithmName="SHA-512" hashValue="cDS1tzBHhjydFQ67kAoLr3EX6g6xxZAt+HD/ZSA0h6U058NLWv0oMaOq533Fmm/2VOkc/WM7K2DYDRPsEu0PzA==" saltValue="TresWxfsjzP7scpcFqVA8JDgGDmE1SMeWge+qm8Dw2Dtpbz4jE9MlA6EwYQCcHp84YqxVa97/GYiGA0L4ufAXg=="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L45:AO45"/>
    <mergeCell ref="AM47:AN47"/>
    <mergeCell ref="AM49:AP49"/>
    <mergeCell ref="AS49:AT51"/>
    <mergeCell ref="AM50:AP50"/>
  </mergeCells>
  <hyperlinks>
    <hyperlink ref="A55" location="'SO 01 - Stavební část'!C2" display="/"/>
    <hyperlink ref="A56" location="'SO 02 - ZTI'!C2" display="/"/>
    <hyperlink ref="A57" location="'SO 03 - Vytápění'!C2" display="/"/>
    <hyperlink ref="A58" location="'SO 04 - Elektroinstalace'!C2" display="/"/>
    <hyperlink ref="A59" location="'SO 05 - Slaboproud'!C2" display="/"/>
    <hyperlink ref="A60" location="'SO 06 - VRN - Vedlejší r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3"/>
      <c r="M2" s="353"/>
      <c r="N2" s="353"/>
      <c r="O2" s="353"/>
      <c r="P2" s="353"/>
      <c r="Q2" s="353"/>
      <c r="R2" s="353"/>
      <c r="S2" s="353"/>
      <c r="T2" s="353"/>
      <c r="U2" s="353"/>
      <c r="V2" s="353"/>
      <c r="AT2" s="17" t="s">
        <v>87</v>
      </c>
    </row>
    <row r="3" spans="2:46" s="1" customFormat="1" ht="6.9" customHeight="1">
      <c r="B3" s="102"/>
      <c r="C3" s="103"/>
      <c r="D3" s="103"/>
      <c r="E3" s="103"/>
      <c r="F3" s="103"/>
      <c r="G3" s="103"/>
      <c r="H3" s="103"/>
      <c r="I3" s="103"/>
      <c r="J3" s="103"/>
      <c r="K3" s="103"/>
      <c r="L3" s="20"/>
      <c r="AT3" s="17" t="s">
        <v>88</v>
      </c>
    </row>
    <row r="4" spans="2:46" s="1" customFormat="1" ht="24.9" customHeight="1">
      <c r="B4" s="20"/>
      <c r="D4" s="104" t="s">
        <v>105</v>
      </c>
      <c r="L4" s="20"/>
      <c r="M4" s="105" t="s">
        <v>10</v>
      </c>
      <c r="AT4" s="17" t="s">
        <v>37</v>
      </c>
    </row>
    <row r="5" spans="2:12" s="1" customFormat="1" ht="6.9" customHeight="1">
      <c r="B5" s="20"/>
      <c r="L5" s="20"/>
    </row>
    <row r="6" spans="2:12" s="1" customFormat="1" ht="12" customHeight="1">
      <c r="B6" s="20"/>
      <c r="D6" s="106" t="s">
        <v>16</v>
      </c>
      <c r="L6" s="20"/>
    </row>
    <row r="7" spans="2:12" s="1" customFormat="1" ht="16.5" customHeight="1">
      <c r="B7" s="20"/>
      <c r="E7" s="354" t="str">
        <f>'Rekapitulace stavby'!K6</f>
        <v>Nýrsko ON – oprava výpravní budovy</v>
      </c>
      <c r="F7" s="355"/>
      <c r="G7" s="355"/>
      <c r="H7" s="355"/>
      <c r="L7" s="20"/>
    </row>
    <row r="8" spans="1:31" s="2" customFormat="1" ht="12" customHeight="1">
      <c r="A8" s="34"/>
      <c r="B8" s="39"/>
      <c r="C8" s="34"/>
      <c r="D8" s="106" t="s">
        <v>106</v>
      </c>
      <c r="E8" s="34"/>
      <c r="F8" s="34"/>
      <c r="G8" s="34"/>
      <c r="H8" s="34"/>
      <c r="I8" s="34"/>
      <c r="J8" s="34"/>
      <c r="K8" s="34"/>
      <c r="L8" s="107"/>
      <c r="S8" s="34"/>
      <c r="T8" s="34"/>
      <c r="U8" s="34"/>
      <c r="V8" s="34"/>
      <c r="W8" s="34"/>
      <c r="X8" s="34"/>
      <c r="Y8" s="34"/>
      <c r="Z8" s="34"/>
      <c r="AA8" s="34"/>
      <c r="AB8" s="34"/>
      <c r="AC8" s="34"/>
      <c r="AD8" s="34"/>
      <c r="AE8" s="34"/>
    </row>
    <row r="9" spans="1:31" s="2" customFormat="1" ht="16.5" customHeight="1">
      <c r="A9" s="34"/>
      <c r="B9" s="39"/>
      <c r="C9" s="34"/>
      <c r="D9" s="34"/>
      <c r="E9" s="356" t="s">
        <v>107</v>
      </c>
      <c r="F9" s="357"/>
      <c r="G9" s="357"/>
      <c r="H9" s="357"/>
      <c r="I9" s="34"/>
      <c r="J9" s="34"/>
      <c r="K9" s="34"/>
      <c r="L9" s="107"/>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7"/>
      <c r="S10" s="34"/>
      <c r="T10" s="34"/>
      <c r="U10" s="34"/>
      <c r="V10" s="34"/>
      <c r="W10" s="34"/>
      <c r="X10" s="34"/>
      <c r="Y10" s="34"/>
      <c r="Z10" s="34"/>
      <c r="AA10" s="34"/>
      <c r="AB10" s="34"/>
      <c r="AC10" s="34"/>
      <c r="AD10" s="34"/>
      <c r="AE10" s="34"/>
    </row>
    <row r="11" spans="1:31" s="2" customFormat="1" ht="12" customHeight="1">
      <c r="A11" s="34"/>
      <c r="B11" s="39"/>
      <c r="C11" s="34"/>
      <c r="D11" s="106" t="s">
        <v>18</v>
      </c>
      <c r="E11" s="34"/>
      <c r="F11" s="108" t="s">
        <v>19</v>
      </c>
      <c r="G11" s="34"/>
      <c r="H11" s="34"/>
      <c r="I11" s="106" t="s">
        <v>20</v>
      </c>
      <c r="J11" s="108" t="s">
        <v>19</v>
      </c>
      <c r="K11" s="34"/>
      <c r="L11" s="107"/>
      <c r="S11" s="34"/>
      <c r="T11" s="34"/>
      <c r="U11" s="34"/>
      <c r="V11" s="34"/>
      <c r="W11" s="34"/>
      <c r="X11" s="34"/>
      <c r="Y11" s="34"/>
      <c r="Z11" s="34"/>
      <c r="AA11" s="34"/>
      <c r="AB11" s="34"/>
      <c r="AC11" s="34"/>
      <c r="AD11" s="34"/>
      <c r="AE11" s="34"/>
    </row>
    <row r="12" spans="1:31" s="2" customFormat="1" ht="12" customHeight="1">
      <c r="A12" s="34"/>
      <c r="B12" s="39"/>
      <c r="C12" s="34"/>
      <c r="D12" s="106" t="s">
        <v>21</v>
      </c>
      <c r="E12" s="34"/>
      <c r="F12" s="108" t="s">
        <v>108</v>
      </c>
      <c r="G12" s="34"/>
      <c r="H12" s="34"/>
      <c r="I12" s="106" t="s">
        <v>23</v>
      </c>
      <c r="J12" s="109" t="str">
        <f>'Rekapitulace stavby'!AN8</f>
        <v>19. 8. 2020</v>
      </c>
      <c r="K12" s="34"/>
      <c r="L12" s="107"/>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7"/>
      <c r="S13" s="34"/>
      <c r="T13" s="34"/>
      <c r="U13" s="34"/>
      <c r="V13" s="34"/>
      <c r="W13" s="34"/>
      <c r="X13" s="34"/>
      <c r="Y13" s="34"/>
      <c r="Z13" s="34"/>
      <c r="AA13" s="34"/>
      <c r="AB13" s="34"/>
      <c r="AC13" s="34"/>
      <c r="AD13" s="34"/>
      <c r="AE13" s="34"/>
    </row>
    <row r="14" spans="1:31" s="2" customFormat="1" ht="12" customHeight="1">
      <c r="A14" s="34"/>
      <c r="B14" s="39"/>
      <c r="C14" s="34"/>
      <c r="D14" s="106" t="s">
        <v>25</v>
      </c>
      <c r="E14" s="34"/>
      <c r="F14" s="34"/>
      <c r="G14" s="34"/>
      <c r="H14" s="34"/>
      <c r="I14" s="106" t="s">
        <v>26</v>
      </c>
      <c r="J14" s="108" t="str">
        <f>IF('Rekapitulace stavby'!AN10="","",'Rekapitulace stavby'!AN10)</f>
        <v>70994234</v>
      </c>
      <c r="K14" s="34"/>
      <c r="L14" s="107"/>
      <c r="S14" s="34"/>
      <c r="T14" s="34"/>
      <c r="U14" s="34"/>
      <c r="V14" s="34"/>
      <c r="W14" s="34"/>
      <c r="X14" s="34"/>
      <c r="Y14" s="34"/>
      <c r="Z14" s="34"/>
      <c r="AA14" s="34"/>
      <c r="AB14" s="34"/>
      <c r="AC14" s="34"/>
      <c r="AD14" s="34"/>
      <c r="AE14" s="34"/>
    </row>
    <row r="15" spans="1:31" s="2" customFormat="1" ht="18" customHeight="1">
      <c r="A15" s="34"/>
      <c r="B15" s="39"/>
      <c r="C15" s="34"/>
      <c r="D15" s="34"/>
      <c r="E15" s="108" t="str">
        <f>IF('Rekapitulace stavby'!E11="","",'Rekapitulace stavby'!E11)</f>
        <v>Správa železnic, s.o.</v>
      </c>
      <c r="F15" s="34"/>
      <c r="G15" s="34"/>
      <c r="H15" s="34"/>
      <c r="I15" s="106" t="s">
        <v>29</v>
      </c>
      <c r="J15" s="108" t="str">
        <f>IF('Rekapitulace stavby'!AN11="","",'Rekapitulace stavby'!AN11)</f>
        <v>CZ70994234</v>
      </c>
      <c r="K15" s="34"/>
      <c r="L15" s="107"/>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7"/>
      <c r="S16" s="34"/>
      <c r="T16" s="34"/>
      <c r="U16" s="34"/>
      <c r="V16" s="34"/>
      <c r="W16" s="34"/>
      <c r="X16" s="34"/>
      <c r="Y16" s="34"/>
      <c r="Z16" s="34"/>
      <c r="AA16" s="34"/>
      <c r="AB16" s="34"/>
      <c r="AC16" s="34"/>
      <c r="AD16" s="34"/>
      <c r="AE16" s="34"/>
    </row>
    <row r="17" spans="1:31" s="2" customFormat="1" ht="12" customHeight="1">
      <c r="A17" s="34"/>
      <c r="B17" s="39"/>
      <c r="C17" s="34"/>
      <c r="D17" s="106" t="s">
        <v>31</v>
      </c>
      <c r="E17" s="34"/>
      <c r="F17" s="34"/>
      <c r="G17" s="34"/>
      <c r="H17" s="34"/>
      <c r="I17" s="106" t="s">
        <v>26</v>
      </c>
      <c r="J17" s="30" t="str">
        <f>'Rekapitulace stavby'!AN13</f>
        <v>Vyplň údaj</v>
      </c>
      <c r="K17" s="34"/>
      <c r="L17" s="107"/>
      <c r="S17" s="34"/>
      <c r="T17" s="34"/>
      <c r="U17" s="34"/>
      <c r="V17" s="34"/>
      <c r="W17" s="34"/>
      <c r="X17" s="34"/>
      <c r="Y17" s="34"/>
      <c r="Z17" s="34"/>
      <c r="AA17" s="34"/>
      <c r="AB17" s="34"/>
      <c r="AC17" s="34"/>
      <c r="AD17" s="34"/>
      <c r="AE17" s="34"/>
    </row>
    <row r="18" spans="1:31" s="2" customFormat="1" ht="18" customHeight="1">
      <c r="A18" s="34"/>
      <c r="B18" s="39"/>
      <c r="C18" s="34"/>
      <c r="D18" s="34"/>
      <c r="E18" s="358" t="str">
        <f>'Rekapitulace stavby'!E14</f>
        <v>Vyplň údaj</v>
      </c>
      <c r="F18" s="359"/>
      <c r="G18" s="359"/>
      <c r="H18" s="359"/>
      <c r="I18" s="106" t="s">
        <v>29</v>
      </c>
      <c r="J18" s="30" t="str">
        <f>'Rekapitulace stavby'!AN14</f>
        <v>Vyplň údaj</v>
      </c>
      <c r="K18" s="34"/>
      <c r="L18" s="107"/>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7"/>
      <c r="S19" s="34"/>
      <c r="T19" s="34"/>
      <c r="U19" s="34"/>
      <c r="V19" s="34"/>
      <c r="W19" s="34"/>
      <c r="X19" s="34"/>
      <c r="Y19" s="34"/>
      <c r="Z19" s="34"/>
      <c r="AA19" s="34"/>
      <c r="AB19" s="34"/>
      <c r="AC19" s="34"/>
      <c r="AD19" s="34"/>
      <c r="AE19" s="34"/>
    </row>
    <row r="20" spans="1:31" s="2" customFormat="1" ht="12" customHeight="1">
      <c r="A20" s="34"/>
      <c r="B20" s="39"/>
      <c r="C20" s="34"/>
      <c r="D20" s="106" t="s">
        <v>33</v>
      </c>
      <c r="E20" s="34"/>
      <c r="F20" s="34"/>
      <c r="G20" s="34"/>
      <c r="H20" s="34"/>
      <c r="I20" s="106" t="s">
        <v>26</v>
      </c>
      <c r="J20" s="108" t="str">
        <f>IF('Rekapitulace stavby'!AN16="","",'Rekapitulace stavby'!AN16)</f>
        <v>05165024</v>
      </c>
      <c r="K20" s="34"/>
      <c r="L20" s="107"/>
      <c r="S20" s="34"/>
      <c r="T20" s="34"/>
      <c r="U20" s="34"/>
      <c r="V20" s="34"/>
      <c r="W20" s="34"/>
      <c r="X20" s="34"/>
      <c r="Y20" s="34"/>
      <c r="Z20" s="34"/>
      <c r="AA20" s="34"/>
      <c r="AB20" s="34"/>
      <c r="AC20" s="34"/>
      <c r="AD20" s="34"/>
      <c r="AE20" s="34"/>
    </row>
    <row r="21" spans="1:31" s="2" customFormat="1" ht="18" customHeight="1">
      <c r="A21" s="34"/>
      <c r="B21" s="39"/>
      <c r="C21" s="34"/>
      <c r="D21" s="34"/>
      <c r="E21" s="108" t="str">
        <f>IF('Rekapitulace stavby'!E17="","",'Rekapitulace stavby'!E17)</f>
        <v xml:space="preserve">SUDOP EU a.s. </v>
      </c>
      <c r="F21" s="34"/>
      <c r="G21" s="34"/>
      <c r="H21" s="34"/>
      <c r="I21" s="106" t="s">
        <v>29</v>
      </c>
      <c r="J21" s="108" t="str">
        <f>IF('Rekapitulace stavby'!AN17="","",'Rekapitulace stavby'!AN17)</f>
        <v>CZ05165024</v>
      </c>
      <c r="K21" s="34"/>
      <c r="L21" s="107"/>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7"/>
      <c r="S22" s="34"/>
      <c r="T22" s="34"/>
      <c r="U22" s="34"/>
      <c r="V22" s="34"/>
      <c r="W22" s="34"/>
      <c r="X22" s="34"/>
      <c r="Y22" s="34"/>
      <c r="Z22" s="34"/>
      <c r="AA22" s="34"/>
      <c r="AB22" s="34"/>
      <c r="AC22" s="34"/>
      <c r="AD22" s="34"/>
      <c r="AE22" s="34"/>
    </row>
    <row r="23" spans="1:31" s="2" customFormat="1" ht="12" customHeight="1">
      <c r="A23" s="34"/>
      <c r="B23" s="39"/>
      <c r="C23" s="34"/>
      <c r="D23" s="106" t="s">
        <v>38</v>
      </c>
      <c r="E23" s="34"/>
      <c r="F23" s="34"/>
      <c r="G23" s="34"/>
      <c r="H23" s="34"/>
      <c r="I23" s="106" t="s">
        <v>26</v>
      </c>
      <c r="J23" s="108" t="str">
        <f>IF('Rekapitulace stavby'!AN19="","",'Rekapitulace stavby'!AN19)</f>
        <v>07036167</v>
      </c>
      <c r="K23" s="34"/>
      <c r="L23" s="107"/>
      <c r="S23" s="34"/>
      <c r="T23" s="34"/>
      <c r="U23" s="34"/>
      <c r="V23" s="34"/>
      <c r="W23" s="34"/>
      <c r="X23" s="34"/>
      <c r="Y23" s="34"/>
      <c r="Z23" s="34"/>
      <c r="AA23" s="34"/>
      <c r="AB23" s="34"/>
      <c r="AC23" s="34"/>
      <c r="AD23" s="34"/>
      <c r="AE23" s="34"/>
    </row>
    <row r="24" spans="1:31" s="2" customFormat="1" ht="18" customHeight="1">
      <c r="A24" s="34"/>
      <c r="B24" s="39"/>
      <c r="C24" s="34"/>
      <c r="D24" s="34"/>
      <c r="E24" s="108" t="str">
        <f>IF('Rekapitulace stavby'!E20="","",'Rekapitulace stavby'!E20)</f>
        <v>STAVEBNÍ ROZPOČTY s.r.o.</v>
      </c>
      <c r="F24" s="34"/>
      <c r="G24" s="34"/>
      <c r="H24" s="34"/>
      <c r="I24" s="106" t="s">
        <v>29</v>
      </c>
      <c r="J24" s="108" t="str">
        <f>IF('Rekapitulace stavby'!AN20="","",'Rekapitulace stavby'!AN20)</f>
        <v>CZ07036167</v>
      </c>
      <c r="K24" s="34"/>
      <c r="L24" s="107"/>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7"/>
      <c r="S25" s="34"/>
      <c r="T25" s="34"/>
      <c r="U25" s="34"/>
      <c r="V25" s="34"/>
      <c r="W25" s="34"/>
      <c r="X25" s="34"/>
      <c r="Y25" s="34"/>
      <c r="Z25" s="34"/>
      <c r="AA25" s="34"/>
      <c r="AB25" s="34"/>
      <c r="AC25" s="34"/>
      <c r="AD25" s="34"/>
      <c r="AE25" s="34"/>
    </row>
    <row r="26" spans="1:31" s="2" customFormat="1" ht="12" customHeight="1">
      <c r="A26" s="34"/>
      <c r="B26" s="39"/>
      <c r="C26" s="34"/>
      <c r="D26" s="106" t="s">
        <v>42</v>
      </c>
      <c r="E26" s="34"/>
      <c r="F26" s="34"/>
      <c r="G26" s="34"/>
      <c r="H26" s="34"/>
      <c r="I26" s="34"/>
      <c r="J26" s="34"/>
      <c r="K26" s="34"/>
      <c r="L26" s="107"/>
      <c r="S26" s="34"/>
      <c r="T26" s="34"/>
      <c r="U26" s="34"/>
      <c r="V26" s="34"/>
      <c r="W26" s="34"/>
      <c r="X26" s="34"/>
      <c r="Y26" s="34"/>
      <c r="Z26" s="34"/>
      <c r="AA26" s="34"/>
      <c r="AB26" s="34"/>
      <c r="AC26" s="34"/>
      <c r="AD26" s="34"/>
      <c r="AE26" s="34"/>
    </row>
    <row r="27" spans="1:31" s="8" customFormat="1" ht="16.5" customHeight="1">
      <c r="A27" s="110"/>
      <c r="B27" s="111"/>
      <c r="C27" s="110"/>
      <c r="D27" s="110"/>
      <c r="E27" s="360" t="s">
        <v>19</v>
      </c>
      <c r="F27" s="360"/>
      <c r="G27" s="360"/>
      <c r="H27" s="360"/>
      <c r="I27" s="110"/>
      <c r="J27" s="110"/>
      <c r="K27" s="110"/>
      <c r="L27" s="112"/>
      <c r="S27" s="110"/>
      <c r="T27" s="110"/>
      <c r="U27" s="110"/>
      <c r="V27" s="110"/>
      <c r="W27" s="110"/>
      <c r="X27" s="110"/>
      <c r="Y27" s="110"/>
      <c r="Z27" s="110"/>
      <c r="AA27" s="110"/>
      <c r="AB27" s="110"/>
      <c r="AC27" s="110"/>
      <c r="AD27" s="110"/>
      <c r="AE27" s="110"/>
    </row>
    <row r="28" spans="1:31" s="2" customFormat="1" ht="6.9" customHeight="1">
      <c r="A28" s="34"/>
      <c r="B28" s="39"/>
      <c r="C28" s="34"/>
      <c r="D28" s="34"/>
      <c r="E28" s="34"/>
      <c r="F28" s="34"/>
      <c r="G28" s="34"/>
      <c r="H28" s="34"/>
      <c r="I28" s="34"/>
      <c r="J28" s="34"/>
      <c r="K28" s="34"/>
      <c r="L28" s="107"/>
      <c r="S28" s="34"/>
      <c r="T28" s="34"/>
      <c r="U28" s="34"/>
      <c r="V28" s="34"/>
      <c r="W28" s="34"/>
      <c r="X28" s="34"/>
      <c r="Y28" s="34"/>
      <c r="Z28" s="34"/>
      <c r="AA28" s="34"/>
      <c r="AB28" s="34"/>
      <c r="AC28" s="34"/>
      <c r="AD28" s="34"/>
      <c r="AE28" s="34"/>
    </row>
    <row r="29" spans="1:31" s="2" customFormat="1" ht="6.9" customHeight="1">
      <c r="A29" s="34"/>
      <c r="B29" s="39"/>
      <c r="C29" s="34"/>
      <c r="D29" s="113"/>
      <c r="E29" s="113"/>
      <c r="F29" s="113"/>
      <c r="G29" s="113"/>
      <c r="H29" s="113"/>
      <c r="I29" s="113"/>
      <c r="J29" s="113"/>
      <c r="K29" s="113"/>
      <c r="L29" s="107"/>
      <c r="S29" s="34"/>
      <c r="T29" s="34"/>
      <c r="U29" s="34"/>
      <c r="V29" s="34"/>
      <c r="W29" s="34"/>
      <c r="X29" s="34"/>
      <c r="Y29" s="34"/>
      <c r="Z29" s="34"/>
      <c r="AA29" s="34"/>
      <c r="AB29" s="34"/>
      <c r="AC29" s="34"/>
      <c r="AD29" s="34"/>
      <c r="AE29" s="34"/>
    </row>
    <row r="30" spans="1:31" s="2" customFormat="1" ht="25.35" customHeight="1">
      <c r="A30" s="34"/>
      <c r="B30" s="39"/>
      <c r="C30" s="34"/>
      <c r="D30" s="114" t="s">
        <v>44</v>
      </c>
      <c r="E30" s="34"/>
      <c r="F30" s="34"/>
      <c r="G30" s="34"/>
      <c r="H30" s="34"/>
      <c r="I30" s="34"/>
      <c r="J30" s="115">
        <f>ROUND(J102,2)</f>
        <v>0</v>
      </c>
      <c r="K30" s="34"/>
      <c r="L30" s="107"/>
      <c r="S30" s="34"/>
      <c r="T30" s="34"/>
      <c r="U30" s="34"/>
      <c r="V30" s="34"/>
      <c r="W30" s="34"/>
      <c r="X30" s="34"/>
      <c r="Y30" s="34"/>
      <c r="Z30" s="34"/>
      <c r="AA30" s="34"/>
      <c r="AB30" s="34"/>
      <c r="AC30" s="34"/>
      <c r="AD30" s="34"/>
      <c r="AE30" s="34"/>
    </row>
    <row r="31" spans="1:31" s="2" customFormat="1" ht="6.9" customHeight="1">
      <c r="A31" s="34"/>
      <c r="B31" s="39"/>
      <c r="C31" s="34"/>
      <c r="D31" s="113"/>
      <c r="E31" s="113"/>
      <c r="F31" s="113"/>
      <c r="G31" s="113"/>
      <c r="H31" s="113"/>
      <c r="I31" s="113"/>
      <c r="J31" s="113"/>
      <c r="K31" s="113"/>
      <c r="L31" s="107"/>
      <c r="S31" s="34"/>
      <c r="T31" s="34"/>
      <c r="U31" s="34"/>
      <c r="V31" s="34"/>
      <c r="W31" s="34"/>
      <c r="X31" s="34"/>
      <c r="Y31" s="34"/>
      <c r="Z31" s="34"/>
      <c r="AA31" s="34"/>
      <c r="AB31" s="34"/>
      <c r="AC31" s="34"/>
      <c r="AD31" s="34"/>
      <c r="AE31" s="34"/>
    </row>
    <row r="32" spans="1:31" s="2" customFormat="1" ht="14.4" customHeight="1">
      <c r="A32" s="34"/>
      <c r="B32" s="39"/>
      <c r="C32" s="34"/>
      <c r="D32" s="34"/>
      <c r="E32" s="34"/>
      <c r="F32" s="116" t="s">
        <v>46</v>
      </c>
      <c r="G32" s="34"/>
      <c r="H32" s="34"/>
      <c r="I32" s="116" t="s">
        <v>45</v>
      </c>
      <c r="J32" s="116" t="s">
        <v>47</v>
      </c>
      <c r="K32" s="34"/>
      <c r="L32" s="107"/>
      <c r="S32" s="34"/>
      <c r="T32" s="34"/>
      <c r="U32" s="34"/>
      <c r="V32" s="34"/>
      <c r="W32" s="34"/>
      <c r="X32" s="34"/>
      <c r="Y32" s="34"/>
      <c r="Z32" s="34"/>
      <c r="AA32" s="34"/>
      <c r="AB32" s="34"/>
      <c r="AC32" s="34"/>
      <c r="AD32" s="34"/>
      <c r="AE32" s="34"/>
    </row>
    <row r="33" spans="1:31" s="2" customFormat="1" ht="14.4" customHeight="1" hidden="1">
      <c r="A33" s="34"/>
      <c r="B33" s="39"/>
      <c r="C33" s="34"/>
      <c r="D33" s="117" t="s">
        <v>48</v>
      </c>
      <c r="E33" s="106" t="s">
        <v>49</v>
      </c>
      <c r="F33" s="118">
        <f>ROUND((SUM(BE102:BE587)),2)</f>
        <v>0</v>
      </c>
      <c r="G33" s="34"/>
      <c r="H33" s="34"/>
      <c r="I33" s="119">
        <v>0.21</v>
      </c>
      <c r="J33" s="118">
        <f>ROUND(((SUM(BE102:BE587))*I33),2)</f>
        <v>0</v>
      </c>
      <c r="K33" s="34"/>
      <c r="L33" s="107"/>
      <c r="S33" s="34"/>
      <c r="T33" s="34"/>
      <c r="U33" s="34"/>
      <c r="V33" s="34"/>
      <c r="W33" s="34"/>
      <c r="X33" s="34"/>
      <c r="Y33" s="34"/>
      <c r="Z33" s="34"/>
      <c r="AA33" s="34"/>
      <c r="AB33" s="34"/>
      <c r="AC33" s="34"/>
      <c r="AD33" s="34"/>
      <c r="AE33" s="34"/>
    </row>
    <row r="34" spans="1:31" s="2" customFormat="1" ht="14.4" customHeight="1" hidden="1">
      <c r="A34" s="34"/>
      <c r="B34" s="39"/>
      <c r="C34" s="34"/>
      <c r="D34" s="34"/>
      <c r="E34" s="106" t="s">
        <v>50</v>
      </c>
      <c r="F34" s="118">
        <f>ROUND((SUM(BF102:BF587)),2)</f>
        <v>0</v>
      </c>
      <c r="G34" s="34"/>
      <c r="H34" s="34"/>
      <c r="I34" s="119">
        <v>0.15</v>
      </c>
      <c r="J34" s="118">
        <f>ROUND(((SUM(BF102:BF587))*I34),2)</f>
        <v>0</v>
      </c>
      <c r="K34" s="34"/>
      <c r="L34" s="107"/>
      <c r="S34" s="34"/>
      <c r="T34" s="34"/>
      <c r="U34" s="34"/>
      <c r="V34" s="34"/>
      <c r="W34" s="34"/>
      <c r="X34" s="34"/>
      <c r="Y34" s="34"/>
      <c r="Z34" s="34"/>
      <c r="AA34" s="34"/>
      <c r="AB34" s="34"/>
      <c r="AC34" s="34"/>
      <c r="AD34" s="34"/>
      <c r="AE34" s="34"/>
    </row>
    <row r="35" spans="1:31" s="2" customFormat="1" ht="14.4" customHeight="1">
      <c r="A35" s="34"/>
      <c r="B35" s="39"/>
      <c r="C35" s="34"/>
      <c r="D35" s="106" t="s">
        <v>48</v>
      </c>
      <c r="E35" s="106" t="s">
        <v>51</v>
      </c>
      <c r="F35" s="118">
        <f>ROUND((SUM(BG102:BG587)),2)</f>
        <v>0</v>
      </c>
      <c r="G35" s="34"/>
      <c r="H35" s="34"/>
      <c r="I35" s="119">
        <v>0.21</v>
      </c>
      <c r="J35" s="118">
        <f>0</f>
        <v>0</v>
      </c>
      <c r="K35" s="34"/>
      <c r="L35" s="107"/>
      <c r="S35" s="34"/>
      <c r="T35" s="34"/>
      <c r="U35" s="34"/>
      <c r="V35" s="34"/>
      <c r="W35" s="34"/>
      <c r="X35" s="34"/>
      <c r="Y35" s="34"/>
      <c r="Z35" s="34"/>
      <c r="AA35" s="34"/>
      <c r="AB35" s="34"/>
      <c r="AC35" s="34"/>
      <c r="AD35" s="34"/>
      <c r="AE35" s="34"/>
    </row>
    <row r="36" spans="1:31" s="2" customFormat="1" ht="14.4" customHeight="1">
      <c r="A36" s="34"/>
      <c r="B36" s="39"/>
      <c r="C36" s="34"/>
      <c r="D36" s="34"/>
      <c r="E36" s="106" t="s">
        <v>52</v>
      </c>
      <c r="F36" s="118">
        <f>ROUND((SUM(BH102:BH587)),2)</f>
        <v>0</v>
      </c>
      <c r="G36" s="34"/>
      <c r="H36" s="34"/>
      <c r="I36" s="119">
        <v>0.15</v>
      </c>
      <c r="J36" s="118">
        <f>0</f>
        <v>0</v>
      </c>
      <c r="K36" s="34"/>
      <c r="L36" s="107"/>
      <c r="S36" s="34"/>
      <c r="T36" s="34"/>
      <c r="U36" s="34"/>
      <c r="V36" s="34"/>
      <c r="W36" s="34"/>
      <c r="X36" s="34"/>
      <c r="Y36" s="34"/>
      <c r="Z36" s="34"/>
      <c r="AA36" s="34"/>
      <c r="AB36" s="34"/>
      <c r="AC36" s="34"/>
      <c r="AD36" s="34"/>
      <c r="AE36" s="34"/>
    </row>
    <row r="37" spans="1:31" s="2" customFormat="1" ht="14.4" customHeight="1" hidden="1">
      <c r="A37" s="34"/>
      <c r="B37" s="39"/>
      <c r="C37" s="34"/>
      <c r="D37" s="34"/>
      <c r="E37" s="106" t="s">
        <v>53</v>
      </c>
      <c r="F37" s="118">
        <f>ROUND((SUM(BI102:BI587)),2)</f>
        <v>0</v>
      </c>
      <c r="G37" s="34"/>
      <c r="H37" s="34"/>
      <c r="I37" s="119">
        <v>0</v>
      </c>
      <c r="J37" s="118">
        <f>0</f>
        <v>0</v>
      </c>
      <c r="K37" s="34"/>
      <c r="L37" s="107"/>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7"/>
      <c r="S38" s="34"/>
      <c r="T38" s="34"/>
      <c r="U38" s="34"/>
      <c r="V38" s="34"/>
      <c r="W38" s="34"/>
      <c r="X38" s="34"/>
      <c r="Y38" s="34"/>
      <c r="Z38" s="34"/>
      <c r="AA38" s="34"/>
      <c r="AB38" s="34"/>
      <c r="AC38" s="34"/>
      <c r="AD38" s="34"/>
      <c r="AE38" s="34"/>
    </row>
    <row r="39" spans="1:31" s="2" customFormat="1" ht="25.35" customHeight="1">
      <c r="A39" s="34"/>
      <c r="B39" s="39"/>
      <c r="C39" s="120"/>
      <c r="D39" s="121" t="s">
        <v>54</v>
      </c>
      <c r="E39" s="122"/>
      <c r="F39" s="122"/>
      <c r="G39" s="123" t="s">
        <v>55</v>
      </c>
      <c r="H39" s="124" t="s">
        <v>56</v>
      </c>
      <c r="I39" s="122"/>
      <c r="J39" s="125">
        <f>SUM(J30:J37)</f>
        <v>0</v>
      </c>
      <c r="K39" s="126"/>
      <c r="L39" s="107"/>
      <c r="S39" s="34"/>
      <c r="T39" s="34"/>
      <c r="U39" s="34"/>
      <c r="V39" s="34"/>
      <c r="W39" s="34"/>
      <c r="X39" s="34"/>
      <c r="Y39" s="34"/>
      <c r="Z39" s="34"/>
      <c r="AA39" s="34"/>
      <c r="AB39" s="34"/>
      <c r="AC39" s="34"/>
      <c r="AD39" s="34"/>
      <c r="AE39" s="34"/>
    </row>
    <row r="40" spans="1:31" s="2" customFormat="1" ht="14.4" customHeight="1">
      <c r="A40" s="34"/>
      <c r="B40" s="127"/>
      <c r="C40" s="128"/>
      <c r="D40" s="128"/>
      <c r="E40" s="128"/>
      <c r="F40" s="128"/>
      <c r="G40" s="128"/>
      <c r="H40" s="128"/>
      <c r="I40" s="128"/>
      <c r="J40" s="128"/>
      <c r="K40" s="128"/>
      <c r="L40" s="107"/>
      <c r="S40" s="34"/>
      <c r="T40" s="34"/>
      <c r="U40" s="34"/>
      <c r="V40" s="34"/>
      <c r="W40" s="34"/>
      <c r="X40" s="34"/>
      <c r="Y40" s="34"/>
      <c r="Z40" s="34"/>
      <c r="AA40" s="34"/>
      <c r="AB40" s="34"/>
      <c r="AC40" s="34"/>
      <c r="AD40" s="34"/>
      <c r="AE40" s="34"/>
    </row>
    <row r="44" spans="1:31" s="2" customFormat="1" ht="6.9" customHeight="1">
      <c r="A44" s="34"/>
      <c r="B44" s="129"/>
      <c r="C44" s="130"/>
      <c r="D44" s="130"/>
      <c r="E44" s="130"/>
      <c r="F44" s="130"/>
      <c r="G44" s="130"/>
      <c r="H44" s="130"/>
      <c r="I44" s="130"/>
      <c r="J44" s="130"/>
      <c r="K44" s="130"/>
      <c r="L44" s="107"/>
      <c r="S44" s="34"/>
      <c r="T44" s="34"/>
      <c r="U44" s="34"/>
      <c r="V44" s="34"/>
      <c r="W44" s="34"/>
      <c r="X44" s="34"/>
      <c r="Y44" s="34"/>
      <c r="Z44" s="34"/>
      <c r="AA44" s="34"/>
      <c r="AB44" s="34"/>
      <c r="AC44" s="34"/>
      <c r="AD44" s="34"/>
      <c r="AE44" s="34"/>
    </row>
    <row r="45" spans="1:31" s="2" customFormat="1" ht="24.9" customHeight="1">
      <c r="A45" s="34"/>
      <c r="B45" s="35"/>
      <c r="C45" s="23" t="s">
        <v>109</v>
      </c>
      <c r="D45" s="36"/>
      <c r="E45" s="36"/>
      <c r="F45" s="36"/>
      <c r="G45" s="36"/>
      <c r="H45" s="36"/>
      <c r="I45" s="36"/>
      <c r="J45" s="36"/>
      <c r="K45" s="36"/>
      <c r="L45" s="107"/>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7"/>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7"/>
      <c r="S47" s="34"/>
      <c r="T47" s="34"/>
      <c r="U47" s="34"/>
      <c r="V47" s="34"/>
      <c r="W47" s="34"/>
      <c r="X47" s="34"/>
      <c r="Y47" s="34"/>
      <c r="Z47" s="34"/>
      <c r="AA47" s="34"/>
      <c r="AB47" s="34"/>
      <c r="AC47" s="34"/>
      <c r="AD47" s="34"/>
      <c r="AE47" s="34"/>
    </row>
    <row r="48" spans="1:31" s="2" customFormat="1" ht="16.5" customHeight="1">
      <c r="A48" s="34"/>
      <c r="B48" s="35"/>
      <c r="C48" s="36"/>
      <c r="D48" s="36"/>
      <c r="E48" s="361" t="str">
        <f>E7</f>
        <v>Nýrsko ON – oprava výpravní budovy</v>
      </c>
      <c r="F48" s="362"/>
      <c r="G48" s="362"/>
      <c r="H48" s="362"/>
      <c r="I48" s="36"/>
      <c r="J48" s="36"/>
      <c r="K48" s="36"/>
      <c r="L48" s="107"/>
      <c r="S48" s="34"/>
      <c r="T48" s="34"/>
      <c r="U48" s="34"/>
      <c r="V48" s="34"/>
      <c r="W48" s="34"/>
      <c r="X48" s="34"/>
      <c r="Y48" s="34"/>
      <c r="Z48" s="34"/>
      <c r="AA48" s="34"/>
      <c r="AB48" s="34"/>
      <c r="AC48" s="34"/>
      <c r="AD48" s="34"/>
      <c r="AE48" s="34"/>
    </row>
    <row r="49" spans="1:31" s="2" customFormat="1" ht="12" customHeight="1">
      <c r="A49" s="34"/>
      <c r="B49" s="35"/>
      <c r="C49" s="29" t="s">
        <v>106</v>
      </c>
      <c r="D49" s="36"/>
      <c r="E49" s="36"/>
      <c r="F49" s="36"/>
      <c r="G49" s="36"/>
      <c r="H49" s="36"/>
      <c r="I49" s="36"/>
      <c r="J49" s="36"/>
      <c r="K49" s="36"/>
      <c r="L49" s="107"/>
      <c r="S49" s="34"/>
      <c r="T49" s="34"/>
      <c r="U49" s="34"/>
      <c r="V49" s="34"/>
      <c r="W49" s="34"/>
      <c r="X49" s="34"/>
      <c r="Y49" s="34"/>
      <c r="Z49" s="34"/>
      <c r="AA49" s="34"/>
      <c r="AB49" s="34"/>
      <c r="AC49" s="34"/>
      <c r="AD49" s="34"/>
      <c r="AE49" s="34"/>
    </row>
    <row r="50" spans="1:31" s="2" customFormat="1" ht="16.5" customHeight="1">
      <c r="A50" s="34"/>
      <c r="B50" s="35"/>
      <c r="C50" s="36"/>
      <c r="D50" s="36"/>
      <c r="E50" s="314" t="str">
        <f>E9</f>
        <v>SO 01 - Stavební část</v>
      </c>
      <c r="F50" s="363"/>
      <c r="G50" s="363"/>
      <c r="H50" s="363"/>
      <c r="I50" s="36"/>
      <c r="J50" s="36"/>
      <c r="K50" s="36"/>
      <c r="L50" s="107"/>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7"/>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60" t="str">
        <f>IF(J12="","",J12)</f>
        <v>19. 8. 2020</v>
      </c>
      <c r="K52" s="36"/>
      <c r="L52" s="107"/>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7"/>
      <c r="S53" s="34"/>
      <c r="T53" s="34"/>
      <c r="U53" s="34"/>
      <c r="V53" s="34"/>
      <c r="W53" s="34"/>
      <c r="X53" s="34"/>
      <c r="Y53" s="34"/>
      <c r="Z53" s="34"/>
      <c r="AA53" s="34"/>
      <c r="AB53" s="34"/>
      <c r="AC53" s="34"/>
      <c r="AD53" s="34"/>
      <c r="AE53" s="34"/>
    </row>
    <row r="54" spans="1:31" s="2" customFormat="1" ht="15.15" customHeight="1">
      <c r="A54" s="34"/>
      <c r="B54" s="35"/>
      <c r="C54" s="29" t="s">
        <v>25</v>
      </c>
      <c r="D54" s="36"/>
      <c r="E54" s="36"/>
      <c r="F54" s="27" t="str">
        <f>E15</f>
        <v>Správa železnic, s.o.</v>
      </c>
      <c r="G54" s="36"/>
      <c r="H54" s="36"/>
      <c r="I54" s="29" t="s">
        <v>33</v>
      </c>
      <c r="J54" s="32" t="str">
        <f>E21</f>
        <v xml:space="preserve">SUDOP EU a.s. </v>
      </c>
      <c r="K54" s="36"/>
      <c r="L54" s="107"/>
      <c r="S54" s="34"/>
      <c r="T54" s="34"/>
      <c r="U54" s="34"/>
      <c r="V54" s="34"/>
      <c r="W54" s="34"/>
      <c r="X54" s="34"/>
      <c r="Y54" s="34"/>
      <c r="Z54" s="34"/>
      <c r="AA54" s="34"/>
      <c r="AB54" s="34"/>
      <c r="AC54" s="34"/>
      <c r="AD54" s="34"/>
      <c r="AE54" s="34"/>
    </row>
    <row r="55" spans="1:31" s="2" customFormat="1" ht="25.65" customHeight="1">
      <c r="A55" s="34"/>
      <c r="B55" s="35"/>
      <c r="C55" s="29" t="s">
        <v>31</v>
      </c>
      <c r="D55" s="36"/>
      <c r="E55" s="36"/>
      <c r="F55" s="27" t="str">
        <f>IF(E18="","",E18)</f>
        <v>Vyplň údaj</v>
      </c>
      <c r="G55" s="36"/>
      <c r="H55" s="36"/>
      <c r="I55" s="29" t="s">
        <v>38</v>
      </c>
      <c r="J55" s="32" t="str">
        <f>E24</f>
        <v>STAVEBNÍ ROZPOČTY s.r.o.</v>
      </c>
      <c r="K55" s="36"/>
      <c r="L55" s="107"/>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7"/>
      <c r="S56" s="34"/>
      <c r="T56" s="34"/>
      <c r="U56" s="34"/>
      <c r="V56" s="34"/>
      <c r="W56" s="34"/>
      <c r="X56" s="34"/>
      <c r="Y56" s="34"/>
      <c r="Z56" s="34"/>
      <c r="AA56" s="34"/>
      <c r="AB56" s="34"/>
      <c r="AC56" s="34"/>
      <c r="AD56" s="34"/>
      <c r="AE56" s="34"/>
    </row>
    <row r="57" spans="1:31" s="2" customFormat="1" ht="29.25" customHeight="1">
      <c r="A57" s="34"/>
      <c r="B57" s="35"/>
      <c r="C57" s="131" t="s">
        <v>110</v>
      </c>
      <c r="D57" s="132"/>
      <c r="E57" s="132"/>
      <c r="F57" s="132"/>
      <c r="G57" s="132"/>
      <c r="H57" s="132"/>
      <c r="I57" s="132"/>
      <c r="J57" s="133" t="s">
        <v>111</v>
      </c>
      <c r="K57" s="132"/>
      <c r="L57" s="107"/>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7"/>
      <c r="S58" s="34"/>
      <c r="T58" s="34"/>
      <c r="U58" s="34"/>
      <c r="V58" s="34"/>
      <c r="W58" s="34"/>
      <c r="X58" s="34"/>
      <c r="Y58" s="34"/>
      <c r="Z58" s="34"/>
      <c r="AA58" s="34"/>
      <c r="AB58" s="34"/>
      <c r="AC58" s="34"/>
      <c r="AD58" s="34"/>
      <c r="AE58" s="34"/>
    </row>
    <row r="59" spans="1:47" s="2" customFormat="1" ht="22.8" customHeight="1">
      <c r="A59" s="34"/>
      <c r="B59" s="35"/>
      <c r="C59" s="134" t="s">
        <v>76</v>
      </c>
      <c r="D59" s="36"/>
      <c r="E59" s="36"/>
      <c r="F59" s="36"/>
      <c r="G59" s="36"/>
      <c r="H59" s="36"/>
      <c r="I59" s="36"/>
      <c r="J59" s="78">
        <f>J102</f>
        <v>0</v>
      </c>
      <c r="K59" s="36"/>
      <c r="L59" s="107"/>
      <c r="S59" s="34"/>
      <c r="T59" s="34"/>
      <c r="U59" s="34"/>
      <c r="V59" s="34"/>
      <c r="W59" s="34"/>
      <c r="X59" s="34"/>
      <c r="Y59" s="34"/>
      <c r="Z59" s="34"/>
      <c r="AA59" s="34"/>
      <c r="AB59" s="34"/>
      <c r="AC59" s="34"/>
      <c r="AD59" s="34"/>
      <c r="AE59" s="34"/>
      <c r="AU59" s="17" t="s">
        <v>112</v>
      </c>
    </row>
    <row r="60" spans="2:12" s="9" customFormat="1" ht="24.9" customHeight="1">
      <c r="B60" s="135"/>
      <c r="C60" s="136"/>
      <c r="D60" s="137" t="s">
        <v>113</v>
      </c>
      <c r="E60" s="138"/>
      <c r="F60" s="138"/>
      <c r="G60" s="138"/>
      <c r="H60" s="138"/>
      <c r="I60" s="138"/>
      <c r="J60" s="139">
        <f>J103</f>
        <v>0</v>
      </c>
      <c r="K60" s="136"/>
      <c r="L60" s="140"/>
    </row>
    <row r="61" spans="2:12" s="10" customFormat="1" ht="19.95" customHeight="1">
      <c r="B61" s="141"/>
      <c r="C61" s="142"/>
      <c r="D61" s="143" t="s">
        <v>114</v>
      </c>
      <c r="E61" s="144"/>
      <c r="F61" s="144"/>
      <c r="G61" s="144"/>
      <c r="H61" s="144"/>
      <c r="I61" s="144"/>
      <c r="J61" s="145">
        <f>J104</f>
        <v>0</v>
      </c>
      <c r="K61" s="142"/>
      <c r="L61" s="146"/>
    </row>
    <row r="62" spans="2:12" s="10" customFormat="1" ht="19.95" customHeight="1">
      <c r="B62" s="141"/>
      <c r="C62" s="142"/>
      <c r="D62" s="143" t="s">
        <v>115</v>
      </c>
      <c r="E62" s="144"/>
      <c r="F62" s="144"/>
      <c r="G62" s="144"/>
      <c r="H62" s="144"/>
      <c r="I62" s="144"/>
      <c r="J62" s="145">
        <f>J113</f>
        <v>0</v>
      </c>
      <c r="K62" s="142"/>
      <c r="L62" s="146"/>
    </row>
    <row r="63" spans="2:12" s="10" customFormat="1" ht="19.95" customHeight="1">
      <c r="B63" s="141"/>
      <c r="C63" s="142"/>
      <c r="D63" s="143" t="s">
        <v>116</v>
      </c>
      <c r="E63" s="144"/>
      <c r="F63" s="144"/>
      <c r="G63" s="144"/>
      <c r="H63" s="144"/>
      <c r="I63" s="144"/>
      <c r="J63" s="145">
        <f>J149</f>
        <v>0</v>
      </c>
      <c r="K63" s="142"/>
      <c r="L63" s="146"/>
    </row>
    <row r="64" spans="2:12" s="10" customFormat="1" ht="19.95" customHeight="1">
      <c r="B64" s="141"/>
      <c r="C64" s="142"/>
      <c r="D64" s="143" t="s">
        <v>117</v>
      </c>
      <c r="E64" s="144"/>
      <c r="F64" s="144"/>
      <c r="G64" s="144"/>
      <c r="H64" s="144"/>
      <c r="I64" s="144"/>
      <c r="J64" s="145">
        <f>J154</f>
        <v>0</v>
      </c>
      <c r="K64" s="142"/>
      <c r="L64" s="146"/>
    </row>
    <row r="65" spans="2:12" s="10" customFormat="1" ht="19.95" customHeight="1">
      <c r="B65" s="141"/>
      <c r="C65" s="142"/>
      <c r="D65" s="143" t="s">
        <v>118</v>
      </c>
      <c r="E65" s="144"/>
      <c r="F65" s="144"/>
      <c r="G65" s="144"/>
      <c r="H65" s="144"/>
      <c r="I65" s="144"/>
      <c r="J65" s="145">
        <f>J242</f>
        <v>0</v>
      </c>
      <c r="K65" s="142"/>
      <c r="L65" s="146"/>
    </row>
    <row r="66" spans="2:12" s="10" customFormat="1" ht="19.95" customHeight="1">
      <c r="B66" s="141"/>
      <c r="C66" s="142"/>
      <c r="D66" s="143" t="s">
        <v>119</v>
      </c>
      <c r="E66" s="144"/>
      <c r="F66" s="144"/>
      <c r="G66" s="144"/>
      <c r="H66" s="144"/>
      <c r="I66" s="144"/>
      <c r="J66" s="145">
        <f>J333</f>
        <v>0</v>
      </c>
      <c r="K66" s="142"/>
      <c r="L66" s="146"/>
    </row>
    <row r="67" spans="2:12" s="10" customFormat="1" ht="19.95" customHeight="1">
      <c r="B67" s="141"/>
      <c r="C67" s="142"/>
      <c r="D67" s="143" t="s">
        <v>120</v>
      </c>
      <c r="E67" s="144"/>
      <c r="F67" s="144"/>
      <c r="G67" s="144"/>
      <c r="H67" s="144"/>
      <c r="I67" s="144"/>
      <c r="J67" s="145">
        <f>J346</f>
        <v>0</v>
      </c>
      <c r="K67" s="142"/>
      <c r="L67" s="146"/>
    </row>
    <row r="68" spans="2:12" s="9" customFormat="1" ht="24.9" customHeight="1">
      <c r="B68" s="135"/>
      <c r="C68" s="136"/>
      <c r="D68" s="137" t="s">
        <v>121</v>
      </c>
      <c r="E68" s="138"/>
      <c r="F68" s="138"/>
      <c r="G68" s="138"/>
      <c r="H68" s="138"/>
      <c r="I68" s="138"/>
      <c r="J68" s="139">
        <f>J349</f>
        <v>0</v>
      </c>
      <c r="K68" s="136"/>
      <c r="L68" s="140"/>
    </row>
    <row r="69" spans="2:12" s="9" customFormat="1" ht="24.9" customHeight="1">
      <c r="B69" s="135"/>
      <c r="C69" s="136"/>
      <c r="D69" s="137" t="s">
        <v>122</v>
      </c>
      <c r="E69" s="138"/>
      <c r="F69" s="138"/>
      <c r="G69" s="138"/>
      <c r="H69" s="138"/>
      <c r="I69" s="138"/>
      <c r="J69" s="139">
        <f>J355</f>
        <v>0</v>
      </c>
      <c r="K69" s="136"/>
      <c r="L69" s="140"/>
    </row>
    <row r="70" spans="2:12" s="10" customFormat="1" ht="19.95" customHeight="1">
      <c r="B70" s="141"/>
      <c r="C70" s="142"/>
      <c r="D70" s="143" t="s">
        <v>123</v>
      </c>
      <c r="E70" s="144"/>
      <c r="F70" s="144"/>
      <c r="G70" s="144"/>
      <c r="H70" s="144"/>
      <c r="I70" s="144"/>
      <c r="J70" s="145">
        <f>J356</f>
        <v>0</v>
      </c>
      <c r="K70" s="142"/>
      <c r="L70" s="146"/>
    </row>
    <row r="71" spans="2:12" s="10" customFormat="1" ht="19.95" customHeight="1">
      <c r="B71" s="141"/>
      <c r="C71" s="142"/>
      <c r="D71" s="143" t="s">
        <v>124</v>
      </c>
      <c r="E71" s="144"/>
      <c r="F71" s="144"/>
      <c r="G71" s="144"/>
      <c r="H71" s="144"/>
      <c r="I71" s="144"/>
      <c r="J71" s="145">
        <f>J358</f>
        <v>0</v>
      </c>
      <c r="K71" s="142"/>
      <c r="L71" s="146"/>
    </row>
    <row r="72" spans="2:12" s="10" customFormat="1" ht="19.95" customHeight="1">
      <c r="B72" s="141"/>
      <c r="C72" s="142"/>
      <c r="D72" s="143" t="s">
        <v>125</v>
      </c>
      <c r="E72" s="144"/>
      <c r="F72" s="144"/>
      <c r="G72" s="144"/>
      <c r="H72" s="144"/>
      <c r="I72" s="144"/>
      <c r="J72" s="145">
        <f>J377</f>
        <v>0</v>
      </c>
      <c r="K72" s="142"/>
      <c r="L72" s="146"/>
    </row>
    <row r="73" spans="2:12" s="10" customFormat="1" ht="19.95" customHeight="1">
      <c r="B73" s="141"/>
      <c r="C73" s="142"/>
      <c r="D73" s="143" t="s">
        <v>126</v>
      </c>
      <c r="E73" s="144"/>
      <c r="F73" s="144"/>
      <c r="G73" s="144"/>
      <c r="H73" s="144"/>
      <c r="I73" s="144"/>
      <c r="J73" s="145">
        <f>J409</f>
        <v>0</v>
      </c>
      <c r="K73" s="142"/>
      <c r="L73" s="146"/>
    </row>
    <row r="74" spans="2:12" s="10" customFormat="1" ht="19.95" customHeight="1">
      <c r="B74" s="141"/>
      <c r="C74" s="142"/>
      <c r="D74" s="143" t="s">
        <v>127</v>
      </c>
      <c r="E74" s="144"/>
      <c r="F74" s="144"/>
      <c r="G74" s="144"/>
      <c r="H74" s="144"/>
      <c r="I74" s="144"/>
      <c r="J74" s="145">
        <f>J429</f>
        <v>0</v>
      </c>
      <c r="K74" s="142"/>
      <c r="L74" s="146"/>
    </row>
    <row r="75" spans="2:12" s="10" customFormat="1" ht="19.95" customHeight="1">
      <c r="B75" s="141"/>
      <c r="C75" s="142"/>
      <c r="D75" s="143" t="s">
        <v>128</v>
      </c>
      <c r="E75" s="144"/>
      <c r="F75" s="144"/>
      <c r="G75" s="144"/>
      <c r="H75" s="144"/>
      <c r="I75" s="144"/>
      <c r="J75" s="145">
        <f>J448</f>
        <v>0</v>
      </c>
      <c r="K75" s="142"/>
      <c r="L75" s="146"/>
    </row>
    <row r="76" spans="2:12" s="10" customFormat="1" ht="19.95" customHeight="1">
      <c r="B76" s="141"/>
      <c r="C76" s="142"/>
      <c r="D76" s="143" t="s">
        <v>129</v>
      </c>
      <c r="E76" s="144"/>
      <c r="F76" s="144"/>
      <c r="G76" s="144"/>
      <c r="H76" s="144"/>
      <c r="I76" s="144"/>
      <c r="J76" s="145">
        <f>J473</f>
        <v>0</v>
      </c>
      <c r="K76" s="142"/>
      <c r="L76" s="146"/>
    </row>
    <row r="77" spans="2:12" s="10" customFormat="1" ht="19.95" customHeight="1">
      <c r="B77" s="141"/>
      <c r="C77" s="142"/>
      <c r="D77" s="143" t="s">
        <v>130</v>
      </c>
      <c r="E77" s="144"/>
      <c r="F77" s="144"/>
      <c r="G77" s="144"/>
      <c r="H77" s="144"/>
      <c r="I77" s="144"/>
      <c r="J77" s="145">
        <f>J484</f>
        <v>0</v>
      </c>
      <c r="K77" s="142"/>
      <c r="L77" s="146"/>
    </row>
    <row r="78" spans="2:12" s="10" customFormat="1" ht="19.95" customHeight="1">
      <c r="B78" s="141"/>
      <c r="C78" s="142"/>
      <c r="D78" s="143" t="s">
        <v>131</v>
      </c>
      <c r="E78" s="144"/>
      <c r="F78" s="144"/>
      <c r="G78" s="144"/>
      <c r="H78" s="144"/>
      <c r="I78" s="144"/>
      <c r="J78" s="145">
        <f>J525</f>
        <v>0</v>
      </c>
      <c r="K78" s="142"/>
      <c r="L78" s="146"/>
    </row>
    <row r="79" spans="2:12" s="10" customFormat="1" ht="19.95" customHeight="1">
      <c r="B79" s="141"/>
      <c r="C79" s="142"/>
      <c r="D79" s="143" t="s">
        <v>132</v>
      </c>
      <c r="E79" s="144"/>
      <c r="F79" s="144"/>
      <c r="G79" s="144"/>
      <c r="H79" s="144"/>
      <c r="I79" s="144"/>
      <c r="J79" s="145">
        <f>J549</f>
        <v>0</v>
      </c>
      <c r="K79" s="142"/>
      <c r="L79" s="146"/>
    </row>
    <row r="80" spans="2:12" s="10" customFormat="1" ht="19.95" customHeight="1">
      <c r="B80" s="141"/>
      <c r="C80" s="142"/>
      <c r="D80" s="143" t="s">
        <v>133</v>
      </c>
      <c r="E80" s="144"/>
      <c r="F80" s="144"/>
      <c r="G80" s="144"/>
      <c r="H80" s="144"/>
      <c r="I80" s="144"/>
      <c r="J80" s="145">
        <f>J562</f>
        <v>0</v>
      </c>
      <c r="K80" s="142"/>
      <c r="L80" s="146"/>
    </row>
    <row r="81" spans="2:12" s="10" customFormat="1" ht="19.95" customHeight="1">
      <c r="B81" s="141"/>
      <c r="C81" s="142"/>
      <c r="D81" s="143" t="s">
        <v>134</v>
      </c>
      <c r="E81" s="144"/>
      <c r="F81" s="144"/>
      <c r="G81" s="144"/>
      <c r="H81" s="144"/>
      <c r="I81" s="144"/>
      <c r="J81" s="145">
        <f>J569</f>
        <v>0</v>
      </c>
      <c r="K81" s="142"/>
      <c r="L81" s="146"/>
    </row>
    <row r="82" spans="2:12" s="9" customFormat="1" ht="24.9" customHeight="1">
      <c r="B82" s="135"/>
      <c r="C82" s="136"/>
      <c r="D82" s="137" t="s">
        <v>135</v>
      </c>
      <c r="E82" s="138"/>
      <c r="F82" s="138"/>
      <c r="G82" s="138"/>
      <c r="H82" s="138"/>
      <c r="I82" s="138"/>
      <c r="J82" s="139">
        <f>J584</f>
        <v>0</v>
      </c>
      <c r="K82" s="136"/>
      <c r="L82" s="140"/>
    </row>
    <row r="83" spans="1:31" s="2" customFormat="1" ht="21.75" customHeight="1">
      <c r="A83" s="34"/>
      <c r="B83" s="35"/>
      <c r="C83" s="36"/>
      <c r="D83" s="36"/>
      <c r="E83" s="36"/>
      <c r="F83" s="36"/>
      <c r="G83" s="36"/>
      <c r="H83" s="36"/>
      <c r="I83" s="36"/>
      <c r="J83" s="36"/>
      <c r="K83" s="36"/>
      <c r="L83" s="107"/>
      <c r="S83" s="34"/>
      <c r="T83" s="34"/>
      <c r="U83" s="34"/>
      <c r="V83" s="34"/>
      <c r="W83" s="34"/>
      <c r="X83" s="34"/>
      <c r="Y83" s="34"/>
      <c r="Z83" s="34"/>
      <c r="AA83" s="34"/>
      <c r="AB83" s="34"/>
      <c r="AC83" s="34"/>
      <c r="AD83" s="34"/>
      <c r="AE83" s="34"/>
    </row>
    <row r="84" spans="1:31" s="2" customFormat="1" ht="6.9" customHeight="1">
      <c r="A84" s="34"/>
      <c r="B84" s="48"/>
      <c r="C84" s="49"/>
      <c r="D84" s="49"/>
      <c r="E84" s="49"/>
      <c r="F84" s="49"/>
      <c r="G84" s="49"/>
      <c r="H84" s="49"/>
      <c r="I84" s="49"/>
      <c r="J84" s="49"/>
      <c r="K84" s="49"/>
      <c r="L84" s="107"/>
      <c r="S84" s="34"/>
      <c r="T84" s="34"/>
      <c r="U84" s="34"/>
      <c r="V84" s="34"/>
      <c r="W84" s="34"/>
      <c r="X84" s="34"/>
      <c r="Y84" s="34"/>
      <c r="Z84" s="34"/>
      <c r="AA84" s="34"/>
      <c r="AB84" s="34"/>
      <c r="AC84" s="34"/>
      <c r="AD84" s="34"/>
      <c r="AE84" s="34"/>
    </row>
    <row r="88" spans="1:31" s="2" customFormat="1" ht="6.9" customHeight="1">
      <c r="A88" s="34"/>
      <c r="B88" s="50"/>
      <c r="C88" s="51"/>
      <c r="D88" s="51"/>
      <c r="E88" s="51"/>
      <c r="F88" s="51"/>
      <c r="G88" s="51"/>
      <c r="H88" s="51"/>
      <c r="I88" s="51"/>
      <c r="J88" s="51"/>
      <c r="K88" s="51"/>
      <c r="L88" s="107"/>
      <c r="S88" s="34"/>
      <c r="T88" s="34"/>
      <c r="U88" s="34"/>
      <c r="V88" s="34"/>
      <c r="W88" s="34"/>
      <c r="X88" s="34"/>
      <c r="Y88" s="34"/>
      <c r="Z88" s="34"/>
      <c r="AA88" s="34"/>
      <c r="AB88" s="34"/>
      <c r="AC88" s="34"/>
      <c r="AD88" s="34"/>
      <c r="AE88" s="34"/>
    </row>
    <row r="89" spans="1:31" s="2" customFormat="1" ht="24.9" customHeight="1">
      <c r="A89" s="34"/>
      <c r="B89" s="35"/>
      <c r="C89" s="23" t="s">
        <v>136</v>
      </c>
      <c r="D89" s="36"/>
      <c r="E89" s="36"/>
      <c r="F89" s="36"/>
      <c r="G89" s="36"/>
      <c r="H89" s="36"/>
      <c r="I89" s="36"/>
      <c r="J89" s="36"/>
      <c r="K89" s="36"/>
      <c r="L89" s="107"/>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107"/>
      <c r="S90" s="34"/>
      <c r="T90" s="34"/>
      <c r="U90" s="34"/>
      <c r="V90" s="34"/>
      <c r="W90" s="34"/>
      <c r="X90" s="34"/>
      <c r="Y90" s="34"/>
      <c r="Z90" s="34"/>
      <c r="AA90" s="34"/>
      <c r="AB90" s="34"/>
      <c r="AC90" s="34"/>
      <c r="AD90" s="34"/>
      <c r="AE90" s="34"/>
    </row>
    <row r="91" spans="1:31" s="2" customFormat="1" ht="12" customHeight="1">
      <c r="A91" s="34"/>
      <c r="B91" s="35"/>
      <c r="C91" s="29" t="s">
        <v>16</v>
      </c>
      <c r="D91" s="36"/>
      <c r="E91" s="36"/>
      <c r="F91" s="36"/>
      <c r="G91" s="36"/>
      <c r="H91" s="36"/>
      <c r="I91" s="36"/>
      <c r="J91" s="36"/>
      <c r="K91" s="36"/>
      <c r="L91" s="107"/>
      <c r="S91" s="34"/>
      <c r="T91" s="34"/>
      <c r="U91" s="34"/>
      <c r="V91" s="34"/>
      <c r="W91" s="34"/>
      <c r="X91" s="34"/>
      <c r="Y91" s="34"/>
      <c r="Z91" s="34"/>
      <c r="AA91" s="34"/>
      <c r="AB91" s="34"/>
      <c r="AC91" s="34"/>
      <c r="AD91" s="34"/>
      <c r="AE91" s="34"/>
    </row>
    <row r="92" spans="1:31" s="2" customFormat="1" ht="16.5" customHeight="1">
      <c r="A92" s="34"/>
      <c r="B92" s="35"/>
      <c r="C92" s="36"/>
      <c r="D92" s="36"/>
      <c r="E92" s="361" t="str">
        <f>E7</f>
        <v>Nýrsko ON – oprava výpravní budovy</v>
      </c>
      <c r="F92" s="362"/>
      <c r="G92" s="362"/>
      <c r="H92" s="362"/>
      <c r="I92" s="36"/>
      <c r="J92" s="36"/>
      <c r="K92" s="36"/>
      <c r="L92" s="107"/>
      <c r="S92" s="34"/>
      <c r="T92" s="34"/>
      <c r="U92" s="34"/>
      <c r="V92" s="34"/>
      <c r="W92" s="34"/>
      <c r="X92" s="34"/>
      <c r="Y92" s="34"/>
      <c r="Z92" s="34"/>
      <c r="AA92" s="34"/>
      <c r="AB92" s="34"/>
      <c r="AC92" s="34"/>
      <c r="AD92" s="34"/>
      <c r="AE92" s="34"/>
    </row>
    <row r="93" spans="1:31" s="2" customFormat="1" ht="12" customHeight="1">
      <c r="A93" s="34"/>
      <c r="B93" s="35"/>
      <c r="C93" s="29" t="s">
        <v>106</v>
      </c>
      <c r="D93" s="36"/>
      <c r="E93" s="36"/>
      <c r="F93" s="36"/>
      <c r="G93" s="36"/>
      <c r="H93" s="36"/>
      <c r="I93" s="36"/>
      <c r="J93" s="36"/>
      <c r="K93" s="36"/>
      <c r="L93" s="107"/>
      <c r="S93" s="34"/>
      <c r="T93" s="34"/>
      <c r="U93" s="34"/>
      <c r="V93" s="34"/>
      <c r="W93" s="34"/>
      <c r="X93" s="34"/>
      <c r="Y93" s="34"/>
      <c r="Z93" s="34"/>
      <c r="AA93" s="34"/>
      <c r="AB93" s="34"/>
      <c r="AC93" s="34"/>
      <c r="AD93" s="34"/>
      <c r="AE93" s="34"/>
    </row>
    <row r="94" spans="1:31" s="2" customFormat="1" ht="16.5" customHeight="1">
      <c r="A94" s="34"/>
      <c r="B94" s="35"/>
      <c r="C94" s="36"/>
      <c r="D94" s="36"/>
      <c r="E94" s="314" t="str">
        <f>E9</f>
        <v>SO 01 - Stavební část</v>
      </c>
      <c r="F94" s="363"/>
      <c r="G94" s="363"/>
      <c r="H94" s="363"/>
      <c r="I94" s="36"/>
      <c r="J94" s="36"/>
      <c r="K94" s="36"/>
      <c r="L94" s="107"/>
      <c r="S94" s="34"/>
      <c r="T94" s="34"/>
      <c r="U94" s="34"/>
      <c r="V94" s="34"/>
      <c r="W94" s="34"/>
      <c r="X94" s="34"/>
      <c r="Y94" s="34"/>
      <c r="Z94" s="34"/>
      <c r="AA94" s="34"/>
      <c r="AB94" s="34"/>
      <c r="AC94" s="34"/>
      <c r="AD94" s="34"/>
      <c r="AE94" s="34"/>
    </row>
    <row r="95" spans="1:31" s="2" customFormat="1" ht="6.9" customHeight="1">
      <c r="A95" s="34"/>
      <c r="B95" s="35"/>
      <c r="C95" s="36"/>
      <c r="D95" s="36"/>
      <c r="E95" s="36"/>
      <c r="F95" s="36"/>
      <c r="G95" s="36"/>
      <c r="H95" s="36"/>
      <c r="I95" s="36"/>
      <c r="J95" s="36"/>
      <c r="K95" s="36"/>
      <c r="L95" s="107"/>
      <c r="S95" s="34"/>
      <c r="T95" s="34"/>
      <c r="U95" s="34"/>
      <c r="V95" s="34"/>
      <c r="W95" s="34"/>
      <c r="X95" s="34"/>
      <c r="Y95" s="34"/>
      <c r="Z95" s="34"/>
      <c r="AA95" s="34"/>
      <c r="AB95" s="34"/>
      <c r="AC95" s="34"/>
      <c r="AD95" s="34"/>
      <c r="AE95" s="34"/>
    </row>
    <row r="96" spans="1:31" s="2" customFormat="1" ht="12" customHeight="1">
      <c r="A96" s="34"/>
      <c r="B96" s="35"/>
      <c r="C96" s="29" t="s">
        <v>21</v>
      </c>
      <c r="D96" s="36"/>
      <c r="E96" s="36"/>
      <c r="F96" s="27" t="str">
        <f>F12</f>
        <v xml:space="preserve"> </v>
      </c>
      <c r="G96" s="36"/>
      <c r="H96" s="36"/>
      <c r="I96" s="29" t="s">
        <v>23</v>
      </c>
      <c r="J96" s="60" t="str">
        <f>IF(J12="","",J12)</f>
        <v>19. 8. 2020</v>
      </c>
      <c r="K96" s="36"/>
      <c r="L96" s="107"/>
      <c r="S96" s="34"/>
      <c r="T96" s="34"/>
      <c r="U96" s="34"/>
      <c r="V96" s="34"/>
      <c r="W96" s="34"/>
      <c r="X96" s="34"/>
      <c r="Y96" s="34"/>
      <c r="Z96" s="34"/>
      <c r="AA96" s="34"/>
      <c r="AB96" s="34"/>
      <c r="AC96" s="34"/>
      <c r="AD96" s="34"/>
      <c r="AE96" s="34"/>
    </row>
    <row r="97" spans="1:31" s="2" customFormat="1" ht="6.9" customHeight="1">
      <c r="A97" s="34"/>
      <c r="B97" s="35"/>
      <c r="C97" s="36"/>
      <c r="D97" s="36"/>
      <c r="E97" s="36"/>
      <c r="F97" s="36"/>
      <c r="G97" s="36"/>
      <c r="H97" s="36"/>
      <c r="I97" s="36"/>
      <c r="J97" s="36"/>
      <c r="K97" s="36"/>
      <c r="L97" s="107"/>
      <c r="S97" s="34"/>
      <c r="T97" s="34"/>
      <c r="U97" s="34"/>
      <c r="V97" s="34"/>
      <c r="W97" s="34"/>
      <c r="X97" s="34"/>
      <c r="Y97" s="34"/>
      <c r="Z97" s="34"/>
      <c r="AA97" s="34"/>
      <c r="AB97" s="34"/>
      <c r="AC97" s="34"/>
      <c r="AD97" s="34"/>
      <c r="AE97" s="34"/>
    </row>
    <row r="98" spans="1:31" s="2" customFormat="1" ht="15.15" customHeight="1">
      <c r="A98" s="34"/>
      <c r="B98" s="35"/>
      <c r="C98" s="29" t="s">
        <v>25</v>
      </c>
      <c r="D98" s="36"/>
      <c r="E98" s="36"/>
      <c r="F98" s="27" t="str">
        <f>E15</f>
        <v>Správa železnic, s.o.</v>
      </c>
      <c r="G98" s="36"/>
      <c r="H98" s="36"/>
      <c r="I98" s="29" t="s">
        <v>33</v>
      </c>
      <c r="J98" s="32" t="str">
        <f>E21</f>
        <v xml:space="preserve">SUDOP EU a.s. </v>
      </c>
      <c r="K98" s="36"/>
      <c r="L98" s="107"/>
      <c r="S98" s="34"/>
      <c r="T98" s="34"/>
      <c r="U98" s="34"/>
      <c r="V98" s="34"/>
      <c r="W98" s="34"/>
      <c r="X98" s="34"/>
      <c r="Y98" s="34"/>
      <c r="Z98" s="34"/>
      <c r="AA98" s="34"/>
      <c r="AB98" s="34"/>
      <c r="AC98" s="34"/>
      <c r="AD98" s="34"/>
      <c r="AE98" s="34"/>
    </row>
    <row r="99" spans="1:31" s="2" customFormat="1" ht="25.65" customHeight="1">
      <c r="A99" s="34"/>
      <c r="B99" s="35"/>
      <c r="C99" s="29" t="s">
        <v>31</v>
      </c>
      <c r="D99" s="36"/>
      <c r="E99" s="36"/>
      <c r="F99" s="27" t="str">
        <f>IF(E18="","",E18)</f>
        <v>Vyplň údaj</v>
      </c>
      <c r="G99" s="36"/>
      <c r="H99" s="36"/>
      <c r="I99" s="29" t="s">
        <v>38</v>
      </c>
      <c r="J99" s="32" t="str">
        <f>E24</f>
        <v>STAVEBNÍ ROZPOČTY s.r.o.</v>
      </c>
      <c r="K99" s="36"/>
      <c r="L99" s="107"/>
      <c r="S99" s="34"/>
      <c r="T99" s="34"/>
      <c r="U99" s="34"/>
      <c r="V99" s="34"/>
      <c r="W99" s="34"/>
      <c r="X99" s="34"/>
      <c r="Y99" s="34"/>
      <c r="Z99" s="34"/>
      <c r="AA99" s="34"/>
      <c r="AB99" s="34"/>
      <c r="AC99" s="34"/>
      <c r="AD99" s="34"/>
      <c r="AE99" s="34"/>
    </row>
    <row r="100" spans="1:31" s="2" customFormat="1" ht="10.35" customHeight="1">
      <c r="A100" s="34"/>
      <c r="B100" s="35"/>
      <c r="C100" s="36"/>
      <c r="D100" s="36"/>
      <c r="E100" s="36"/>
      <c r="F100" s="36"/>
      <c r="G100" s="36"/>
      <c r="H100" s="36"/>
      <c r="I100" s="36"/>
      <c r="J100" s="36"/>
      <c r="K100" s="36"/>
      <c r="L100" s="107"/>
      <c r="S100" s="34"/>
      <c r="T100" s="34"/>
      <c r="U100" s="34"/>
      <c r="V100" s="34"/>
      <c r="W100" s="34"/>
      <c r="X100" s="34"/>
      <c r="Y100" s="34"/>
      <c r="Z100" s="34"/>
      <c r="AA100" s="34"/>
      <c r="AB100" s="34"/>
      <c r="AC100" s="34"/>
      <c r="AD100" s="34"/>
      <c r="AE100" s="34"/>
    </row>
    <row r="101" spans="1:31" s="11" customFormat="1" ht="29.25" customHeight="1">
      <c r="A101" s="147"/>
      <c r="B101" s="148"/>
      <c r="C101" s="149" t="s">
        <v>137</v>
      </c>
      <c r="D101" s="150" t="s">
        <v>63</v>
      </c>
      <c r="E101" s="150" t="s">
        <v>59</v>
      </c>
      <c r="F101" s="150" t="s">
        <v>60</v>
      </c>
      <c r="G101" s="150" t="s">
        <v>138</v>
      </c>
      <c r="H101" s="150" t="s">
        <v>139</v>
      </c>
      <c r="I101" s="150" t="s">
        <v>140</v>
      </c>
      <c r="J101" s="150" t="s">
        <v>111</v>
      </c>
      <c r="K101" s="151" t="s">
        <v>141</v>
      </c>
      <c r="L101" s="152"/>
      <c r="M101" s="69" t="s">
        <v>19</v>
      </c>
      <c r="N101" s="70" t="s">
        <v>48</v>
      </c>
      <c r="O101" s="70" t="s">
        <v>142</v>
      </c>
      <c r="P101" s="70" t="s">
        <v>143</v>
      </c>
      <c r="Q101" s="70" t="s">
        <v>144</v>
      </c>
      <c r="R101" s="70" t="s">
        <v>145</v>
      </c>
      <c r="S101" s="70" t="s">
        <v>146</v>
      </c>
      <c r="T101" s="71" t="s">
        <v>147</v>
      </c>
      <c r="U101" s="147"/>
      <c r="V101" s="147"/>
      <c r="W101" s="147"/>
      <c r="X101" s="147"/>
      <c r="Y101" s="147"/>
      <c r="Z101" s="147"/>
      <c r="AA101" s="147"/>
      <c r="AB101" s="147"/>
      <c r="AC101" s="147"/>
      <c r="AD101" s="147"/>
      <c r="AE101" s="147"/>
    </row>
    <row r="102" spans="1:63" s="2" customFormat="1" ht="22.8" customHeight="1">
      <c r="A102" s="34"/>
      <c r="B102" s="35"/>
      <c r="C102" s="76" t="s">
        <v>148</v>
      </c>
      <c r="D102" s="36"/>
      <c r="E102" s="36"/>
      <c r="F102" s="36"/>
      <c r="G102" s="36"/>
      <c r="H102" s="36"/>
      <c r="I102" s="36"/>
      <c r="J102" s="153">
        <f>BK102</f>
        <v>0</v>
      </c>
      <c r="K102" s="36"/>
      <c r="L102" s="39"/>
      <c r="M102" s="72"/>
      <c r="N102" s="154"/>
      <c r="O102" s="73"/>
      <c r="P102" s="155">
        <f>P103+P349+P355+P584</f>
        <v>0</v>
      </c>
      <c r="Q102" s="73"/>
      <c r="R102" s="155">
        <f>R103+R349+R355+R584</f>
        <v>238.15837294000002</v>
      </c>
      <c r="S102" s="73"/>
      <c r="T102" s="156">
        <f>T103+T349+T355+T584</f>
        <v>311.19481514</v>
      </c>
      <c r="U102" s="34"/>
      <c r="V102" s="34"/>
      <c r="W102" s="34"/>
      <c r="X102" s="34"/>
      <c r="Y102" s="34"/>
      <c r="Z102" s="34"/>
      <c r="AA102" s="34"/>
      <c r="AB102" s="34"/>
      <c r="AC102" s="34"/>
      <c r="AD102" s="34"/>
      <c r="AE102" s="34"/>
      <c r="AT102" s="17" t="s">
        <v>77</v>
      </c>
      <c r="AU102" s="17" t="s">
        <v>112</v>
      </c>
      <c r="BK102" s="157">
        <f>BK103+BK349+BK355+BK584</f>
        <v>0</v>
      </c>
    </row>
    <row r="103" spans="2:63" s="12" customFormat="1" ht="25.95" customHeight="1">
      <c r="B103" s="158"/>
      <c r="C103" s="159"/>
      <c r="D103" s="160" t="s">
        <v>77</v>
      </c>
      <c r="E103" s="161" t="s">
        <v>149</v>
      </c>
      <c r="F103" s="161" t="s">
        <v>150</v>
      </c>
      <c r="G103" s="159"/>
      <c r="H103" s="159"/>
      <c r="I103" s="162"/>
      <c r="J103" s="163">
        <f>BK103</f>
        <v>0</v>
      </c>
      <c r="K103" s="159"/>
      <c r="L103" s="164"/>
      <c r="M103" s="165"/>
      <c r="N103" s="166"/>
      <c r="O103" s="166"/>
      <c r="P103" s="167">
        <f>P104+P113+P149+P154+P242+P333+P346</f>
        <v>0</v>
      </c>
      <c r="Q103" s="166"/>
      <c r="R103" s="167">
        <f>R104+R113+R149+R154+R242+R333+R346</f>
        <v>199.35668895</v>
      </c>
      <c r="S103" s="166"/>
      <c r="T103" s="168">
        <f>T104+T113+T149+T154+T242+T333+T346</f>
        <v>288.5228258</v>
      </c>
      <c r="AR103" s="169" t="s">
        <v>86</v>
      </c>
      <c r="AT103" s="170" t="s">
        <v>77</v>
      </c>
      <c r="AU103" s="170" t="s">
        <v>78</v>
      </c>
      <c r="AY103" s="169" t="s">
        <v>151</v>
      </c>
      <c r="BK103" s="171">
        <f>BK104+BK113+BK149+BK154+BK242+BK333+BK346</f>
        <v>0</v>
      </c>
    </row>
    <row r="104" spans="2:63" s="12" customFormat="1" ht="22.8" customHeight="1">
      <c r="B104" s="158"/>
      <c r="C104" s="159"/>
      <c r="D104" s="160" t="s">
        <v>77</v>
      </c>
      <c r="E104" s="172" t="s">
        <v>86</v>
      </c>
      <c r="F104" s="172" t="s">
        <v>152</v>
      </c>
      <c r="G104" s="159"/>
      <c r="H104" s="159"/>
      <c r="I104" s="162"/>
      <c r="J104" s="173">
        <f>BK104</f>
        <v>0</v>
      </c>
      <c r="K104" s="159"/>
      <c r="L104" s="164"/>
      <c r="M104" s="165"/>
      <c r="N104" s="166"/>
      <c r="O104" s="166"/>
      <c r="P104" s="167">
        <f>SUM(P105:P112)</f>
        <v>0</v>
      </c>
      <c r="Q104" s="166"/>
      <c r="R104" s="167">
        <f>SUM(R105:R112)</f>
        <v>66.42</v>
      </c>
      <c r="S104" s="166"/>
      <c r="T104" s="168">
        <f>SUM(T105:T112)</f>
        <v>0</v>
      </c>
      <c r="AR104" s="169" t="s">
        <v>86</v>
      </c>
      <c r="AT104" s="170" t="s">
        <v>77</v>
      </c>
      <c r="AU104" s="170" t="s">
        <v>86</v>
      </c>
      <c r="AY104" s="169" t="s">
        <v>151</v>
      </c>
      <c r="BK104" s="171">
        <f>SUM(BK105:BK112)</f>
        <v>0</v>
      </c>
    </row>
    <row r="105" spans="1:65" s="2" customFormat="1" ht="24.15" customHeight="1">
      <c r="A105" s="34"/>
      <c r="B105" s="35"/>
      <c r="C105" s="174" t="s">
        <v>86</v>
      </c>
      <c r="D105" s="174" t="s">
        <v>153</v>
      </c>
      <c r="E105" s="175" t="s">
        <v>154</v>
      </c>
      <c r="F105" s="176" t="s">
        <v>155</v>
      </c>
      <c r="G105" s="177" t="s">
        <v>156</v>
      </c>
      <c r="H105" s="178">
        <v>24.6</v>
      </c>
      <c r="I105" s="179"/>
      <c r="J105" s="180">
        <f>ROUND(I105*H105,2)</f>
        <v>0</v>
      </c>
      <c r="K105" s="176" t="s">
        <v>157</v>
      </c>
      <c r="L105" s="39"/>
      <c r="M105" s="181" t="s">
        <v>19</v>
      </c>
      <c r="N105" s="182" t="s">
        <v>51</v>
      </c>
      <c r="O105" s="65"/>
      <c r="P105" s="183">
        <f>O105*H105</f>
        <v>0</v>
      </c>
      <c r="Q105" s="183">
        <v>0</v>
      </c>
      <c r="R105" s="183">
        <f>Q105*H105</f>
        <v>0</v>
      </c>
      <c r="S105" s="183">
        <v>0</v>
      </c>
      <c r="T105" s="184">
        <f>S105*H105</f>
        <v>0</v>
      </c>
      <c r="U105" s="34"/>
      <c r="V105" s="34"/>
      <c r="W105" s="34"/>
      <c r="X105" s="34"/>
      <c r="Y105" s="34"/>
      <c r="Z105" s="34"/>
      <c r="AA105" s="34"/>
      <c r="AB105" s="34"/>
      <c r="AC105" s="34"/>
      <c r="AD105" s="34"/>
      <c r="AE105" s="34"/>
      <c r="AR105" s="185" t="s">
        <v>158</v>
      </c>
      <c r="AT105" s="185" t="s">
        <v>153</v>
      </c>
      <c r="AU105" s="185" t="s">
        <v>88</v>
      </c>
      <c r="AY105" s="17" t="s">
        <v>151</v>
      </c>
      <c r="BE105" s="186">
        <f>IF(N105="základní",J105,0)</f>
        <v>0</v>
      </c>
      <c r="BF105" s="186">
        <f>IF(N105="snížená",J105,0)</f>
        <v>0</v>
      </c>
      <c r="BG105" s="186">
        <f>IF(N105="zákl. přenesená",J105,0)</f>
        <v>0</v>
      </c>
      <c r="BH105" s="186">
        <f>IF(N105="sníž. přenesená",J105,0)</f>
        <v>0</v>
      </c>
      <c r="BI105" s="186">
        <f>IF(N105="nulová",J105,0)</f>
        <v>0</v>
      </c>
      <c r="BJ105" s="17" t="s">
        <v>158</v>
      </c>
      <c r="BK105" s="186">
        <f>ROUND(I105*H105,2)</f>
        <v>0</v>
      </c>
      <c r="BL105" s="17" t="s">
        <v>158</v>
      </c>
      <c r="BM105" s="185" t="s">
        <v>159</v>
      </c>
    </row>
    <row r="106" spans="1:47" s="2" customFormat="1" ht="124.8">
      <c r="A106" s="34"/>
      <c r="B106" s="35"/>
      <c r="C106" s="36"/>
      <c r="D106" s="187" t="s">
        <v>160</v>
      </c>
      <c r="E106" s="36"/>
      <c r="F106" s="188" t="s">
        <v>161</v>
      </c>
      <c r="G106" s="36"/>
      <c r="H106" s="36"/>
      <c r="I106" s="189"/>
      <c r="J106" s="36"/>
      <c r="K106" s="36"/>
      <c r="L106" s="39"/>
      <c r="M106" s="190"/>
      <c r="N106" s="191"/>
      <c r="O106" s="65"/>
      <c r="P106" s="65"/>
      <c r="Q106" s="65"/>
      <c r="R106" s="65"/>
      <c r="S106" s="65"/>
      <c r="T106" s="66"/>
      <c r="U106" s="34"/>
      <c r="V106" s="34"/>
      <c r="W106" s="34"/>
      <c r="X106" s="34"/>
      <c r="Y106" s="34"/>
      <c r="Z106" s="34"/>
      <c r="AA106" s="34"/>
      <c r="AB106" s="34"/>
      <c r="AC106" s="34"/>
      <c r="AD106" s="34"/>
      <c r="AE106" s="34"/>
      <c r="AT106" s="17" t="s">
        <v>160</v>
      </c>
      <c r="AU106" s="17" t="s">
        <v>88</v>
      </c>
    </row>
    <row r="107" spans="1:65" s="2" customFormat="1" ht="14.4" customHeight="1">
      <c r="A107" s="34"/>
      <c r="B107" s="35"/>
      <c r="C107" s="192" t="s">
        <v>88</v>
      </c>
      <c r="D107" s="192" t="s">
        <v>162</v>
      </c>
      <c r="E107" s="193" t="s">
        <v>163</v>
      </c>
      <c r="F107" s="194" t="s">
        <v>164</v>
      </c>
      <c r="G107" s="195" t="s">
        <v>165</v>
      </c>
      <c r="H107" s="196">
        <v>44.28</v>
      </c>
      <c r="I107" s="197"/>
      <c r="J107" s="198">
        <f>ROUND(I107*H107,2)</f>
        <v>0</v>
      </c>
      <c r="K107" s="194" t="s">
        <v>157</v>
      </c>
      <c r="L107" s="199"/>
      <c r="M107" s="200" t="s">
        <v>19</v>
      </c>
      <c r="N107" s="201" t="s">
        <v>51</v>
      </c>
      <c r="O107" s="65"/>
      <c r="P107" s="183">
        <f>O107*H107</f>
        <v>0</v>
      </c>
      <c r="Q107" s="183">
        <v>1</v>
      </c>
      <c r="R107" s="183">
        <f>Q107*H107</f>
        <v>44.28</v>
      </c>
      <c r="S107" s="183">
        <v>0</v>
      </c>
      <c r="T107" s="184">
        <f>S107*H107</f>
        <v>0</v>
      </c>
      <c r="U107" s="34"/>
      <c r="V107" s="34"/>
      <c r="W107" s="34"/>
      <c r="X107" s="34"/>
      <c r="Y107" s="34"/>
      <c r="Z107" s="34"/>
      <c r="AA107" s="34"/>
      <c r="AB107" s="34"/>
      <c r="AC107" s="34"/>
      <c r="AD107" s="34"/>
      <c r="AE107" s="34"/>
      <c r="AR107" s="185" t="s">
        <v>166</v>
      </c>
      <c r="AT107" s="185" t="s">
        <v>162</v>
      </c>
      <c r="AU107" s="185" t="s">
        <v>88</v>
      </c>
      <c r="AY107" s="17" t="s">
        <v>151</v>
      </c>
      <c r="BE107" s="186">
        <f>IF(N107="základní",J107,0)</f>
        <v>0</v>
      </c>
      <c r="BF107" s="186">
        <f>IF(N107="snížená",J107,0)</f>
        <v>0</v>
      </c>
      <c r="BG107" s="186">
        <f>IF(N107="zákl. přenesená",J107,0)</f>
        <v>0</v>
      </c>
      <c r="BH107" s="186">
        <f>IF(N107="sníž. přenesená",J107,0)</f>
        <v>0</v>
      </c>
      <c r="BI107" s="186">
        <f>IF(N107="nulová",J107,0)</f>
        <v>0</v>
      </c>
      <c r="BJ107" s="17" t="s">
        <v>158</v>
      </c>
      <c r="BK107" s="186">
        <f>ROUND(I107*H107,2)</f>
        <v>0</v>
      </c>
      <c r="BL107" s="17" t="s">
        <v>158</v>
      </c>
      <c r="BM107" s="185" t="s">
        <v>167</v>
      </c>
    </row>
    <row r="108" spans="2:51" s="13" customFormat="1" ht="10.2">
      <c r="B108" s="202"/>
      <c r="C108" s="203"/>
      <c r="D108" s="187" t="s">
        <v>168</v>
      </c>
      <c r="E108" s="204" t="s">
        <v>19</v>
      </c>
      <c r="F108" s="205" t="s">
        <v>169</v>
      </c>
      <c r="G108" s="203"/>
      <c r="H108" s="206">
        <v>44.28</v>
      </c>
      <c r="I108" s="207"/>
      <c r="J108" s="203"/>
      <c r="K108" s="203"/>
      <c r="L108" s="208"/>
      <c r="M108" s="209"/>
      <c r="N108" s="210"/>
      <c r="O108" s="210"/>
      <c r="P108" s="210"/>
      <c r="Q108" s="210"/>
      <c r="R108" s="210"/>
      <c r="S108" s="210"/>
      <c r="T108" s="211"/>
      <c r="AT108" s="212" t="s">
        <v>168</v>
      </c>
      <c r="AU108" s="212" t="s">
        <v>88</v>
      </c>
      <c r="AV108" s="13" t="s">
        <v>88</v>
      </c>
      <c r="AW108" s="13" t="s">
        <v>37</v>
      </c>
      <c r="AX108" s="13" t="s">
        <v>86</v>
      </c>
      <c r="AY108" s="212" t="s">
        <v>151</v>
      </c>
    </row>
    <row r="109" spans="1:65" s="2" customFormat="1" ht="24.15" customHeight="1">
      <c r="A109" s="34"/>
      <c r="B109" s="35"/>
      <c r="C109" s="174" t="s">
        <v>170</v>
      </c>
      <c r="D109" s="174" t="s">
        <v>153</v>
      </c>
      <c r="E109" s="175" t="s">
        <v>171</v>
      </c>
      <c r="F109" s="176" t="s">
        <v>172</v>
      </c>
      <c r="G109" s="177" t="s">
        <v>173</v>
      </c>
      <c r="H109" s="178">
        <v>123</v>
      </c>
      <c r="I109" s="179"/>
      <c r="J109" s="180">
        <f>ROUND(I109*H109,2)</f>
        <v>0</v>
      </c>
      <c r="K109" s="176" t="s">
        <v>157</v>
      </c>
      <c r="L109" s="39"/>
      <c r="M109" s="181" t="s">
        <v>19</v>
      </c>
      <c r="N109" s="182" t="s">
        <v>51</v>
      </c>
      <c r="O109" s="65"/>
      <c r="P109" s="183">
        <f>O109*H109</f>
        <v>0</v>
      </c>
      <c r="Q109" s="183">
        <v>0</v>
      </c>
      <c r="R109" s="183">
        <f>Q109*H109</f>
        <v>0</v>
      </c>
      <c r="S109" s="183">
        <v>0</v>
      </c>
      <c r="T109" s="184">
        <f>S109*H109</f>
        <v>0</v>
      </c>
      <c r="U109" s="34"/>
      <c r="V109" s="34"/>
      <c r="W109" s="34"/>
      <c r="X109" s="34"/>
      <c r="Y109" s="34"/>
      <c r="Z109" s="34"/>
      <c r="AA109" s="34"/>
      <c r="AB109" s="34"/>
      <c r="AC109" s="34"/>
      <c r="AD109" s="34"/>
      <c r="AE109" s="34"/>
      <c r="AR109" s="185" t="s">
        <v>158</v>
      </c>
      <c r="AT109" s="185" t="s">
        <v>153</v>
      </c>
      <c r="AU109" s="185" t="s">
        <v>88</v>
      </c>
      <c r="AY109" s="17" t="s">
        <v>151</v>
      </c>
      <c r="BE109" s="186">
        <f>IF(N109="základní",J109,0)</f>
        <v>0</v>
      </c>
      <c r="BF109" s="186">
        <f>IF(N109="snížená",J109,0)</f>
        <v>0</v>
      </c>
      <c r="BG109" s="186">
        <f>IF(N109="zákl. přenesená",J109,0)</f>
        <v>0</v>
      </c>
      <c r="BH109" s="186">
        <f>IF(N109="sníž. přenesená",J109,0)</f>
        <v>0</v>
      </c>
      <c r="BI109" s="186">
        <f>IF(N109="nulová",J109,0)</f>
        <v>0</v>
      </c>
      <c r="BJ109" s="17" t="s">
        <v>158</v>
      </c>
      <c r="BK109" s="186">
        <f>ROUND(I109*H109,2)</f>
        <v>0</v>
      </c>
      <c r="BL109" s="17" t="s">
        <v>158</v>
      </c>
      <c r="BM109" s="185" t="s">
        <v>174</v>
      </c>
    </row>
    <row r="110" spans="1:47" s="2" customFormat="1" ht="48">
      <c r="A110" s="34"/>
      <c r="B110" s="35"/>
      <c r="C110" s="36"/>
      <c r="D110" s="187" t="s">
        <v>160</v>
      </c>
      <c r="E110" s="36"/>
      <c r="F110" s="188" t="s">
        <v>175</v>
      </c>
      <c r="G110" s="36"/>
      <c r="H110" s="36"/>
      <c r="I110" s="189"/>
      <c r="J110" s="36"/>
      <c r="K110" s="36"/>
      <c r="L110" s="39"/>
      <c r="M110" s="190"/>
      <c r="N110" s="191"/>
      <c r="O110" s="65"/>
      <c r="P110" s="65"/>
      <c r="Q110" s="65"/>
      <c r="R110" s="65"/>
      <c r="S110" s="65"/>
      <c r="T110" s="66"/>
      <c r="U110" s="34"/>
      <c r="V110" s="34"/>
      <c r="W110" s="34"/>
      <c r="X110" s="34"/>
      <c r="Y110" s="34"/>
      <c r="Z110" s="34"/>
      <c r="AA110" s="34"/>
      <c r="AB110" s="34"/>
      <c r="AC110" s="34"/>
      <c r="AD110" s="34"/>
      <c r="AE110" s="34"/>
      <c r="AT110" s="17" t="s">
        <v>160</v>
      </c>
      <c r="AU110" s="17" t="s">
        <v>88</v>
      </c>
    </row>
    <row r="111" spans="1:65" s="2" customFormat="1" ht="14.4" customHeight="1">
      <c r="A111" s="34"/>
      <c r="B111" s="35"/>
      <c r="C111" s="192" t="s">
        <v>158</v>
      </c>
      <c r="D111" s="192" t="s">
        <v>162</v>
      </c>
      <c r="E111" s="193" t="s">
        <v>176</v>
      </c>
      <c r="F111" s="194" t="s">
        <v>177</v>
      </c>
      <c r="G111" s="195" t="s">
        <v>165</v>
      </c>
      <c r="H111" s="196">
        <v>22.14</v>
      </c>
      <c r="I111" s="197"/>
      <c r="J111" s="198">
        <f>ROUND(I111*H111,2)</f>
        <v>0</v>
      </c>
      <c r="K111" s="194" t="s">
        <v>157</v>
      </c>
      <c r="L111" s="199"/>
      <c r="M111" s="200" t="s">
        <v>19</v>
      </c>
      <c r="N111" s="201" t="s">
        <v>51</v>
      </c>
      <c r="O111" s="65"/>
      <c r="P111" s="183">
        <f>O111*H111</f>
        <v>0</v>
      </c>
      <c r="Q111" s="183">
        <v>1</v>
      </c>
      <c r="R111" s="183">
        <f>Q111*H111</f>
        <v>22.14</v>
      </c>
      <c r="S111" s="183">
        <v>0</v>
      </c>
      <c r="T111" s="184">
        <f>S111*H111</f>
        <v>0</v>
      </c>
      <c r="U111" s="34"/>
      <c r="V111" s="34"/>
      <c r="W111" s="34"/>
      <c r="X111" s="34"/>
      <c r="Y111" s="34"/>
      <c r="Z111" s="34"/>
      <c r="AA111" s="34"/>
      <c r="AB111" s="34"/>
      <c r="AC111" s="34"/>
      <c r="AD111" s="34"/>
      <c r="AE111" s="34"/>
      <c r="AR111" s="185" t="s">
        <v>166</v>
      </c>
      <c r="AT111" s="185" t="s">
        <v>162</v>
      </c>
      <c r="AU111" s="185" t="s">
        <v>88</v>
      </c>
      <c r="AY111" s="17" t="s">
        <v>151</v>
      </c>
      <c r="BE111" s="186">
        <f>IF(N111="základní",J111,0)</f>
        <v>0</v>
      </c>
      <c r="BF111" s="186">
        <f>IF(N111="snížená",J111,0)</f>
        <v>0</v>
      </c>
      <c r="BG111" s="186">
        <f>IF(N111="zákl. přenesená",J111,0)</f>
        <v>0</v>
      </c>
      <c r="BH111" s="186">
        <f>IF(N111="sníž. přenesená",J111,0)</f>
        <v>0</v>
      </c>
      <c r="BI111" s="186">
        <f>IF(N111="nulová",J111,0)</f>
        <v>0</v>
      </c>
      <c r="BJ111" s="17" t="s">
        <v>158</v>
      </c>
      <c r="BK111" s="186">
        <f>ROUND(I111*H111,2)</f>
        <v>0</v>
      </c>
      <c r="BL111" s="17" t="s">
        <v>158</v>
      </c>
      <c r="BM111" s="185" t="s">
        <v>178</v>
      </c>
    </row>
    <row r="112" spans="2:51" s="13" customFormat="1" ht="10.2">
      <c r="B112" s="202"/>
      <c r="C112" s="203"/>
      <c r="D112" s="187" t="s">
        <v>168</v>
      </c>
      <c r="E112" s="204" t="s">
        <v>19</v>
      </c>
      <c r="F112" s="205" t="s">
        <v>179</v>
      </c>
      <c r="G112" s="203"/>
      <c r="H112" s="206">
        <v>22.14</v>
      </c>
      <c r="I112" s="207"/>
      <c r="J112" s="203"/>
      <c r="K112" s="203"/>
      <c r="L112" s="208"/>
      <c r="M112" s="209"/>
      <c r="N112" s="210"/>
      <c r="O112" s="210"/>
      <c r="P112" s="210"/>
      <c r="Q112" s="210"/>
      <c r="R112" s="210"/>
      <c r="S112" s="210"/>
      <c r="T112" s="211"/>
      <c r="AT112" s="212" t="s">
        <v>168</v>
      </c>
      <c r="AU112" s="212" t="s">
        <v>88</v>
      </c>
      <c r="AV112" s="13" t="s">
        <v>88</v>
      </c>
      <c r="AW112" s="13" t="s">
        <v>37</v>
      </c>
      <c r="AX112" s="13" t="s">
        <v>86</v>
      </c>
      <c r="AY112" s="212" t="s">
        <v>151</v>
      </c>
    </row>
    <row r="113" spans="2:63" s="12" customFormat="1" ht="22.8" customHeight="1">
      <c r="B113" s="158"/>
      <c r="C113" s="159"/>
      <c r="D113" s="160" t="s">
        <v>77</v>
      </c>
      <c r="E113" s="172" t="s">
        <v>170</v>
      </c>
      <c r="F113" s="172" t="s">
        <v>180</v>
      </c>
      <c r="G113" s="159"/>
      <c r="H113" s="159"/>
      <c r="I113" s="162"/>
      <c r="J113" s="173">
        <f>BK113</f>
        <v>0</v>
      </c>
      <c r="K113" s="159"/>
      <c r="L113" s="164"/>
      <c r="M113" s="165"/>
      <c r="N113" s="166"/>
      <c r="O113" s="166"/>
      <c r="P113" s="167">
        <f>SUM(P114:P148)</f>
        <v>0</v>
      </c>
      <c r="Q113" s="166"/>
      <c r="R113" s="167">
        <f>SUM(R114:R148)</f>
        <v>19.348161549999997</v>
      </c>
      <c r="S113" s="166"/>
      <c r="T113" s="168">
        <f>SUM(T114:T148)</f>
        <v>0.0011758</v>
      </c>
      <c r="AR113" s="169" t="s">
        <v>86</v>
      </c>
      <c r="AT113" s="170" t="s">
        <v>77</v>
      </c>
      <c r="AU113" s="170" t="s">
        <v>86</v>
      </c>
      <c r="AY113" s="169" t="s">
        <v>151</v>
      </c>
      <c r="BK113" s="171">
        <f>SUM(BK114:BK148)</f>
        <v>0</v>
      </c>
    </row>
    <row r="114" spans="1:65" s="2" customFormat="1" ht="24.15" customHeight="1">
      <c r="A114" s="34"/>
      <c r="B114" s="35"/>
      <c r="C114" s="174" t="s">
        <v>181</v>
      </c>
      <c r="D114" s="174" t="s">
        <v>153</v>
      </c>
      <c r="E114" s="175" t="s">
        <v>182</v>
      </c>
      <c r="F114" s="176" t="s">
        <v>183</v>
      </c>
      <c r="G114" s="177" t="s">
        <v>156</v>
      </c>
      <c r="H114" s="178">
        <v>2.828</v>
      </c>
      <c r="I114" s="179"/>
      <c r="J114" s="180">
        <f>ROUND(I114*H114,2)</f>
        <v>0</v>
      </c>
      <c r="K114" s="176" t="s">
        <v>157</v>
      </c>
      <c r="L114" s="39"/>
      <c r="M114" s="181" t="s">
        <v>19</v>
      </c>
      <c r="N114" s="182" t="s">
        <v>51</v>
      </c>
      <c r="O114" s="65"/>
      <c r="P114" s="183">
        <f>O114*H114</f>
        <v>0</v>
      </c>
      <c r="Q114" s="183">
        <v>1.32715</v>
      </c>
      <c r="R114" s="183">
        <f>Q114*H114</f>
        <v>3.7531802</v>
      </c>
      <c r="S114" s="183">
        <v>0</v>
      </c>
      <c r="T114" s="184">
        <f>S114*H114</f>
        <v>0</v>
      </c>
      <c r="U114" s="34"/>
      <c r="V114" s="34"/>
      <c r="W114" s="34"/>
      <c r="X114" s="34"/>
      <c r="Y114" s="34"/>
      <c r="Z114" s="34"/>
      <c r="AA114" s="34"/>
      <c r="AB114" s="34"/>
      <c r="AC114" s="34"/>
      <c r="AD114" s="34"/>
      <c r="AE114" s="34"/>
      <c r="AR114" s="185" t="s">
        <v>158</v>
      </c>
      <c r="AT114" s="185" t="s">
        <v>153</v>
      </c>
      <c r="AU114" s="185" t="s">
        <v>88</v>
      </c>
      <c r="AY114" s="17" t="s">
        <v>151</v>
      </c>
      <c r="BE114" s="186">
        <f>IF(N114="základní",J114,0)</f>
        <v>0</v>
      </c>
      <c r="BF114" s="186">
        <f>IF(N114="snížená",J114,0)</f>
        <v>0</v>
      </c>
      <c r="BG114" s="186">
        <f>IF(N114="zákl. přenesená",J114,0)</f>
        <v>0</v>
      </c>
      <c r="BH114" s="186">
        <f>IF(N114="sníž. přenesená",J114,0)</f>
        <v>0</v>
      </c>
      <c r="BI114" s="186">
        <f>IF(N114="nulová",J114,0)</f>
        <v>0</v>
      </c>
      <c r="BJ114" s="17" t="s">
        <v>158</v>
      </c>
      <c r="BK114" s="186">
        <f>ROUND(I114*H114,2)</f>
        <v>0</v>
      </c>
      <c r="BL114" s="17" t="s">
        <v>158</v>
      </c>
      <c r="BM114" s="185" t="s">
        <v>184</v>
      </c>
    </row>
    <row r="115" spans="1:65" s="2" customFormat="1" ht="24.15" customHeight="1">
      <c r="A115" s="34"/>
      <c r="B115" s="35"/>
      <c r="C115" s="174" t="s">
        <v>185</v>
      </c>
      <c r="D115" s="174" t="s">
        <v>153</v>
      </c>
      <c r="E115" s="175" t="s">
        <v>186</v>
      </c>
      <c r="F115" s="176" t="s">
        <v>187</v>
      </c>
      <c r="G115" s="177" t="s">
        <v>188</v>
      </c>
      <c r="H115" s="178">
        <v>3</v>
      </c>
      <c r="I115" s="179"/>
      <c r="J115" s="180">
        <f>ROUND(I115*H115,2)</f>
        <v>0</v>
      </c>
      <c r="K115" s="176" t="s">
        <v>157</v>
      </c>
      <c r="L115" s="39"/>
      <c r="M115" s="181" t="s">
        <v>19</v>
      </c>
      <c r="N115" s="182" t="s">
        <v>51</v>
      </c>
      <c r="O115" s="65"/>
      <c r="P115" s="183">
        <f>O115*H115</f>
        <v>0</v>
      </c>
      <c r="Q115" s="183">
        <v>0.06826</v>
      </c>
      <c r="R115" s="183">
        <f>Q115*H115</f>
        <v>0.20478000000000002</v>
      </c>
      <c r="S115" s="183">
        <v>0</v>
      </c>
      <c r="T115" s="184">
        <f>S115*H115</f>
        <v>0</v>
      </c>
      <c r="U115" s="34"/>
      <c r="V115" s="34"/>
      <c r="W115" s="34"/>
      <c r="X115" s="34"/>
      <c r="Y115" s="34"/>
      <c r="Z115" s="34"/>
      <c r="AA115" s="34"/>
      <c r="AB115" s="34"/>
      <c r="AC115" s="34"/>
      <c r="AD115" s="34"/>
      <c r="AE115" s="34"/>
      <c r="AR115" s="185" t="s">
        <v>158</v>
      </c>
      <c r="AT115" s="185" t="s">
        <v>153</v>
      </c>
      <c r="AU115" s="185" t="s">
        <v>88</v>
      </c>
      <c r="AY115" s="17" t="s">
        <v>151</v>
      </c>
      <c r="BE115" s="186">
        <f>IF(N115="základní",J115,0)</f>
        <v>0</v>
      </c>
      <c r="BF115" s="186">
        <f>IF(N115="snížená",J115,0)</f>
        <v>0</v>
      </c>
      <c r="BG115" s="186">
        <f>IF(N115="zákl. přenesená",J115,0)</f>
        <v>0</v>
      </c>
      <c r="BH115" s="186">
        <f>IF(N115="sníž. přenesená",J115,0)</f>
        <v>0</v>
      </c>
      <c r="BI115" s="186">
        <f>IF(N115="nulová",J115,0)</f>
        <v>0</v>
      </c>
      <c r="BJ115" s="17" t="s">
        <v>158</v>
      </c>
      <c r="BK115" s="186">
        <f>ROUND(I115*H115,2)</f>
        <v>0</v>
      </c>
      <c r="BL115" s="17" t="s">
        <v>158</v>
      </c>
      <c r="BM115" s="185" t="s">
        <v>189</v>
      </c>
    </row>
    <row r="116" spans="1:47" s="2" customFormat="1" ht="38.4">
      <c r="A116" s="34"/>
      <c r="B116" s="35"/>
      <c r="C116" s="36"/>
      <c r="D116" s="187" t="s">
        <v>160</v>
      </c>
      <c r="E116" s="36"/>
      <c r="F116" s="188" t="s">
        <v>190</v>
      </c>
      <c r="G116" s="36"/>
      <c r="H116" s="36"/>
      <c r="I116" s="189"/>
      <c r="J116" s="36"/>
      <c r="K116" s="36"/>
      <c r="L116" s="39"/>
      <c r="M116" s="190"/>
      <c r="N116" s="191"/>
      <c r="O116" s="65"/>
      <c r="P116" s="65"/>
      <c r="Q116" s="65"/>
      <c r="R116" s="65"/>
      <c r="S116" s="65"/>
      <c r="T116" s="66"/>
      <c r="U116" s="34"/>
      <c r="V116" s="34"/>
      <c r="W116" s="34"/>
      <c r="X116" s="34"/>
      <c r="Y116" s="34"/>
      <c r="Z116" s="34"/>
      <c r="AA116" s="34"/>
      <c r="AB116" s="34"/>
      <c r="AC116" s="34"/>
      <c r="AD116" s="34"/>
      <c r="AE116" s="34"/>
      <c r="AT116" s="17" t="s">
        <v>160</v>
      </c>
      <c r="AU116" s="17" t="s">
        <v>88</v>
      </c>
    </row>
    <row r="117" spans="1:65" s="2" customFormat="1" ht="14.4" customHeight="1">
      <c r="A117" s="34"/>
      <c r="B117" s="35"/>
      <c r="C117" s="174" t="s">
        <v>191</v>
      </c>
      <c r="D117" s="174" t="s">
        <v>153</v>
      </c>
      <c r="E117" s="175" t="s">
        <v>192</v>
      </c>
      <c r="F117" s="176" t="s">
        <v>193</v>
      </c>
      <c r="G117" s="177" t="s">
        <v>188</v>
      </c>
      <c r="H117" s="178">
        <v>5</v>
      </c>
      <c r="I117" s="179"/>
      <c r="J117" s="180">
        <f>ROUND(I117*H117,2)</f>
        <v>0</v>
      </c>
      <c r="K117" s="176" t="s">
        <v>157</v>
      </c>
      <c r="L117" s="39"/>
      <c r="M117" s="181" t="s">
        <v>19</v>
      </c>
      <c r="N117" s="182" t="s">
        <v>51</v>
      </c>
      <c r="O117" s="65"/>
      <c r="P117" s="183">
        <f>O117*H117</f>
        <v>0</v>
      </c>
      <c r="Q117" s="183">
        <v>0.04555</v>
      </c>
      <c r="R117" s="183">
        <f>Q117*H117</f>
        <v>0.22775</v>
      </c>
      <c r="S117" s="183">
        <v>0</v>
      </c>
      <c r="T117" s="184">
        <f>S117*H117</f>
        <v>0</v>
      </c>
      <c r="U117" s="34"/>
      <c r="V117" s="34"/>
      <c r="W117" s="34"/>
      <c r="X117" s="34"/>
      <c r="Y117" s="34"/>
      <c r="Z117" s="34"/>
      <c r="AA117" s="34"/>
      <c r="AB117" s="34"/>
      <c r="AC117" s="34"/>
      <c r="AD117" s="34"/>
      <c r="AE117" s="34"/>
      <c r="AR117" s="185" t="s">
        <v>158</v>
      </c>
      <c r="AT117" s="185" t="s">
        <v>153</v>
      </c>
      <c r="AU117" s="185" t="s">
        <v>88</v>
      </c>
      <c r="AY117" s="17" t="s">
        <v>151</v>
      </c>
      <c r="BE117" s="186">
        <f>IF(N117="základní",J117,0)</f>
        <v>0</v>
      </c>
      <c r="BF117" s="186">
        <f>IF(N117="snížená",J117,0)</f>
        <v>0</v>
      </c>
      <c r="BG117" s="186">
        <f>IF(N117="zákl. přenesená",J117,0)</f>
        <v>0</v>
      </c>
      <c r="BH117" s="186">
        <f>IF(N117="sníž. přenesená",J117,0)</f>
        <v>0</v>
      </c>
      <c r="BI117" s="186">
        <f>IF(N117="nulová",J117,0)</f>
        <v>0</v>
      </c>
      <c r="BJ117" s="17" t="s">
        <v>158</v>
      </c>
      <c r="BK117" s="186">
        <f>ROUND(I117*H117,2)</f>
        <v>0</v>
      </c>
      <c r="BL117" s="17" t="s">
        <v>158</v>
      </c>
      <c r="BM117" s="185" t="s">
        <v>194</v>
      </c>
    </row>
    <row r="118" spans="1:47" s="2" customFormat="1" ht="336">
      <c r="A118" s="34"/>
      <c r="B118" s="35"/>
      <c r="C118" s="36"/>
      <c r="D118" s="187" t="s">
        <v>160</v>
      </c>
      <c r="E118" s="36"/>
      <c r="F118" s="188" t="s">
        <v>195</v>
      </c>
      <c r="G118" s="36"/>
      <c r="H118" s="36"/>
      <c r="I118" s="189"/>
      <c r="J118" s="36"/>
      <c r="K118" s="36"/>
      <c r="L118" s="39"/>
      <c r="M118" s="190"/>
      <c r="N118" s="191"/>
      <c r="O118" s="65"/>
      <c r="P118" s="65"/>
      <c r="Q118" s="65"/>
      <c r="R118" s="65"/>
      <c r="S118" s="65"/>
      <c r="T118" s="66"/>
      <c r="U118" s="34"/>
      <c r="V118" s="34"/>
      <c r="W118" s="34"/>
      <c r="X118" s="34"/>
      <c r="Y118" s="34"/>
      <c r="Z118" s="34"/>
      <c r="AA118" s="34"/>
      <c r="AB118" s="34"/>
      <c r="AC118" s="34"/>
      <c r="AD118" s="34"/>
      <c r="AE118" s="34"/>
      <c r="AT118" s="17" t="s">
        <v>160</v>
      </c>
      <c r="AU118" s="17" t="s">
        <v>88</v>
      </c>
    </row>
    <row r="119" spans="1:65" s="2" customFormat="1" ht="14.4" customHeight="1">
      <c r="A119" s="34"/>
      <c r="B119" s="35"/>
      <c r="C119" s="174" t="s">
        <v>166</v>
      </c>
      <c r="D119" s="174" t="s">
        <v>153</v>
      </c>
      <c r="E119" s="175" t="s">
        <v>196</v>
      </c>
      <c r="F119" s="176" t="s">
        <v>197</v>
      </c>
      <c r="G119" s="177" t="s">
        <v>188</v>
      </c>
      <c r="H119" s="178">
        <v>36</v>
      </c>
      <c r="I119" s="179"/>
      <c r="J119" s="180">
        <f>ROUND(I119*H119,2)</f>
        <v>0</v>
      </c>
      <c r="K119" s="176" t="s">
        <v>157</v>
      </c>
      <c r="L119" s="39"/>
      <c r="M119" s="181" t="s">
        <v>19</v>
      </c>
      <c r="N119" s="182" t="s">
        <v>51</v>
      </c>
      <c r="O119" s="65"/>
      <c r="P119" s="183">
        <f>O119*H119</f>
        <v>0</v>
      </c>
      <c r="Q119" s="183">
        <v>0.05455</v>
      </c>
      <c r="R119" s="183">
        <f>Q119*H119</f>
        <v>1.9638</v>
      </c>
      <c r="S119" s="183">
        <v>0</v>
      </c>
      <c r="T119" s="184">
        <f>S119*H119</f>
        <v>0</v>
      </c>
      <c r="U119" s="34"/>
      <c r="V119" s="34"/>
      <c r="W119" s="34"/>
      <c r="X119" s="34"/>
      <c r="Y119" s="34"/>
      <c r="Z119" s="34"/>
      <c r="AA119" s="34"/>
      <c r="AB119" s="34"/>
      <c r="AC119" s="34"/>
      <c r="AD119" s="34"/>
      <c r="AE119" s="34"/>
      <c r="AR119" s="185" t="s">
        <v>158</v>
      </c>
      <c r="AT119" s="185" t="s">
        <v>153</v>
      </c>
      <c r="AU119" s="185" t="s">
        <v>88</v>
      </c>
      <c r="AY119" s="17" t="s">
        <v>151</v>
      </c>
      <c r="BE119" s="186">
        <f>IF(N119="základní",J119,0)</f>
        <v>0</v>
      </c>
      <c r="BF119" s="186">
        <f>IF(N119="snížená",J119,0)</f>
        <v>0</v>
      </c>
      <c r="BG119" s="186">
        <f>IF(N119="zákl. přenesená",J119,0)</f>
        <v>0</v>
      </c>
      <c r="BH119" s="186">
        <f>IF(N119="sníž. přenesená",J119,0)</f>
        <v>0</v>
      </c>
      <c r="BI119" s="186">
        <f>IF(N119="nulová",J119,0)</f>
        <v>0</v>
      </c>
      <c r="BJ119" s="17" t="s">
        <v>158</v>
      </c>
      <c r="BK119" s="186">
        <f>ROUND(I119*H119,2)</f>
        <v>0</v>
      </c>
      <c r="BL119" s="17" t="s">
        <v>158</v>
      </c>
      <c r="BM119" s="185" t="s">
        <v>198</v>
      </c>
    </row>
    <row r="120" spans="1:47" s="2" customFormat="1" ht="336">
      <c r="A120" s="34"/>
      <c r="B120" s="35"/>
      <c r="C120" s="36"/>
      <c r="D120" s="187" t="s">
        <v>160</v>
      </c>
      <c r="E120" s="36"/>
      <c r="F120" s="188" t="s">
        <v>195</v>
      </c>
      <c r="G120" s="36"/>
      <c r="H120" s="36"/>
      <c r="I120" s="189"/>
      <c r="J120" s="36"/>
      <c r="K120" s="36"/>
      <c r="L120" s="39"/>
      <c r="M120" s="190"/>
      <c r="N120" s="191"/>
      <c r="O120" s="65"/>
      <c r="P120" s="65"/>
      <c r="Q120" s="65"/>
      <c r="R120" s="65"/>
      <c r="S120" s="65"/>
      <c r="T120" s="66"/>
      <c r="U120" s="34"/>
      <c r="V120" s="34"/>
      <c r="W120" s="34"/>
      <c r="X120" s="34"/>
      <c r="Y120" s="34"/>
      <c r="Z120" s="34"/>
      <c r="AA120" s="34"/>
      <c r="AB120" s="34"/>
      <c r="AC120" s="34"/>
      <c r="AD120" s="34"/>
      <c r="AE120" s="34"/>
      <c r="AT120" s="17" t="s">
        <v>160</v>
      </c>
      <c r="AU120" s="17" t="s">
        <v>88</v>
      </c>
    </row>
    <row r="121" spans="1:65" s="2" customFormat="1" ht="24.15" customHeight="1">
      <c r="A121" s="34"/>
      <c r="B121" s="35"/>
      <c r="C121" s="174" t="s">
        <v>199</v>
      </c>
      <c r="D121" s="174" t="s">
        <v>153</v>
      </c>
      <c r="E121" s="175" t="s">
        <v>200</v>
      </c>
      <c r="F121" s="176" t="s">
        <v>201</v>
      </c>
      <c r="G121" s="177" t="s">
        <v>202</v>
      </c>
      <c r="H121" s="178">
        <v>46.2</v>
      </c>
      <c r="I121" s="179"/>
      <c r="J121" s="180">
        <f>ROUND(I121*H121,2)</f>
        <v>0</v>
      </c>
      <c r="K121" s="176" t="s">
        <v>157</v>
      </c>
      <c r="L121" s="39"/>
      <c r="M121" s="181" t="s">
        <v>19</v>
      </c>
      <c r="N121" s="182" t="s">
        <v>51</v>
      </c>
      <c r="O121" s="65"/>
      <c r="P121" s="183">
        <f>O121*H121</f>
        <v>0</v>
      </c>
      <c r="Q121" s="183">
        <v>0.00079</v>
      </c>
      <c r="R121" s="183">
        <f>Q121*H121</f>
        <v>0.036498</v>
      </c>
      <c r="S121" s="183">
        <v>1E-05</v>
      </c>
      <c r="T121" s="184">
        <f>S121*H121</f>
        <v>0.00046200000000000006</v>
      </c>
      <c r="U121" s="34"/>
      <c r="V121" s="34"/>
      <c r="W121" s="34"/>
      <c r="X121" s="34"/>
      <c r="Y121" s="34"/>
      <c r="Z121" s="34"/>
      <c r="AA121" s="34"/>
      <c r="AB121" s="34"/>
      <c r="AC121" s="34"/>
      <c r="AD121" s="34"/>
      <c r="AE121" s="34"/>
      <c r="AR121" s="185" t="s">
        <v>158</v>
      </c>
      <c r="AT121" s="185" t="s">
        <v>153</v>
      </c>
      <c r="AU121" s="185" t="s">
        <v>88</v>
      </c>
      <c r="AY121" s="17" t="s">
        <v>151</v>
      </c>
      <c r="BE121" s="186">
        <f>IF(N121="základní",J121,0)</f>
        <v>0</v>
      </c>
      <c r="BF121" s="186">
        <f>IF(N121="snížená",J121,0)</f>
        <v>0</v>
      </c>
      <c r="BG121" s="186">
        <f>IF(N121="zákl. přenesená",J121,0)</f>
        <v>0</v>
      </c>
      <c r="BH121" s="186">
        <f>IF(N121="sníž. přenesená",J121,0)</f>
        <v>0</v>
      </c>
      <c r="BI121" s="186">
        <f>IF(N121="nulová",J121,0)</f>
        <v>0</v>
      </c>
      <c r="BJ121" s="17" t="s">
        <v>158</v>
      </c>
      <c r="BK121" s="186">
        <f>ROUND(I121*H121,2)</f>
        <v>0</v>
      </c>
      <c r="BL121" s="17" t="s">
        <v>158</v>
      </c>
      <c r="BM121" s="185" t="s">
        <v>203</v>
      </c>
    </row>
    <row r="122" spans="1:47" s="2" customFormat="1" ht="67.2">
      <c r="A122" s="34"/>
      <c r="B122" s="35"/>
      <c r="C122" s="36"/>
      <c r="D122" s="187" t="s">
        <v>160</v>
      </c>
      <c r="E122" s="36"/>
      <c r="F122" s="188" t="s">
        <v>204</v>
      </c>
      <c r="G122" s="36"/>
      <c r="H122" s="36"/>
      <c r="I122" s="189"/>
      <c r="J122" s="36"/>
      <c r="K122" s="36"/>
      <c r="L122" s="39"/>
      <c r="M122" s="190"/>
      <c r="N122" s="191"/>
      <c r="O122" s="65"/>
      <c r="P122" s="65"/>
      <c r="Q122" s="65"/>
      <c r="R122" s="65"/>
      <c r="S122" s="65"/>
      <c r="T122" s="66"/>
      <c r="U122" s="34"/>
      <c r="V122" s="34"/>
      <c r="W122" s="34"/>
      <c r="X122" s="34"/>
      <c r="Y122" s="34"/>
      <c r="Z122" s="34"/>
      <c r="AA122" s="34"/>
      <c r="AB122" s="34"/>
      <c r="AC122" s="34"/>
      <c r="AD122" s="34"/>
      <c r="AE122" s="34"/>
      <c r="AT122" s="17" t="s">
        <v>160</v>
      </c>
      <c r="AU122" s="17" t="s">
        <v>88</v>
      </c>
    </row>
    <row r="123" spans="2:51" s="13" customFormat="1" ht="10.2">
      <c r="B123" s="202"/>
      <c r="C123" s="203"/>
      <c r="D123" s="187" t="s">
        <v>168</v>
      </c>
      <c r="E123" s="204" t="s">
        <v>19</v>
      </c>
      <c r="F123" s="205" t="s">
        <v>205</v>
      </c>
      <c r="G123" s="203"/>
      <c r="H123" s="206">
        <v>46.2</v>
      </c>
      <c r="I123" s="207"/>
      <c r="J123" s="203"/>
      <c r="K123" s="203"/>
      <c r="L123" s="208"/>
      <c r="M123" s="209"/>
      <c r="N123" s="210"/>
      <c r="O123" s="210"/>
      <c r="P123" s="210"/>
      <c r="Q123" s="210"/>
      <c r="R123" s="210"/>
      <c r="S123" s="210"/>
      <c r="T123" s="211"/>
      <c r="AT123" s="212" t="s">
        <v>168</v>
      </c>
      <c r="AU123" s="212" t="s">
        <v>88</v>
      </c>
      <c r="AV123" s="13" t="s">
        <v>88</v>
      </c>
      <c r="AW123" s="13" t="s">
        <v>37</v>
      </c>
      <c r="AX123" s="13" t="s">
        <v>86</v>
      </c>
      <c r="AY123" s="212" t="s">
        <v>151</v>
      </c>
    </row>
    <row r="124" spans="1:65" s="2" customFormat="1" ht="24.15" customHeight="1">
      <c r="A124" s="34"/>
      <c r="B124" s="35"/>
      <c r="C124" s="174" t="s">
        <v>206</v>
      </c>
      <c r="D124" s="174" t="s">
        <v>153</v>
      </c>
      <c r="E124" s="175" t="s">
        <v>207</v>
      </c>
      <c r="F124" s="176" t="s">
        <v>208</v>
      </c>
      <c r="G124" s="177" t="s">
        <v>202</v>
      </c>
      <c r="H124" s="178">
        <v>71.38</v>
      </c>
      <c r="I124" s="179"/>
      <c r="J124" s="180">
        <f>ROUND(I124*H124,2)</f>
        <v>0</v>
      </c>
      <c r="K124" s="176" t="s">
        <v>157</v>
      </c>
      <c r="L124" s="39"/>
      <c r="M124" s="181" t="s">
        <v>19</v>
      </c>
      <c r="N124" s="182" t="s">
        <v>51</v>
      </c>
      <c r="O124" s="65"/>
      <c r="P124" s="183">
        <f>O124*H124</f>
        <v>0</v>
      </c>
      <c r="Q124" s="183">
        <v>0.00178</v>
      </c>
      <c r="R124" s="183">
        <f>Q124*H124</f>
        <v>0.12705639999999999</v>
      </c>
      <c r="S124" s="183">
        <v>1E-05</v>
      </c>
      <c r="T124" s="184">
        <f>S124*H124</f>
        <v>0.0007138</v>
      </c>
      <c r="U124" s="34"/>
      <c r="V124" s="34"/>
      <c r="W124" s="34"/>
      <c r="X124" s="34"/>
      <c r="Y124" s="34"/>
      <c r="Z124" s="34"/>
      <c r="AA124" s="34"/>
      <c r="AB124" s="34"/>
      <c r="AC124" s="34"/>
      <c r="AD124" s="34"/>
      <c r="AE124" s="34"/>
      <c r="AR124" s="185" t="s">
        <v>158</v>
      </c>
      <c r="AT124" s="185" t="s">
        <v>153</v>
      </c>
      <c r="AU124" s="185" t="s">
        <v>88</v>
      </c>
      <c r="AY124" s="17" t="s">
        <v>151</v>
      </c>
      <c r="BE124" s="186">
        <f>IF(N124="základní",J124,0)</f>
        <v>0</v>
      </c>
      <c r="BF124" s="186">
        <f>IF(N124="snížená",J124,0)</f>
        <v>0</v>
      </c>
      <c r="BG124" s="186">
        <f>IF(N124="zákl. přenesená",J124,0)</f>
        <v>0</v>
      </c>
      <c r="BH124" s="186">
        <f>IF(N124="sníž. přenesená",J124,0)</f>
        <v>0</v>
      </c>
      <c r="BI124" s="186">
        <f>IF(N124="nulová",J124,0)</f>
        <v>0</v>
      </c>
      <c r="BJ124" s="17" t="s">
        <v>158</v>
      </c>
      <c r="BK124" s="186">
        <f>ROUND(I124*H124,2)</f>
        <v>0</v>
      </c>
      <c r="BL124" s="17" t="s">
        <v>158</v>
      </c>
      <c r="BM124" s="185" t="s">
        <v>209</v>
      </c>
    </row>
    <row r="125" spans="1:47" s="2" customFormat="1" ht="67.2">
      <c r="A125" s="34"/>
      <c r="B125" s="35"/>
      <c r="C125" s="36"/>
      <c r="D125" s="187" t="s">
        <v>160</v>
      </c>
      <c r="E125" s="36"/>
      <c r="F125" s="188" t="s">
        <v>204</v>
      </c>
      <c r="G125" s="36"/>
      <c r="H125" s="36"/>
      <c r="I125" s="189"/>
      <c r="J125" s="36"/>
      <c r="K125" s="36"/>
      <c r="L125" s="39"/>
      <c r="M125" s="190"/>
      <c r="N125" s="191"/>
      <c r="O125" s="65"/>
      <c r="P125" s="65"/>
      <c r="Q125" s="65"/>
      <c r="R125" s="65"/>
      <c r="S125" s="65"/>
      <c r="T125" s="66"/>
      <c r="U125" s="34"/>
      <c r="V125" s="34"/>
      <c r="W125" s="34"/>
      <c r="X125" s="34"/>
      <c r="Y125" s="34"/>
      <c r="Z125" s="34"/>
      <c r="AA125" s="34"/>
      <c r="AB125" s="34"/>
      <c r="AC125" s="34"/>
      <c r="AD125" s="34"/>
      <c r="AE125" s="34"/>
      <c r="AT125" s="17" t="s">
        <v>160</v>
      </c>
      <c r="AU125" s="17" t="s">
        <v>88</v>
      </c>
    </row>
    <row r="126" spans="2:51" s="13" customFormat="1" ht="10.2">
      <c r="B126" s="202"/>
      <c r="C126" s="203"/>
      <c r="D126" s="187" t="s">
        <v>168</v>
      </c>
      <c r="E126" s="204" t="s">
        <v>19</v>
      </c>
      <c r="F126" s="205" t="s">
        <v>210</v>
      </c>
      <c r="G126" s="203"/>
      <c r="H126" s="206">
        <v>71.38</v>
      </c>
      <c r="I126" s="207"/>
      <c r="J126" s="203"/>
      <c r="K126" s="203"/>
      <c r="L126" s="208"/>
      <c r="M126" s="209"/>
      <c r="N126" s="210"/>
      <c r="O126" s="210"/>
      <c r="P126" s="210"/>
      <c r="Q126" s="210"/>
      <c r="R126" s="210"/>
      <c r="S126" s="210"/>
      <c r="T126" s="211"/>
      <c r="AT126" s="212" t="s">
        <v>168</v>
      </c>
      <c r="AU126" s="212" t="s">
        <v>88</v>
      </c>
      <c r="AV126" s="13" t="s">
        <v>88</v>
      </c>
      <c r="AW126" s="13" t="s">
        <v>37</v>
      </c>
      <c r="AX126" s="13" t="s">
        <v>86</v>
      </c>
      <c r="AY126" s="212" t="s">
        <v>151</v>
      </c>
    </row>
    <row r="127" spans="1:65" s="2" customFormat="1" ht="24.15" customHeight="1">
      <c r="A127" s="34"/>
      <c r="B127" s="35"/>
      <c r="C127" s="174" t="s">
        <v>211</v>
      </c>
      <c r="D127" s="174" t="s">
        <v>153</v>
      </c>
      <c r="E127" s="175" t="s">
        <v>212</v>
      </c>
      <c r="F127" s="176" t="s">
        <v>213</v>
      </c>
      <c r="G127" s="177" t="s">
        <v>188</v>
      </c>
      <c r="H127" s="178">
        <v>31</v>
      </c>
      <c r="I127" s="179"/>
      <c r="J127" s="180">
        <f>ROUND(I127*H127,2)</f>
        <v>0</v>
      </c>
      <c r="K127" s="176" t="s">
        <v>157</v>
      </c>
      <c r="L127" s="39"/>
      <c r="M127" s="181" t="s">
        <v>19</v>
      </c>
      <c r="N127" s="182" t="s">
        <v>51</v>
      </c>
      <c r="O127" s="65"/>
      <c r="P127" s="183">
        <f>O127*H127</f>
        <v>0</v>
      </c>
      <c r="Q127" s="183">
        <v>0.17489</v>
      </c>
      <c r="R127" s="183">
        <f>Q127*H127</f>
        <v>5.42159</v>
      </c>
      <c r="S127" s="183">
        <v>0</v>
      </c>
      <c r="T127" s="184">
        <f>S127*H127</f>
        <v>0</v>
      </c>
      <c r="U127" s="34"/>
      <c r="V127" s="34"/>
      <c r="W127" s="34"/>
      <c r="X127" s="34"/>
      <c r="Y127" s="34"/>
      <c r="Z127" s="34"/>
      <c r="AA127" s="34"/>
      <c r="AB127" s="34"/>
      <c r="AC127" s="34"/>
      <c r="AD127" s="34"/>
      <c r="AE127" s="34"/>
      <c r="AR127" s="185" t="s">
        <v>158</v>
      </c>
      <c r="AT127" s="185" t="s">
        <v>153</v>
      </c>
      <c r="AU127" s="185" t="s">
        <v>88</v>
      </c>
      <c r="AY127" s="17" t="s">
        <v>151</v>
      </c>
      <c r="BE127" s="186">
        <f>IF(N127="základní",J127,0)</f>
        <v>0</v>
      </c>
      <c r="BF127" s="186">
        <f>IF(N127="snížená",J127,0)</f>
        <v>0</v>
      </c>
      <c r="BG127" s="186">
        <f>IF(N127="zákl. přenesená",J127,0)</f>
        <v>0</v>
      </c>
      <c r="BH127" s="186">
        <f>IF(N127="sníž. přenesená",J127,0)</f>
        <v>0</v>
      </c>
      <c r="BI127" s="186">
        <f>IF(N127="nulová",J127,0)</f>
        <v>0</v>
      </c>
      <c r="BJ127" s="17" t="s">
        <v>158</v>
      </c>
      <c r="BK127" s="186">
        <f>ROUND(I127*H127,2)</f>
        <v>0</v>
      </c>
      <c r="BL127" s="17" t="s">
        <v>158</v>
      </c>
      <c r="BM127" s="185" t="s">
        <v>214</v>
      </c>
    </row>
    <row r="128" spans="1:47" s="2" customFormat="1" ht="96">
      <c r="A128" s="34"/>
      <c r="B128" s="35"/>
      <c r="C128" s="36"/>
      <c r="D128" s="187" t="s">
        <v>160</v>
      </c>
      <c r="E128" s="36"/>
      <c r="F128" s="188" t="s">
        <v>215</v>
      </c>
      <c r="G128" s="36"/>
      <c r="H128" s="36"/>
      <c r="I128" s="189"/>
      <c r="J128" s="36"/>
      <c r="K128" s="36"/>
      <c r="L128" s="39"/>
      <c r="M128" s="190"/>
      <c r="N128" s="191"/>
      <c r="O128" s="65"/>
      <c r="P128" s="65"/>
      <c r="Q128" s="65"/>
      <c r="R128" s="65"/>
      <c r="S128" s="65"/>
      <c r="T128" s="66"/>
      <c r="U128" s="34"/>
      <c r="V128" s="34"/>
      <c r="W128" s="34"/>
      <c r="X128" s="34"/>
      <c r="Y128" s="34"/>
      <c r="Z128" s="34"/>
      <c r="AA128" s="34"/>
      <c r="AB128" s="34"/>
      <c r="AC128" s="34"/>
      <c r="AD128" s="34"/>
      <c r="AE128" s="34"/>
      <c r="AT128" s="17" t="s">
        <v>160</v>
      </c>
      <c r="AU128" s="17" t="s">
        <v>88</v>
      </c>
    </row>
    <row r="129" spans="1:65" s="2" customFormat="1" ht="14.4" customHeight="1">
      <c r="A129" s="34"/>
      <c r="B129" s="35"/>
      <c r="C129" s="192" t="s">
        <v>216</v>
      </c>
      <c r="D129" s="192" t="s">
        <v>162</v>
      </c>
      <c r="E129" s="193" t="s">
        <v>217</v>
      </c>
      <c r="F129" s="194" t="s">
        <v>218</v>
      </c>
      <c r="G129" s="195" t="s">
        <v>188</v>
      </c>
      <c r="H129" s="196">
        <v>31</v>
      </c>
      <c r="I129" s="197"/>
      <c r="J129" s="198">
        <f>ROUND(I129*H129,2)</f>
        <v>0</v>
      </c>
      <c r="K129" s="194" t="s">
        <v>157</v>
      </c>
      <c r="L129" s="199"/>
      <c r="M129" s="200" t="s">
        <v>19</v>
      </c>
      <c r="N129" s="201" t="s">
        <v>51</v>
      </c>
      <c r="O129" s="65"/>
      <c r="P129" s="183">
        <f>O129*H129</f>
        <v>0</v>
      </c>
      <c r="Q129" s="183">
        <v>0.0071</v>
      </c>
      <c r="R129" s="183">
        <f>Q129*H129</f>
        <v>0.22010000000000002</v>
      </c>
      <c r="S129" s="183">
        <v>0</v>
      </c>
      <c r="T129" s="184">
        <f>S129*H129</f>
        <v>0</v>
      </c>
      <c r="U129" s="34"/>
      <c r="V129" s="34"/>
      <c r="W129" s="34"/>
      <c r="X129" s="34"/>
      <c r="Y129" s="34"/>
      <c r="Z129" s="34"/>
      <c r="AA129" s="34"/>
      <c r="AB129" s="34"/>
      <c r="AC129" s="34"/>
      <c r="AD129" s="34"/>
      <c r="AE129" s="34"/>
      <c r="AR129" s="185" t="s">
        <v>166</v>
      </c>
      <c r="AT129" s="185" t="s">
        <v>162</v>
      </c>
      <c r="AU129" s="185" t="s">
        <v>88</v>
      </c>
      <c r="AY129" s="17" t="s">
        <v>151</v>
      </c>
      <c r="BE129" s="186">
        <f>IF(N129="základní",J129,0)</f>
        <v>0</v>
      </c>
      <c r="BF129" s="186">
        <f>IF(N129="snížená",J129,0)</f>
        <v>0</v>
      </c>
      <c r="BG129" s="186">
        <f>IF(N129="zákl. přenesená",J129,0)</f>
        <v>0</v>
      </c>
      <c r="BH129" s="186">
        <f>IF(N129="sníž. přenesená",J129,0)</f>
        <v>0</v>
      </c>
      <c r="BI129" s="186">
        <f>IF(N129="nulová",J129,0)</f>
        <v>0</v>
      </c>
      <c r="BJ129" s="17" t="s">
        <v>158</v>
      </c>
      <c r="BK129" s="186">
        <f>ROUND(I129*H129,2)</f>
        <v>0</v>
      </c>
      <c r="BL129" s="17" t="s">
        <v>158</v>
      </c>
      <c r="BM129" s="185" t="s">
        <v>219</v>
      </c>
    </row>
    <row r="130" spans="1:65" s="2" customFormat="1" ht="14.4" customHeight="1">
      <c r="A130" s="34"/>
      <c r="B130" s="35"/>
      <c r="C130" s="174" t="s">
        <v>220</v>
      </c>
      <c r="D130" s="174" t="s">
        <v>153</v>
      </c>
      <c r="E130" s="175" t="s">
        <v>221</v>
      </c>
      <c r="F130" s="176" t="s">
        <v>222</v>
      </c>
      <c r="G130" s="177" t="s">
        <v>202</v>
      </c>
      <c r="H130" s="178">
        <v>3.36</v>
      </c>
      <c r="I130" s="179"/>
      <c r="J130" s="180">
        <f>ROUND(I130*H130,2)</f>
        <v>0</v>
      </c>
      <c r="K130" s="176" t="s">
        <v>157</v>
      </c>
      <c r="L130" s="39"/>
      <c r="M130" s="181" t="s">
        <v>19</v>
      </c>
      <c r="N130" s="182" t="s">
        <v>51</v>
      </c>
      <c r="O130" s="65"/>
      <c r="P130" s="183">
        <f>O130*H130</f>
        <v>0</v>
      </c>
      <c r="Q130" s="183">
        <v>0.12064</v>
      </c>
      <c r="R130" s="183">
        <f>Q130*H130</f>
        <v>0.4053504</v>
      </c>
      <c r="S130" s="183">
        <v>0</v>
      </c>
      <c r="T130" s="184">
        <f>S130*H130</f>
        <v>0</v>
      </c>
      <c r="U130" s="34"/>
      <c r="V130" s="34"/>
      <c r="W130" s="34"/>
      <c r="X130" s="34"/>
      <c r="Y130" s="34"/>
      <c r="Z130" s="34"/>
      <c r="AA130" s="34"/>
      <c r="AB130" s="34"/>
      <c r="AC130" s="34"/>
      <c r="AD130" s="34"/>
      <c r="AE130" s="34"/>
      <c r="AR130" s="185" t="s">
        <v>158</v>
      </c>
      <c r="AT130" s="185" t="s">
        <v>153</v>
      </c>
      <c r="AU130" s="185" t="s">
        <v>88</v>
      </c>
      <c r="AY130" s="17" t="s">
        <v>151</v>
      </c>
      <c r="BE130" s="186">
        <f>IF(N130="základní",J130,0)</f>
        <v>0</v>
      </c>
      <c r="BF130" s="186">
        <f>IF(N130="snížená",J130,0)</f>
        <v>0</v>
      </c>
      <c r="BG130" s="186">
        <f>IF(N130="zákl. přenesená",J130,0)</f>
        <v>0</v>
      </c>
      <c r="BH130" s="186">
        <f>IF(N130="sníž. přenesená",J130,0)</f>
        <v>0</v>
      </c>
      <c r="BI130" s="186">
        <f>IF(N130="nulová",J130,0)</f>
        <v>0</v>
      </c>
      <c r="BJ130" s="17" t="s">
        <v>158</v>
      </c>
      <c r="BK130" s="186">
        <f>ROUND(I130*H130,2)</f>
        <v>0</v>
      </c>
      <c r="BL130" s="17" t="s">
        <v>158</v>
      </c>
      <c r="BM130" s="185" t="s">
        <v>223</v>
      </c>
    </row>
    <row r="131" spans="1:47" s="2" customFormat="1" ht="57.6">
      <c r="A131" s="34"/>
      <c r="B131" s="35"/>
      <c r="C131" s="36"/>
      <c r="D131" s="187" t="s">
        <v>160</v>
      </c>
      <c r="E131" s="36"/>
      <c r="F131" s="188" t="s">
        <v>224</v>
      </c>
      <c r="G131" s="36"/>
      <c r="H131" s="36"/>
      <c r="I131" s="189"/>
      <c r="J131" s="36"/>
      <c r="K131" s="36"/>
      <c r="L131" s="39"/>
      <c r="M131" s="190"/>
      <c r="N131" s="191"/>
      <c r="O131" s="65"/>
      <c r="P131" s="65"/>
      <c r="Q131" s="65"/>
      <c r="R131" s="65"/>
      <c r="S131" s="65"/>
      <c r="T131" s="66"/>
      <c r="U131" s="34"/>
      <c r="V131" s="34"/>
      <c r="W131" s="34"/>
      <c r="X131" s="34"/>
      <c r="Y131" s="34"/>
      <c r="Z131" s="34"/>
      <c r="AA131" s="34"/>
      <c r="AB131" s="34"/>
      <c r="AC131" s="34"/>
      <c r="AD131" s="34"/>
      <c r="AE131" s="34"/>
      <c r="AT131" s="17" t="s">
        <v>160</v>
      </c>
      <c r="AU131" s="17" t="s">
        <v>88</v>
      </c>
    </row>
    <row r="132" spans="1:65" s="2" customFormat="1" ht="14.4" customHeight="1">
      <c r="A132" s="34"/>
      <c r="B132" s="35"/>
      <c r="C132" s="192" t="s">
        <v>225</v>
      </c>
      <c r="D132" s="192" t="s">
        <v>162</v>
      </c>
      <c r="E132" s="193" t="s">
        <v>226</v>
      </c>
      <c r="F132" s="194" t="s">
        <v>227</v>
      </c>
      <c r="G132" s="195" t="s">
        <v>188</v>
      </c>
      <c r="H132" s="196">
        <v>16.8</v>
      </c>
      <c r="I132" s="197"/>
      <c r="J132" s="198">
        <f>ROUND(I132*H132,2)</f>
        <v>0</v>
      </c>
      <c r="K132" s="194" t="s">
        <v>157</v>
      </c>
      <c r="L132" s="199"/>
      <c r="M132" s="200" t="s">
        <v>19</v>
      </c>
      <c r="N132" s="201" t="s">
        <v>51</v>
      </c>
      <c r="O132" s="65"/>
      <c r="P132" s="183">
        <f>O132*H132</f>
        <v>0</v>
      </c>
      <c r="Q132" s="183">
        <v>0.03</v>
      </c>
      <c r="R132" s="183">
        <f>Q132*H132</f>
        <v>0.504</v>
      </c>
      <c r="S132" s="183">
        <v>0</v>
      </c>
      <c r="T132" s="184">
        <f>S132*H132</f>
        <v>0</v>
      </c>
      <c r="U132" s="34"/>
      <c r="V132" s="34"/>
      <c r="W132" s="34"/>
      <c r="X132" s="34"/>
      <c r="Y132" s="34"/>
      <c r="Z132" s="34"/>
      <c r="AA132" s="34"/>
      <c r="AB132" s="34"/>
      <c r="AC132" s="34"/>
      <c r="AD132" s="34"/>
      <c r="AE132" s="34"/>
      <c r="AR132" s="185" t="s">
        <v>166</v>
      </c>
      <c r="AT132" s="185" t="s">
        <v>162</v>
      </c>
      <c r="AU132" s="185" t="s">
        <v>88</v>
      </c>
      <c r="AY132" s="17" t="s">
        <v>151</v>
      </c>
      <c r="BE132" s="186">
        <f>IF(N132="základní",J132,0)</f>
        <v>0</v>
      </c>
      <c r="BF132" s="186">
        <f>IF(N132="snížená",J132,0)</f>
        <v>0</v>
      </c>
      <c r="BG132" s="186">
        <f>IF(N132="zákl. přenesená",J132,0)</f>
        <v>0</v>
      </c>
      <c r="BH132" s="186">
        <f>IF(N132="sníž. přenesená",J132,0)</f>
        <v>0</v>
      </c>
      <c r="BI132" s="186">
        <f>IF(N132="nulová",J132,0)</f>
        <v>0</v>
      </c>
      <c r="BJ132" s="17" t="s">
        <v>158</v>
      </c>
      <c r="BK132" s="186">
        <f>ROUND(I132*H132,2)</f>
        <v>0</v>
      </c>
      <c r="BL132" s="17" t="s">
        <v>158</v>
      </c>
      <c r="BM132" s="185" t="s">
        <v>228</v>
      </c>
    </row>
    <row r="133" spans="2:51" s="13" customFormat="1" ht="10.2">
      <c r="B133" s="202"/>
      <c r="C133" s="203"/>
      <c r="D133" s="187" t="s">
        <v>168</v>
      </c>
      <c r="E133" s="204" t="s">
        <v>19</v>
      </c>
      <c r="F133" s="205" t="s">
        <v>229</v>
      </c>
      <c r="G133" s="203"/>
      <c r="H133" s="206">
        <v>16.8</v>
      </c>
      <c r="I133" s="207"/>
      <c r="J133" s="203"/>
      <c r="K133" s="203"/>
      <c r="L133" s="208"/>
      <c r="M133" s="209"/>
      <c r="N133" s="210"/>
      <c r="O133" s="210"/>
      <c r="P133" s="210"/>
      <c r="Q133" s="210"/>
      <c r="R133" s="210"/>
      <c r="S133" s="210"/>
      <c r="T133" s="211"/>
      <c r="AT133" s="212" t="s">
        <v>168</v>
      </c>
      <c r="AU133" s="212" t="s">
        <v>88</v>
      </c>
      <c r="AV133" s="13" t="s">
        <v>88</v>
      </c>
      <c r="AW133" s="13" t="s">
        <v>37</v>
      </c>
      <c r="AX133" s="13" t="s">
        <v>86</v>
      </c>
      <c r="AY133" s="212" t="s">
        <v>151</v>
      </c>
    </row>
    <row r="134" spans="1:65" s="2" customFormat="1" ht="14.4" customHeight="1">
      <c r="A134" s="34"/>
      <c r="B134" s="35"/>
      <c r="C134" s="174" t="s">
        <v>8</v>
      </c>
      <c r="D134" s="174" t="s">
        <v>153</v>
      </c>
      <c r="E134" s="175" t="s">
        <v>230</v>
      </c>
      <c r="F134" s="176" t="s">
        <v>231</v>
      </c>
      <c r="G134" s="177" t="s">
        <v>202</v>
      </c>
      <c r="H134" s="178">
        <v>8.575</v>
      </c>
      <c r="I134" s="179"/>
      <c r="J134" s="180">
        <f>ROUND(I134*H134,2)</f>
        <v>0</v>
      </c>
      <c r="K134" s="176" t="s">
        <v>157</v>
      </c>
      <c r="L134" s="39"/>
      <c r="M134" s="181" t="s">
        <v>19</v>
      </c>
      <c r="N134" s="182" t="s">
        <v>51</v>
      </c>
      <c r="O134" s="65"/>
      <c r="P134" s="183">
        <f>O134*H134</f>
        <v>0</v>
      </c>
      <c r="Q134" s="183">
        <v>0.24127</v>
      </c>
      <c r="R134" s="183">
        <f>Q134*H134</f>
        <v>2.06889025</v>
      </c>
      <c r="S134" s="183">
        <v>0</v>
      </c>
      <c r="T134" s="184">
        <f>S134*H134</f>
        <v>0</v>
      </c>
      <c r="U134" s="34"/>
      <c r="V134" s="34"/>
      <c r="W134" s="34"/>
      <c r="X134" s="34"/>
      <c r="Y134" s="34"/>
      <c r="Z134" s="34"/>
      <c r="AA134" s="34"/>
      <c r="AB134" s="34"/>
      <c r="AC134" s="34"/>
      <c r="AD134" s="34"/>
      <c r="AE134" s="34"/>
      <c r="AR134" s="185" t="s">
        <v>158</v>
      </c>
      <c r="AT134" s="185" t="s">
        <v>153</v>
      </c>
      <c r="AU134" s="185" t="s">
        <v>88</v>
      </c>
      <c r="AY134" s="17" t="s">
        <v>151</v>
      </c>
      <c r="BE134" s="186">
        <f>IF(N134="základní",J134,0)</f>
        <v>0</v>
      </c>
      <c r="BF134" s="186">
        <f>IF(N134="snížená",J134,0)</f>
        <v>0</v>
      </c>
      <c r="BG134" s="186">
        <f>IF(N134="zákl. přenesená",J134,0)</f>
        <v>0</v>
      </c>
      <c r="BH134" s="186">
        <f>IF(N134="sníž. přenesená",J134,0)</f>
        <v>0</v>
      </c>
      <c r="BI134" s="186">
        <f>IF(N134="nulová",J134,0)</f>
        <v>0</v>
      </c>
      <c r="BJ134" s="17" t="s">
        <v>158</v>
      </c>
      <c r="BK134" s="186">
        <f>ROUND(I134*H134,2)</f>
        <v>0</v>
      </c>
      <c r="BL134" s="17" t="s">
        <v>158</v>
      </c>
      <c r="BM134" s="185" t="s">
        <v>232</v>
      </c>
    </row>
    <row r="135" spans="1:47" s="2" customFormat="1" ht="57.6">
      <c r="A135" s="34"/>
      <c r="B135" s="35"/>
      <c r="C135" s="36"/>
      <c r="D135" s="187" t="s">
        <v>160</v>
      </c>
      <c r="E135" s="36"/>
      <c r="F135" s="188" t="s">
        <v>224</v>
      </c>
      <c r="G135" s="36"/>
      <c r="H135" s="36"/>
      <c r="I135" s="189"/>
      <c r="J135" s="36"/>
      <c r="K135" s="36"/>
      <c r="L135" s="39"/>
      <c r="M135" s="190"/>
      <c r="N135" s="191"/>
      <c r="O135" s="65"/>
      <c r="P135" s="65"/>
      <c r="Q135" s="65"/>
      <c r="R135" s="65"/>
      <c r="S135" s="65"/>
      <c r="T135" s="66"/>
      <c r="U135" s="34"/>
      <c r="V135" s="34"/>
      <c r="W135" s="34"/>
      <c r="X135" s="34"/>
      <c r="Y135" s="34"/>
      <c r="Z135" s="34"/>
      <c r="AA135" s="34"/>
      <c r="AB135" s="34"/>
      <c r="AC135" s="34"/>
      <c r="AD135" s="34"/>
      <c r="AE135" s="34"/>
      <c r="AT135" s="17" t="s">
        <v>160</v>
      </c>
      <c r="AU135" s="17" t="s">
        <v>88</v>
      </c>
    </row>
    <row r="136" spans="1:65" s="2" customFormat="1" ht="14.4" customHeight="1">
      <c r="A136" s="34"/>
      <c r="B136" s="35"/>
      <c r="C136" s="192" t="s">
        <v>233</v>
      </c>
      <c r="D136" s="192" t="s">
        <v>162</v>
      </c>
      <c r="E136" s="193" t="s">
        <v>234</v>
      </c>
      <c r="F136" s="194" t="s">
        <v>235</v>
      </c>
      <c r="G136" s="195" t="s">
        <v>188</v>
      </c>
      <c r="H136" s="196">
        <v>33.125</v>
      </c>
      <c r="I136" s="197"/>
      <c r="J136" s="198">
        <f>ROUND(I136*H136,2)</f>
        <v>0</v>
      </c>
      <c r="K136" s="194" t="s">
        <v>157</v>
      </c>
      <c r="L136" s="199"/>
      <c r="M136" s="200" t="s">
        <v>19</v>
      </c>
      <c r="N136" s="201" t="s">
        <v>51</v>
      </c>
      <c r="O136" s="65"/>
      <c r="P136" s="183">
        <f>O136*H136</f>
        <v>0</v>
      </c>
      <c r="Q136" s="183">
        <v>0.0325</v>
      </c>
      <c r="R136" s="183">
        <f>Q136*H136</f>
        <v>1.0765625</v>
      </c>
      <c r="S136" s="183">
        <v>0</v>
      </c>
      <c r="T136" s="184">
        <f>S136*H136</f>
        <v>0</v>
      </c>
      <c r="U136" s="34"/>
      <c r="V136" s="34"/>
      <c r="W136" s="34"/>
      <c r="X136" s="34"/>
      <c r="Y136" s="34"/>
      <c r="Z136" s="34"/>
      <c r="AA136" s="34"/>
      <c r="AB136" s="34"/>
      <c r="AC136" s="34"/>
      <c r="AD136" s="34"/>
      <c r="AE136" s="34"/>
      <c r="AR136" s="185" t="s">
        <v>166</v>
      </c>
      <c r="AT136" s="185" t="s">
        <v>162</v>
      </c>
      <c r="AU136" s="185" t="s">
        <v>88</v>
      </c>
      <c r="AY136" s="17" t="s">
        <v>151</v>
      </c>
      <c r="BE136" s="186">
        <f>IF(N136="základní",J136,0)</f>
        <v>0</v>
      </c>
      <c r="BF136" s="186">
        <f>IF(N136="snížená",J136,0)</f>
        <v>0</v>
      </c>
      <c r="BG136" s="186">
        <f>IF(N136="zákl. přenesená",J136,0)</f>
        <v>0</v>
      </c>
      <c r="BH136" s="186">
        <f>IF(N136="sníž. přenesená",J136,0)</f>
        <v>0</v>
      </c>
      <c r="BI136" s="186">
        <f>IF(N136="nulová",J136,0)</f>
        <v>0</v>
      </c>
      <c r="BJ136" s="17" t="s">
        <v>158</v>
      </c>
      <c r="BK136" s="186">
        <f>ROUND(I136*H136,2)</f>
        <v>0</v>
      </c>
      <c r="BL136" s="17" t="s">
        <v>158</v>
      </c>
      <c r="BM136" s="185" t="s">
        <v>236</v>
      </c>
    </row>
    <row r="137" spans="2:51" s="13" customFormat="1" ht="10.2">
      <c r="B137" s="202"/>
      <c r="C137" s="203"/>
      <c r="D137" s="187" t="s">
        <v>168</v>
      </c>
      <c r="E137" s="204" t="s">
        <v>19</v>
      </c>
      <c r="F137" s="205" t="s">
        <v>237</v>
      </c>
      <c r="G137" s="203"/>
      <c r="H137" s="206">
        <v>33.125</v>
      </c>
      <c r="I137" s="207"/>
      <c r="J137" s="203"/>
      <c r="K137" s="203"/>
      <c r="L137" s="208"/>
      <c r="M137" s="209"/>
      <c r="N137" s="210"/>
      <c r="O137" s="210"/>
      <c r="P137" s="210"/>
      <c r="Q137" s="210"/>
      <c r="R137" s="210"/>
      <c r="S137" s="210"/>
      <c r="T137" s="211"/>
      <c r="AT137" s="212" t="s">
        <v>168</v>
      </c>
      <c r="AU137" s="212" t="s">
        <v>88</v>
      </c>
      <c r="AV137" s="13" t="s">
        <v>88</v>
      </c>
      <c r="AW137" s="13" t="s">
        <v>37</v>
      </c>
      <c r="AX137" s="13" t="s">
        <v>86</v>
      </c>
      <c r="AY137" s="212" t="s">
        <v>151</v>
      </c>
    </row>
    <row r="138" spans="1:65" s="2" customFormat="1" ht="14.4" customHeight="1">
      <c r="A138" s="34"/>
      <c r="B138" s="35"/>
      <c r="C138" s="192" t="s">
        <v>238</v>
      </c>
      <c r="D138" s="192" t="s">
        <v>162</v>
      </c>
      <c r="E138" s="193" t="s">
        <v>239</v>
      </c>
      <c r="F138" s="194" t="s">
        <v>240</v>
      </c>
      <c r="G138" s="195" t="s">
        <v>188</v>
      </c>
      <c r="H138" s="196">
        <v>9.75</v>
      </c>
      <c r="I138" s="197"/>
      <c r="J138" s="198">
        <f>ROUND(I138*H138,2)</f>
        <v>0</v>
      </c>
      <c r="K138" s="194" t="s">
        <v>157</v>
      </c>
      <c r="L138" s="199"/>
      <c r="M138" s="200" t="s">
        <v>19</v>
      </c>
      <c r="N138" s="201" t="s">
        <v>51</v>
      </c>
      <c r="O138" s="65"/>
      <c r="P138" s="183">
        <f>O138*H138</f>
        <v>0</v>
      </c>
      <c r="Q138" s="183">
        <v>0.05</v>
      </c>
      <c r="R138" s="183">
        <f>Q138*H138</f>
        <v>0.48750000000000004</v>
      </c>
      <c r="S138" s="183">
        <v>0</v>
      </c>
      <c r="T138" s="184">
        <f>S138*H138</f>
        <v>0</v>
      </c>
      <c r="U138" s="34"/>
      <c r="V138" s="34"/>
      <c r="W138" s="34"/>
      <c r="X138" s="34"/>
      <c r="Y138" s="34"/>
      <c r="Z138" s="34"/>
      <c r="AA138" s="34"/>
      <c r="AB138" s="34"/>
      <c r="AC138" s="34"/>
      <c r="AD138" s="34"/>
      <c r="AE138" s="34"/>
      <c r="AR138" s="185" t="s">
        <v>166</v>
      </c>
      <c r="AT138" s="185" t="s">
        <v>162</v>
      </c>
      <c r="AU138" s="185" t="s">
        <v>88</v>
      </c>
      <c r="AY138" s="17" t="s">
        <v>151</v>
      </c>
      <c r="BE138" s="186">
        <f>IF(N138="základní",J138,0)</f>
        <v>0</v>
      </c>
      <c r="BF138" s="186">
        <f>IF(N138="snížená",J138,0)</f>
        <v>0</v>
      </c>
      <c r="BG138" s="186">
        <f>IF(N138="zákl. přenesená",J138,0)</f>
        <v>0</v>
      </c>
      <c r="BH138" s="186">
        <f>IF(N138="sníž. přenesená",J138,0)</f>
        <v>0</v>
      </c>
      <c r="BI138" s="186">
        <f>IF(N138="nulová",J138,0)</f>
        <v>0</v>
      </c>
      <c r="BJ138" s="17" t="s">
        <v>158</v>
      </c>
      <c r="BK138" s="186">
        <f>ROUND(I138*H138,2)</f>
        <v>0</v>
      </c>
      <c r="BL138" s="17" t="s">
        <v>158</v>
      </c>
      <c r="BM138" s="185" t="s">
        <v>241</v>
      </c>
    </row>
    <row r="139" spans="2:51" s="13" customFormat="1" ht="10.2">
      <c r="B139" s="202"/>
      <c r="C139" s="203"/>
      <c r="D139" s="187" t="s">
        <v>168</v>
      </c>
      <c r="E139" s="204" t="s">
        <v>19</v>
      </c>
      <c r="F139" s="205" t="s">
        <v>242</v>
      </c>
      <c r="G139" s="203"/>
      <c r="H139" s="206">
        <v>9.75</v>
      </c>
      <c r="I139" s="207"/>
      <c r="J139" s="203"/>
      <c r="K139" s="203"/>
      <c r="L139" s="208"/>
      <c r="M139" s="209"/>
      <c r="N139" s="210"/>
      <c r="O139" s="210"/>
      <c r="P139" s="210"/>
      <c r="Q139" s="210"/>
      <c r="R139" s="210"/>
      <c r="S139" s="210"/>
      <c r="T139" s="211"/>
      <c r="AT139" s="212" t="s">
        <v>168</v>
      </c>
      <c r="AU139" s="212" t="s">
        <v>88</v>
      </c>
      <c r="AV139" s="13" t="s">
        <v>88</v>
      </c>
      <c r="AW139" s="13" t="s">
        <v>37</v>
      </c>
      <c r="AX139" s="13" t="s">
        <v>86</v>
      </c>
      <c r="AY139" s="212" t="s">
        <v>151</v>
      </c>
    </row>
    <row r="140" spans="1:65" s="2" customFormat="1" ht="24.15" customHeight="1">
      <c r="A140" s="34"/>
      <c r="B140" s="35"/>
      <c r="C140" s="174" t="s">
        <v>243</v>
      </c>
      <c r="D140" s="174" t="s">
        <v>153</v>
      </c>
      <c r="E140" s="175" t="s">
        <v>244</v>
      </c>
      <c r="F140" s="176" t="s">
        <v>245</v>
      </c>
      <c r="G140" s="177" t="s">
        <v>173</v>
      </c>
      <c r="H140" s="178">
        <v>4.3</v>
      </c>
      <c r="I140" s="179"/>
      <c r="J140" s="180">
        <f>ROUND(I140*H140,2)</f>
        <v>0</v>
      </c>
      <c r="K140" s="176" t="s">
        <v>157</v>
      </c>
      <c r="L140" s="39"/>
      <c r="M140" s="181" t="s">
        <v>19</v>
      </c>
      <c r="N140" s="182" t="s">
        <v>51</v>
      </c>
      <c r="O140" s="65"/>
      <c r="P140" s="183">
        <f>O140*H140</f>
        <v>0</v>
      </c>
      <c r="Q140" s="183">
        <v>0.05015</v>
      </c>
      <c r="R140" s="183">
        <f>Q140*H140</f>
        <v>0.215645</v>
      </c>
      <c r="S140" s="183">
        <v>0</v>
      </c>
      <c r="T140" s="184">
        <f>S140*H140</f>
        <v>0</v>
      </c>
      <c r="U140" s="34"/>
      <c r="V140" s="34"/>
      <c r="W140" s="34"/>
      <c r="X140" s="34"/>
      <c r="Y140" s="34"/>
      <c r="Z140" s="34"/>
      <c r="AA140" s="34"/>
      <c r="AB140" s="34"/>
      <c r="AC140" s="34"/>
      <c r="AD140" s="34"/>
      <c r="AE140" s="34"/>
      <c r="AR140" s="185" t="s">
        <v>158</v>
      </c>
      <c r="AT140" s="185" t="s">
        <v>153</v>
      </c>
      <c r="AU140" s="185" t="s">
        <v>88</v>
      </c>
      <c r="AY140" s="17" t="s">
        <v>151</v>
      </c>
      <c r="BE140" s="186">
        <f>IF(N140="základní",J140,0)</f>
        <v>0</v>
      </c>
      <c r="BF140" s="186">
        <f>IF(N140="snížená",J140,0)</f>
        <v>0</v>
      </c>
      <c r="BG140" s="186">
        <f>IF(N140="zákl. přenesená",J140,0)</f>
        <v>0</v>
      </c>
      <c r="BH140" s="186">
        <f>IF(N140="sníž. přenesená",J140,0)</f>
        <v>0</v>
      </c>
      <c r="BI140" s="186">
        <f>IF(N140="nulová",J140,0)</f>
        <v>0</v>
      </c>
      <c r="BJ140" s="17" t="s">
        <v>158</v>
      </c>
      <c r="BK140" s="186">
        <f>ROUND(I140*H140,2)</f>
        <v>0</v>
      </c>
      <c r="BL140" s="17" t="s">
        <v>158</v>
      </c>
      <c r="BM140" s="185" t="s">
        <v>246</v>
      </c>
    </row>
    <row r="141" spans="1:65" s="2" customFormat="1" ht="24.15" customHeight="1">
      <c r="A141" s="34"/>
      <c r="B141" s="35"/>
      <c r="C141" s="174" t="s">
        <v>247</v>
      </c>
      <c r="D141" s="174" t="s">
        <v>153</v>
      </c>
      <c r="E141" s="175" t="s">
        <v>248</v>
      </c>
      <c r="F141" s="176" t="s">
        <v>249</v>
      </c>
      <c r="G141" s="177" t="s">
        <v>173</v>
      </c>
      <c r="H141" s="178">
        <v>18.81</v>
      </c>
      <c r="I141" s="179"/>
      <c r="J141" s="180">
        <f>ROUND(I141*H141,2)</f>
        <v>0</v>
      </c>
      <c r="K141" s="176" t="s">
        <v>157</v>
      </c>
      <c r="L141" s="39"/>
      <c r="M141" s="181" t="s">
        <v>19</v>
      </c>
      <c r="N141" s="182" t="s">
        <v>51</v>
      </c>
      <c r="O141" s="65"/>
      <c r="P141" s="183">
        <f>O141*H141</f>
        <v>0</v>
      </c>
      <c r="Q141" s="183">
        <v>0.05897</v>
      </c>
      <c r="R141" s="183">
        <f>Q141*H141</f>
        <v>1.1092256999999999</v>
      </c>
      <c r="S141" s="183">
        <v>0</v>
      </c>
      <c r="T141" s="184">
        <f>S141*H141</f>
        <v>0</v>
      </c>
      <c r="U141" s="34"/>
      <c r="V141" s="34"/>
      <c r="W141" s="34"/>
      <c r="X141" s="34"/>
      <c r="Y141" s="34"/>
      <c r="Z141" s="34"/>
      <c r="AA141" s="34"/>
      <c r="AB141" s="34"/>
      <c r="AC141" s="34"/>
      <c r="AD141" s="34"/>
      <c r="AE141" s="34"/>
      <c r="AR141" s="185" t="s">
        <v>158</v>
      </c>
      <c r="AT141" s="185" t="s">
        <v>153</v>
      </c>
      <c r="AU141" s="185" t="s">
        <v>88</v>
      </c>
      <c r="AY141" s="17" t="s">
        <v>151</v>
      </c>
      <c r="BE141" s="186">
        <f>IF(N141="základní",J141,0)</f>
        <v>0</v>
      </c>
      <c r="BF141" s="186">
        <f>IF(N141="snížená",J141,0)</f>
        <v>0</v>
      </c>
      <c r="BG141" s="186">
        <f>IF(N141="zákl. přenesená",J141,0)</f>
        <v>0</v>
      </c>
      <c r="BH141" s="186">
        <f>IF(N141="sníž. přenesená",J141,0)</f>
        <v>0</v>
      </c>
      <c r="BI141" s="186">
        <f>IF(N141="nulová",J141,0)</f>
        <v>0</v>
      </c>
      <c r="BJ141" s="17" t="s">
        <v>158</v>
      </c>
      <c r="BK141" s="186">
        <f>ROUND(I141*H141,2)</f>
        <v>0</v>
      </c>
      <c r="BL141" s="17" t="s">
        <v>158</v>
      </c>
      <c r="BM141" s="185" t="s">
        <v>250</v>
      </c>
    </row>
    <row r="142" spans="1:65" s="2" customFormat="1" ht="24.15" customHeight="1">
      <c r="A142" s="34"/>
      <c r="B142" s="35"/>
      <c r="C142" s="174" t="s">
        <v>251</v>
      </c>
      <c r="D142" s="174" t="s">
        <v>153</v>
      </c>
      <c r="E142" s="175" t="s">
        <v>252</v>
      </c>
      <c r="F142" s="176" t="s">
        <v>253</v>
      </c>
      <c r="G142" s="177" t="s">
        <v>173</v>
      </c>
      <c r="H142" s="178">
        <v>15.61</v>
      </c>
      <c r="I142" s="179"/>
      <c r="J142" s="180">
        <f>ROUND(I142*H142,2)</f>
        <v>0</v>
      </c>
      <c r="K142" s="176" t="s">
        <v>157</v>
      </c>
      <c r="L142" s="39"/>
      <c r="M142" s="181" t="s">
        <v>19</v>
      </c>
      <c r="N142" s="182" t="s">
        <v>51</v>
      </c>
      <c r="O142" s="65"/>
      <c r="P142" s="183">
        <f>O142*H142</f>
        <v>0</v>
      </c>
      <c r="Q142" s="183">
        <v>0.07571</v>
      </c>
      <c r="R142" s="183">
        <f>Q142*H142</f>
        <v>1.1818331</v>
      </c>
      <c r="S142" s="183">
        <v>0</v>
      </c>
      <c r="T142" s="184">
        <f>S142*H142</f>
        <v>0</v>
      </c>
      <c r="U142" s="34"/>
      <c r="V142" s="34"/>
      <c r="W142" s="34"/>
      <c r="X142" s="34"/>
      <c r="Y142" s="34"/>
      <c r="Z142" s="34"/>
      <c r="AA142" s="34"/>
      <c r="AB142" s="34"/>
      <c r="AC142" s="34"/>
      <c r="AD142" s="34"/>
      <c r="AE142" s="34"/>
      <c r="AR142" s="185" t="s">
        <v>158</v>
      </c>
      <c r="AT142" s="185" t="s">
        <v>153</v>
      </c>
      <c r="AU142" s="185" t="s">
        <v>88</v>
      </c>
      <c r="AY142" s="17" t="s">
        <v>151</v>
      </c>
      <c r="BE142" s="186">
        <f>IF(N142="základní",J142,0)</f>
        <v>0</v>
      </c>
      <c r="BF142" s="186">
        <f>IF(N142="snížená",J142,0)</f>
        <v>0</v>
      </c>
      <c r="BG142" s="186">
        <f>IF(N142="zákl. přenesená",J142,0)</f>
        <v>0</v>
      </c>
      <c r="BH142" s="186">
        <f>IF(N142="sníž. přenesená",J142,0)</f>
        <v>0</v>
      </c>
      <c r="BI142" s="186">
        <f>IF(N142="nulová",J142,0)</f>
        <v>0</v>
      </c>
      <c r="BJ142" s="17" t="s">
        <v>158</v>
      </c>
      <c r="BK142" s="186">
        <f>ROUND(I142*H142,2)</f>
        <v>0</v>
      </c>
      <c r="BL142" s="17" t="s">
        <v>158</v>
      </c>
      <c r="BM142" s="185" t="s">
        <v>254</v>
      </c>
    </row>
    <row r="143" spans="1:65" s="2" customFormat="1" ht="14.4" customHeight="1">
      <c r="A143" s="34"/>
      <c r="B143" s="35"/>
      <c r="C143" s="174" t="s">
        <v>7</v>
      </c>
      <c r="D143" s="174" t="s">
        <v>153</v>
      </c>
      <c r="E143" s="175" t="s">
        <v>255</v>
      </c>
      <c r="F143" s="176" t="s">
        <v>256</v>
      </c>
      <c r="G143" s="177" t="s">
        <v>188</v>
      </c>
      <c r="H143" s="178">
        <v>2</v>
      </c>
      <c r="I143" s="179"/>
      <c r="J143" s="180">
        <f>ROUND(I143*H143,2)</f>
        <v>0</v>
      </c>
      <c r="K143" s="176" t="s">
        <v>157</v>
      </c>
      <c r="L143" s="39"/>
      <c r="M143" s="181" t="s">
        <v>19</v>
      </c>
      <c r="N143" s="182" t="s">
        <v>51</v>
      </c>
      <c r="O143" s="65"/>
      <c r="P143" s="183">
        <f>O143*H143</f>
        <v>0</v>
      </c>
      <c r="Q143" s="183">
        <v>0</v>
      </c>
      <c r="R143" s="183">
        <f>Q143*H143</f>
        <v>0</v>
      </c>
      <c r="S143" s="183">
        <v>0</v>
      </c>
      <c r="T143" s="184">
        <f>S143*H143</f>
        <v>0</v>
      </c>
      <c r="U143" s="34"/>
      <c r="V143" s="34"/>
      <c r="W143" s="34"/>
      <c r="X143" s="34"/>
      <c r="Y143" s="34"/>
      <c r="Z143" s="34"/>
      <c r="AA143" s="34"/>
      <c r="AB143" s="34"/>
      <c r="AC143" s="34"/>
      <c r="AD143" s="34"/>
      <c r="AE143" s="34"/>
      <c r="AR143" s="185" t="s">
        <v>158</v>
      </c>
      <c r="AT143" s="185" t="s">
        <v>153</v>
      </c>
      <c r="AU143" s="185" t="s">
        <v>88</v>
      </c>
      <c r="AY143" s="17" t="s">
        <v>151</v>
      </c>
      <c r="BE143" s="186">
        <f>IF(N143="základní",J143,0)</f>
        <v>0</v>
      </c>
      <c r="BF143" s="186">
        <f>IF(N143="snížená",J143,0)</f>
        <v>0</v>
      </c>
      <c r="BG143" s="186">
        <f>IF(N143="zákl. přenesená",J143,0)</f>
        <v>0</v>
      </c>
      <c r="BH143" s="186">
        <f>IF(N143="sníž. přenesená",J143,0)</f>
        <v>0</v>
      </c>
      <c r="BI143" s="186">
        <f>IF(N143="nulová",J143,0)</f>
        <v>0</v>
      </c>
      <c r="BJ143" s="17" t="s">
        <v>158</v>
      </c>
      <c r="BK143" s="186">
        <f>ROUND(I143*H143,2)</f>
        <v>0</v>
      </c>
      <c r="BL143" s="17" t="s">
        <v>158</v>
      </c>
      <c r="BM143" s="185" t="s">
        <v>257</v>
      </c>
    </row>
    <row r="144" spans="1:47" s="2" customFormat="1" ht="48">
      <c r="A144" s="34"/>
      <c r="B144" s="35"/>
      <c r="C144" s="36"/>
      <c r="D144" s="187" t="s">
        <v>160</v>
      </c>
      <c r="E144" s="36"/>
      <c r="F144" s="188" t="s">
        <v>258</v>
      </c>
      <c r="G144" s="36"/>
      <c r="H144" s="36"/>
      <c r="I144" s="189"/>
      <c r="J144" s="36"/>
      <c r="K144" s="36"/>
      <c r="L144" s="39"/>
      <c r="M144" s="190"/>
      <c r="N144" s="191"/>
      <c r="O144" s="65"/>
      <c r="P144" s="65"/>
      <c r="Q144" s="65"/>
      <c r="R144" s="65"/>
      <c r="S144" s="65"/>
      <c r="T144" s="66"/>
      <c r="U144" s="34"/>
      <c r="V144" s="34"/>
      <c r="W144" s="34"/>
      <c r="X144" s="34"/>
      <c r="Y144" s="34"/>
      <c r="Z144" s="34"/>
      <c r="AA144" s="34"/>
      <c r="AB144" s="34"/>
      <c r="AC144" s="34"/>
      <c r="AD144" s="34"/>
      <c r="AE144" s="34"/>
      <c r="AT144" s="17" t="s">
        <v>160</v>
      </c>
      <c r="AU144" s="17" t="s">
        <v>88</v>
      </c>
    </row>
    <row r="145" spans="1:65" s="2" customFormat="1" ht="14.4" customHeight="1">
      <c r="A145" s="34"/>
      <c r="B145" s="35"/>
      <c r="C145" s="192" t="s">
        <v>259</v>
      </c>
      <c r="D145" s="192" t="s">
        <v>162</v>
      </c>
      <c r="E145" s="193" t="s">
        <v>260</v>
      </c>
      <c r="F145" s="194" t="s">
        <v>261</v>
      </c>
      <c r="G145" s="195" t="s">
        <v>188</v>
      </c>
      <c r="H145" s="196">
        <v>2</v>
      </c>
      <c r="I145" s="197"/>
      <c r="J145" s="198">
        <f>ROUND(I145*H145,2)</f>
        <v>0</v>
      </c>
      <c r="K145" s="194" t="s">
        <v>157</v>
      </c>
      <c r="L145" s="199"/>
      <c r="M145" s="200" t="s">
        <v>19</v>
      </c>
      <c r="N145" s="201" t="s">
        <v>51</v>
      </c>
      <c r="O145" s="65"/>
      <c r="P145" s="183">
        <f>O145*H145</f>
        <v>0</v>
      </c>
      <c r="Q145" s="183">
        <v>0</v>
      </c>
      <c r="R145" s="183">
        <f>Q145*H145</f>
        <v>0</v>
      </c>
      <c r="S145" s="183">
        <v>0</v>
      </c>
      <c r="T145" s="184">
        <f>S145*H145</f>
        <v>0</v>
      </c>
      <c r="U145" s="34"/>
      <c r="V145" s="34"/>
      <c r="W145" s="34"/>
      <c r="X145" s="34"/>
      <c r="Y145" s="34"/>
      <c r="Z145" s="34"/>
      <c r="AA145" s="34"/>
      <c r="AB145" s="34"/>
      <c r="AC145" s="34"/>
      <c r="AD145" s="34"/>
      <c r="AE145" s="34"/>
      <c r="AR145" s="185" t="s">
        <v>166</v>
      </c>
      <c r="AT145" s="185" t="s">
        <v>162</v>
      </c>
      <c r="AU145" s="185" t="s">
        <v>88</v>
      </c>
      <c r="AY145" s="17" t="s">
        <v>151</v>
      </c>
      <c r="BE145" s="186">
        <f>IF(N145="základní",J145,0)</f>
        <v>0</v>
      </c>
      <c r="BF145" s="186">
        <f>IF(N145="snížená",J145,0)</f>
        <v>0</v>
      </c>
      <c r="BG145" s="186">
        <f>IF(N145="zákl. přenesená",J145,0)</f>
        <v>0</v>
      </c>
      <c r="BH145" s="186">
        <f>IF(N145="sníž. přenesená",J145,0)</f>
        <v>0</v>
      </c>
      <c r="BI145" s="186">
        <f>IF(N145="nulová",J145,0)</f>
        <v>0</v>
      </c>
      <c r="BJ145" s="17" t="s">
        <v>158</v>
      </c>
      <c r="BK145" s="186">
        <f>ROUND(I145*H145,2)</f>
        <v>0</v>
      </c>
      <c r="BL145" s="17" t="s">
        <v>158</v>
      </c>
      <c r="BM145" s="185" t="s">
        <v>262</v>
      </c>
    </row>
    <row r="146" spans="1:65" s="2" customFormat="1" ht="24.15" customHeight="1">
      <c r="A146" s="34"/>
      <c r="B146" s="35"/>
      <c r="C146" s="174" t="s">
        <v>263</v>
      </c>
      <c r="D146" s="174" t="s">
        <v>153</v>
      </c>
      <c r="E146" s="175" t="s">
        <v>264</v>
      </c>
      <c r="F146" s="176" t="s">
        <v>265</v>
      </c>
      <c r="G146" s="177" t="s">
        <v>202</v>
      </c>
      <c r="H146" s="178">
        <v>68.4</v>
      </c>
      <c r="I146" s="179"/>
      <c r="J146" s="180">
        <f>ROUND(I146*H146,2)</f>
        <v>0</v>
      </c>
      <c r="K146" s="176" t="s">
        <v>157</v>
      </c>
      <c r="L146" s="39"/>
      <c r="M146" s="181" t="s">
        <v>19</v>
      </c>
      <c r="N146" s="182" t="s">
        <v>51</v>
      </c>
      <c r="O146" s="65"/>
      <c r="P146" s="183">
        <f>O146*H146</f>
        <v>0</v>
      </c>
      <c r="Q146" s="183">
        <v>0</v>
      </c>
      <c r="R146" s="183">
        <f>Q146*H146</f>
        <v>0</v>
      </c>
      <c r="S146" s="183">
        <v>0</v>
      </c>
      <c r="T146" s="184">
        <f>S146*H146</f>
        <v>0</v>
      </c>
      <c r="U146" s="34"/>
      <c r="V146" s="34"/>
      <c r="W146" s="34"/>
      <c r="X146" s="34"/>
      <c r="Y146" s="34"/>
      <c r="Z146" s="34"/>
      <c r="AA146" s="34"/>
      <c r="AB146" s="34"/>
      <c r="AC146" s="34"/>
      <c r="AD146" s="34"/>
      <c r="AE146" s="34"/>
      <c r="AR146" s="185" t="s">
        <v>158</v>
      </c>
      <c r="AT146" s="185" t="s">
        <v>153</v>
      </c>
      <c r="AU146" s="185" t="s">
        <v>88</v>
      </c>
      <c r="AY146" s="17" t="s">
        <v>151</v>
      </c>
      <c r="BE146" s="186">
        <f>IF(N146="základní",J146,0)</f>
        <v>0</v>
      </c>
      <c r="BF146" s="186">
        <f>IF(N146="snížená",J146,0)</f>
        <v>0</v>
      </c>
      <c r="BG146" s="186">
        <f>IF(N146="zákl. přenesená",J146,0)</f>
        <v>0</v>
      </c>
      <c r="BH146" s="186">
        <f>IF(N146="sníž. přenesená",J146,0)</f>
        <v>0</v>
      </c>
      <c r="BI146" s="186">
        <f>IF(N146="nulová",J146,0)</f>
        <v>0</v>
      </c>
      <c r="BJ146" s="17" t="s">
        <v>158</v>
      </c>
      <c r="BK146" s="186">
        <f>ROUND(I146*H146,2)</f>
        <v>0</v>
      </c>
      <c r="BL146" s="17" t="s">
        <v>158</v>
      </c>
      <c r="BM146" s="185" t="s">
        <v>266</v>
      </c>
    </row>
    <row r="147" spans="1:47" s="2" customFormat="1" ht="28.8">
      <c r="A147" s="34"/>
      <c r="B147" s="35"/>
      <c r="C147" s="36"/>
      <c r="D147" s="187" t="s">
        <v>160</v>
      </c>
      <c r="E147" s="36"/>
      <c r="F147" s="188" t="s">
        <v>267</v>
      </c>
      <c r="G147" s="36"/>
      <c r="H147" s="36"/>
      <c r="I147" s="189"/>
      <c r="J147" s="36"/>
      <c r="K147" s="36"/>
      <c r="L147" s="39"/>
      <c r="M147" s="190"/>
      <c r="N147" s="191"/>
      <c r="O147" s="65"/>
      <c r="P147" s="65"/>
      <c r="Q147" s="65"/>
      <c r="R147" s="65"/>
      <c r="S147" s="65"/>
      <c r="T147" s="66"/>
      <c r="U147" s="34"/>
      <c r="V147" s="34"/>
      <c r="W147" s="34"/>
      <c r="X147" s="34"/>
      <c r="Y147" s="34"/>
      <c r="Z147" s="34"/>
      <c r="AA147" s="34"/>
      <c r="AB147" s="34"/>
      <c r="AC147" s="34"/>
      <c r="AD147" s="34"/>
      <c r="AE147" s="34"/>
      <c r="AT147" s="17" t="s">
        <v>160</v>
      </c>
      <c r="AU147" s="17" t="s">
        <v>88</v>
      </c>
    </row>
    <row r="148" spans="1:65" s="2" customFormat="1" ht="24.15" customHeight="1">
      <c r="A148" s="34"/>
      <c r="B148" s="35"/>
      <c r="C148" s="192" t="s">
        <v>268</v>
      </c>
      <c r="D148" s="192" t="s">
        <v>162</v>
      </c>
      <c r="E148" s="193" t="s">
        <v>269</v>
      </c>
      <c r="F148" s="194" t="s">
        <v>270</v>
      </c>
      <c r="G148" s="195" t="s">
        <v>188</v>
      </c>
      <c r="H148" s="196">
        <v>28</v>
      </c>
      <c r="I148" s="197"/>
      <c r="J148" s="198">
        <f>ROUND(I148*H148,2)</f>
        <v>0</v>
      </c>
      <c r="K148" s="194" t="s">
        <v>157</v>
      </c>
      <c r="L148" s="199"/>
      <c r="M148" s="200" t="s">
        <v>19</v>
      </c>
      <c r="N148" s="201" t="s">
        <v>51</v>
      </c>
      <c r="O148" s="65"/>
      <c r="P148" s="183">
        <f>O148*H148</f>
        <v>0</v>
      </c>
      <c r="Q148" s="183">
        <v>0.0123</v>
      </c>
      <c r="R148" s="183">
        <f>Q148*H148</f>
        <v>0.3444</v>
      </c>
      <c r="S148" s="183">
        <v>0</v>
      </c>
      <c r="T148" s="184">
        <f>S148*H148</f>
        <v>0</v>
      </c>
      <c r="U148" s="34"/>
      <c r="V148" s="34"/>
      <c r="W148" s="34"/>
      <c r="X148" s="34"/>
      <c r="Y148" s="34"/>
      <c r="Z148" s="34"/>
      <c r="AA148" s="34"/>
      <c r="AB148" s="34"/>
      <c r="AC148" s="34"/>
      <c r="AD148" s="34"/>
      <c r="AE148" s="34"/>
      <c r="AR148" s="185" t="s">
        <v>166</v>
      </c>
      <c r="AT148" s="185" t="s">
        <v>162</v>
      </c>
      <c r="AU148" s="185" t="s">
        <v>88</v>
      </c>
      <c r="AY148" s="17" t="s">
        <v>151</v>
      </c>
      <c r="BE148" s="186">
        <f>IF(N148="základní",J148,0)</f>
        <v>0</v>
      </c>
      <c r="BF148" s="186">
        <f>IF(N148="snížená",J148,0)</f>
        <v>0</v>
      </c>
      <c r="BG148" s="186">
        <f>IF(N148="zákl. přenesená",J148,0)</f>
        <v>0</v>
      </c>
      <c r="BH148" s="186">
        <f>IF(N148="sníž. přenesená",J148,0)</f>
        <v>0</v>
      </c>
      <c r="BI148" s="186">
        <f>IF(N148="nulová",J148,0)</f>
        <v>0</v>
      </c>
      <c r="BJ148" s="17" t="s">
        <v>158</v>
      </c>
      <c r="BK148" s="186">
        <f>ROUND(I148*H148,2)</f>
        <v>0</v>
      </c>
      <c r="BL148" s="17" t="s">
        <v>158</v>
      </c>
      <c r="BM148" s="185" t="s">
        <v>271</v>
      </c>
    </row>
    <row r="149" spans="2:63" s="12" customFormat="1" ht="22.8" customHeight="1">
      <c r="B149" s="158"/>
      <c r="C149" s="159"/>
      <c r="D149" s="160" t="s">
        <v>77</v>
      </c>
      <c r="E149" s="172" t="s">
        <v>181</v>
      </c>
      <c r="F149" s="172" t="s">
        <v>272</v>
      </c>
      <c r="G149" s="159"/>
      <c r="H149" s="159"/>
      <c r="I149" s="162"/>
      <c r="J149" s="173">
        <f>BK149</f>
        <v>0</v>
      </c>
      <c r="K149" s="159"/>
      <c r="L149" s="164"/>
      <c r="M149" s="165"/>
      <c r="N149" s="166"/>
      <c r="O149" s="166"/>
      <c r="P149" s="167">
        <f>SUM(P150:P153)</f>
        <v>0</v>
      </c>
      <c r="Q149" s="166"/>
      <c r="R149" s="167">
        <f>SUM(R150:R153)</f>
        <v>4.5751899</v>
      </c>
      <c r="S149" s="166"/>
      <c r="T149" s="168">
        <f>SUM(T150:T153)</f>
        <v>0</v>
      </c>
      <c r="AR149" s="169" t="s">
        <v>86</v>
      </c>
      <c r="AT149" s="170" t="s">
        <v>77</v>
      </c>
      <c r="AU149" s="170" t="s">
        <v>86</v>
      </c>
      <c r="AY149" s="169" t="s">
        <v>151</v>
      </c>
      <c r="BK149" s="171">
        <f>SUM(BK150:BK153)</f>
        <v>0</v>
      </c>
    </row>
    <row r="150" spans="1:65" s="2" customFormat="1" ht="37.8" customHeight="1">
      <c r="A150" s="34"/>
      <c r="B150" s="35"/>
      <c r="C150" s="174" t="s">
        <v>273</v>
      </c>
      <c r="D150" s="174" t="s">
        <v>153</v>
      </c>
      <c r="E150" s="175" t="s">
        <v>274</v>
      </c>
      <c r="F150" s="176" t="s">
        <v>275</v>
      </c>
      <c r="G150" s="177" t="s">
        <v>173</v>
      </c>
      <c r="H150" s="178">
        <v>19.159</v>
      </c>
      <c r="I150" s="179"/>
      <c r="J150" s="180">
        <f>ROUND(I150*H150,2)</f>
        <v>0</v>
      </c>
      <c r="K150" s="176" t="s">
        <v>157</v>
      </c>
      <c r="L150" s="39"/>
      <c r="M150" s="181" t="s">
        <v>19</v>
      </c>
      <c r="N150" s="182" t="s">
        <v>51</v>
      </c>
      <c r="O150" s="65"/>
      <c r="P150" s="183">
        <f>O150*H150</f>
        <v>0</v>
      </c>
      <c r="Q150" s="183">
        <v>0.1461</v>
      </c>
      <c r="R150" s="183">
        <f>Q150*H150</f>
        <v>2.7991299</v>
      </c>
      <c r="S150" s="183">
        <v>0</v>
      </c>
      <c r="T150" s="184">
        <f>S150*H150</f>
        <v>0</v>
      </c>
      <c r="U150" s="34"/>
      <c r="V150" s="34"/>
      <c r="W150" s="34"/>
      <c r="X150" s="34"/>
      <c r="Y150" s="34"/>
      <c r="Z150" s="34"/>
      <c r="AA150" s="34"/>
      <c r="AB150" s="34"/>
      <c r="AC150" s="34"/>
      <c r="AD150" s="34"/>
      <c r="AE150" s="34"/>
      <c r="AR150" s="185" t="s">
        <v>158</v>
      </c>
      <c r="AT150" s="185" t="s">
        <v>153</v>
      </c>
      <c r="AU150" s="185" t="s">
        <v>88</v>
      </c>
      <c r="AY150" s="17" t="s">
        <v>151</v>
      </c>
      <c r="BE150" s="186">
        <f>IF(N150="základní",J150,0)</f>
        <v>0</v>
      </c>
      <c r="BF150" s="186">
        <f>IF(N150="snížená",J150,0)</f>
        <v>0</v>
      </c>
      <c r="BG150" s="186">
        <f>IF(N150="zákl. přenesená",J150,0)</f>
        <v>0</v>
      </c>
      <c r="BH150" s="186">
        <f>IF(N150="sníž. přenesená",J150,0)</f>
        <v>0</v>
      </c>
      <c r="BI150" s="186">
        <f>IF(N150="nulová",J150,0)</f>
        <v>0</v>
      </c>
      <c r="BJ150" s="17" t="s">
        <v>158</v>
      </c>
      <c r="BK150" s="186">
        <f>ROUND(I150*H150,2)</f>
        <v>0</v>
      </c>
      <c r="BL150" s="17" t="s">
        <v>158</v>
      </c>
      <c r="BM150" s="185" t="s">
        <v>276</v>
      </c>
    </row>
    <row r="151" spans="1:47" s="2" customFormat="1" ht="86.4">
      <c r="A151" s="34"/>
      <c r="B151" s="35"/>
      <c r="C151" s="36"/>
      <c r="D151" s="187" t="s">
        <v>160</v>
      </c>
      <c r="E151" s="36"/>
      <c r="F151" s="188" t="s">
        <v>277</v>
      </c>
      <c r="G151" s="36"/>
      <c r="H151" s="36"/>
      <c r="I151" s="189"/>
      <c r="J151" s="36"/>
      <c r="K151" s="36"/>
      <c r="L151" s="39"/>
      <c r="M151" s="190"/>
      <c r="N151" s="191"/>
      <c r="O151" s="65"/>
      <c r="P151" s="65"/>
      <c r="Q151" s="65"/>
      <c r="R151" s="65"/>
      <c r="S151" s="65"/>
      <c r="T151" s="66"/>
      <c r="U151" s="34"/>
      <c r="V151" s="34"/>
      <c r="W151" s="34"/>
      <c r="X151" s="34"/>
      <c r="Y151" s="34"/>
      <c r="Z151" s="34"/>
      <c r="AA151" s="34"/>
      <c r="AB151" s="34"/>
      <c r="AC151" s="34"/>
      <c r="AD151" s="34"/>
      <c r="AE151" s="34"/>
      <c r="AT151" s="17" t="s">
        <v>160</v>
      </c>
      <c r="AU151" s="17" t="s">
        <v>88</v>
      </c>
    </row>
    <row r="152" spans="1:65" s="2" customFormat="1" ht="14.4" customHeight="1">
      <c r="A152" s="34"/>
      <c r="B152" s="35"/>
      <c r="C152" s="192" t="s">
        <v>278</v>
      </c>
      <c r="D152" s="192" t="s">
        <v>162</v>
      </c>
      <c r="E152" s="193" t="s">
        <v>279</v>
      </c>
      <c r="F152" s="194" t="s">
        <v>280</v>
      </c>
      <c r="G152" s="195" t="s">
        <v>173</v>
      </c>
      <c r="H152" s="196">
        <v>19.734</v>
      </c>
      <c r="I152" s="197"/>
      <c r="J152" s="198">
        <f>ROUND(I152*H152,2)</f>
        <v>0</v>
      </c>
      <c r="K152" s="194" t="s">
        <v>157</v>
      </c>
      <c r="L152" s="199"/>
      <c r="M152" s="200" t="s">
        <v>19</v>
      </c>
      <c r="N152" s="201" t="s">
        <v>51</v>
      </c>
      <c r="O152" s="65"/>
      <c r="P152" s="183">
        <f>O152*H152</f>
        <v>0</v>
      </c>
      <c r="Q152" s="183">
        <v>0.09</v>
      </c>
      <c r="R152" s="183">
        <f>Q152*H152</f>
        <v>1.7760600000000002</v>
      </c>
      <c r="S152" s="183">
        <v>0</v>
      </c>
      <c r="T152" s="184">
        <f>S152*H152</f>
        <v>0</v>
      </c>
      <c r="U152" s="34"/>
      <c r="V152" s="34"/>
      <c r="W152" s="34"/>
      <c r="X152" s="34"/>
      <c r="Y152" s="34"/>
      <c r="Z152" s="34"/>
      <c r="AA152" s="34"/>
      <c r="AB152" s="34"/>
      <c r="AC152" s="34"/>
      <c r="AD152" s="34"/>
      <c r="AE152" s="34"/>
      <c r="AR152" s="185" t="s">
        <v>166</v>
      </c>
      <c r="AT152" s="185" t="s">
        <v>162</v>
      </c>
      <c r="AU152" s="185" t="s">
        <v>88</v>
      </c>
      <c r="AY152" s="17" t="s">
        <v>151</v>
      </c>
      <c r="BE152" s="186">
        <f>IF(N152="základní",J152,0)</f>
        <v>0</v>
      </c>
      <c r="BF152" s="186">
        <f>IF(N152="snížená",J152,0)</f>
        <v>0</v>
      </c>
      <c r="BG152" s="186">
        <f>IF(N152="zákl. přenesená",J152,0)</f>
        <v>0</v>
      </c>
      <c r="BH152" s="186">
        <f>IF(N152="sníž. přenesená",J152,0)</f>
        <v>0</v>
      </c>
      <c r="BI152" s="186">
        <f>IF(N152="nulová",J152,0)</f>
        <v>0</v>
      </c>
      <c r="BJ152" s="17" t="s">
        <v>158</v>
      </c>
      <c r="BK152" s="186">
        <f>ROUND(I152*H152,2)</f>
        <v>0</v>
      </c>
      <c r="BL152" s="17" t="s">
        <v>158</v>
      </c>
      <c r="BM152" s="185" t="s">
        <v>281</v>
      </c>
    </row>
    <row r="153" spans="2:51" s="13" customFormat="1" ht="10.2">
      <c r="B153" s="202"/>
      <c r="C153" s="203"/>
      <c r="D153" s="187" t="s">
        <v>168</v>
      </c>
      <c r="E153" s="204" t="s">
        <v>19</v>
      </c>
      <c r="F153" s="205" t="s">
        <v>282</v>
      </c>
      <c r="G153" s="203"/>
      <c r="H153" s="206">
        <v>19.734</v>
      </c>
      <c r="I153" s="207"/>
      <c r="J153" s="203"/>
      <c r="K153" s="203"/>
      <c r="L153" s="208"/>
      <c r="M153" s="209"/>
      <c r="N153" s="210"/>
      <c r="O153" s="210"/>
      <c r="P153" s="210"/>
      <c r="Q153" s="210"/>
      <c r="R153" s="210"/>
      <c r="S153" s="210"/>
      <c r="T153" s="211"/>
      <c r="AT153" s="212" t="s">
        <v>168</v>
      </c>
      <c r="AU153" s="212" t="s">
        <v>88</v>
      </c>
      <c r="AV153" s="13" t="s">
        <v>88</v>
      </c>
      <c r="AW153" s="13" t="s">
        <v>37</v>
      </c>
      <c r="AX153" s="13" t="s">
        <v>86</v>
      </c>
      <c r="AY153" s="212" t="s">
        <v>151</v>
      </c>
    </row>
    <row r="154" spans="2:63" s="12" customFormat="1" ht="22.8" customHeight="1">
      <c r="B154" s="158"/>
      <c r="C154" s="159"/>
      <c r="D154" s="160" t="s">
        <v>77</v>
      </c>
      <c r="E154" s="172" t="s">
        <v>185</v>
      </c>
      <c r="F154" s="172" t="s">
        <v>283</v>
      </c>
      <c r="G154" s="159"/>
      <c r="H154" s="159"/>
      <c r="I154" s="162"/>
      <c r="J154" s="173">
        <f>BK154</f>
        <v>0</v>
      </c>
      <c r="K154" s="159"/>
      <c r="L154" s="164"/>
      <c r="M154" s="165"/>
      <c r="N154" s="166"/>
      <c r="O154" s="166"/>
      <c r="P154" s="167">
        <f>SUM(P155:P241)</f>
        <v>0</v>
      </c>
      <c r="Q154" s="166"/>
      <c r="R154" s="167">
        <f>SUM(R155:R241)</f>
        <v>83.4663339</v>
      </c>
      <c r="S154" s="166"/>
      <c r="T154" s="168">
        <f>SUM(T155:T241)</f>
        <v>0</v>
      </c>
      <c r="AR154" s="169" t="s">
        <v>86</v>
      </c>
      <c r="AT154" s="170" t="s">
        <v>77</v>
      </c>
      <c r="AU154" s="170" t="s">
        <v>86</v>
      </c>
      <c r="AY154" s="169" t="s">
        <v>151</v>
      </c>
      <c r="BK154" s="171">
        <f>SUM(BK155:BK241)</f>
        <v>0</v>
      </c>
    </row>
    <row r="155" spans="1:65" s="2" customFormat="1" ht="24.15" customHeight="1">
      <c r="A155" s="34"/>
      <c r="B155" s="35"/>
      <c r="C155" s="174" t="s">
        <v>284</v>
      </c>
      <c r="D155" s="174" t="s">
        <v>153</v>
      </c>
      <c r="E155" s="175" t="s">
        <v>285</v>
      </c>
      <c r="F155" s="176" t="s">
        <v>286</v>
      </c>
      <c r="G155" s="177" t="s">
        <v>173</v>
      </c>
      <c r="H155" s="178">
        <v>92.02</v>
      </c>
      <c r="I155" s="179"/>
      <c r="J155" s="180">
        <f>ROUND(I155*H155,2)</f>
        <v>0</v>
      </c>
      <c r="K155" s="176" t="s">
        <v>157</v>
      </c>
      <c r="L155" s="39"/>
      <c r="M155" s="181" t="s">
        <v>19</v>
      </c>
      <c r="N155" s="182" t="s">
        <v>51</v>
      </c>
      <c r="O155" s="65"/>
      <c r="P155" s="183">
        <f>O155*H155</f>
        <v>0</v>
      </c>
      <c r="Q155" s="183">
        <v>0.0284</v>
      </c>
      <c r="R155" s="183">
        <f>Q155*H155</f>
        <v>2.613368</v>
      </c>
      <c r="S155" s="183">
        <v>0</v>
      </c>
      <c r="T155" s="184">
        <f>S155*H155</f>
        <v>0</v>
      </c>
      <c r="U155" s="34"/>
      <c r="V155" s="34"/>
      <c r="W155" s="34"/>
      <c r="X155" s="34"/>
      <c r="Y155" s="34"/>
      <c r="Z155" s="34"/>
      <c r="AA155" s="34"/>
      <c r="AB155" s="34"/>
      <c r="AC155" s="34"/>
      <c r="AD155" s="34"/>
      <c r="AE155" s="34"/>
      <c r="AR155" s="185" t="s">
        <v>158</v>
      </c>
      <c r="AT155" s="185" t="s">
        <v>153</v>
      </c>
      <c r="AU155" s="185" t="s">
        <v>88</v>
      </c>
      <c r="AY155" s="17" t="s">
        <v>151</v>
      </c>
      <c r="BE155" s="186">
        <f>IF(N155="základní",J155,0)</f>
        <v>0</v>
      </c>
      <c r="BF155" s="186">
        <f>IF(N155="snížená",J155,0)</f>
        <v>0</v>
      </c>
      <c r="BG155" s="186">
        <f>IF(N155="zákl. přenesená",J155,0)</f>
        <v>0</v>
      </c>
      <c r="BH155" s="186">
        <f>IF(N155="sníž. přenesená",J155,0)</f>
        <v>0</v>
      </c>
      <c r="BI155" s="186">
        <f>IF(N155="nulová",J155,0)</f>
        <v>0</v>
      </c>
      <c r="BJ155" s="17" t="s">
        <v>158</v>
      </c>
      <c r="BK155" s="186">
        <f>ROUND(I155*H155,2)</f>
        <v>0</v>
      </c>
      <c r="BL155" s="17" t="s">
        <v>158</v>
      </c>
      <c r="BM155" s="185" t="s">
        <v>287</v>
      </c>
    </row>
    <row r="156" spans="1:47" s="2" customFormat="1" ht="38.4">
      <c r="A156" s="34"/>
      <c r="B156" s="35"/>
      <c r="C156" s="36"/>
      <c r="D156" s="187" t="s">
        <v>160</v>
      </c>
      <c r="E156" s="36"/>
      <c r="F156" s="188" t="s">
        <v>288</v>
      </c>
      <c r="G156" s="36"/>
      <c r="H156" s="36"/>
      <c r="I156" s="189"/>
      <c r="J156" s="36"/>
      <c r="K156" s="36"/>
      <c r="L156" s="39"/>
      <c r="M156" s="190"/>
      <c r="N156" s="191"/>
      <c r="O156" s="65"/>
      <c r="P156" s="65"/>
      <c r="Q156" s="65"/>
      <c r="R156" s="65"/>
      <c r="S156" s="65"/>
      <c r="T156" s="66"/>
      <c r="U156" s="34"/>
      <c r="V156" s="34"/>
      <c r="W156" s="34"/>
      <c r="X156" s="34"/>
      <c r="Y156" s="34"/>
      <c r="Z156" s="34"/>
      <c r="AA156" s="34"/>
      <c r="AB156" s="34"/>
      <c r="AC156" s="34"/>
      <c r="AD156" s="34"/>
      <c r="AE156" s="34"/>
      <c r="AT156" s="17" t="s">
        <v>160</v>
      </c>
      <c r="AU156" s="17" t="s">
        <v>88</v>
      </c>
    </row>
    <row r="157" spans="1:65" s="2" customFormat="1" ht="14.4" customHeight="1">
      <c r="A157" s="34"/>
      <c r="B157" s="35"/>
      <c r="C157" s="174" t="s">
        <v>289</v>
      </c>
      <c r="D157" s="174" t="s">
        <v>153</v>
      </c>
      <c r="E157" s="175" t="s">
        <v>290</v>
      </c>
      <c r="F157" s="176" t="s">
        <v>291</v>
      </c>
      <c r="G157" s="177" t="s">
        <v>173</v>
      </c>
      <c r="H157" s="178">
        <v>289.912</v>
      </c>
      <c r="I157" s="179"/>
      <c r="J157" s="180">
        <f>ROUND(I157*H157,2)</f>
        <v>0</v>
      </c>
      <c r="K157" s="176" t="s">
        <v>157</v>
      </c>
      <c r="L157" s="39"/>
      <c r="M157" s="181" t="s">
        <v>19</v>
      </c>
      <c r="N157" s="182" t="s">
        <v>51</v>
      </c>
      <c r="O157" s="65"/>
      <c r="P157" s="183">
        <f>O157*H157</f>
        <v>0</v>
      </c>
      <c r="Q157" s="183">
        <v>0.00026</v>
      </c>
      <c r="R157" s="183">
        <f>Q157*H157</f>
        <v>0.07537711999999999</v>
      </c>
      <c r="S157" s="183">
        <v>0</v>
      </c>
      <c r="T157" s="184">
        <f>S157*H157</f>
        <v>0</v>
      </c>
      <c r="U157" s="34"/>
      <c r="V157" s="34"/>
      <c r="W157" s="34"/>
      <c r="X157" s="34"/>
      <c r="Y157" s="34"/>
      <c r="Z157" s="34"/>
      <c r="AA157" s="34"/>
      <c r="AB157" s="34"/>
      <c r="AC157" s="34"/>
      <c r="AD157" s="34"/>
      <c r="AE157" s="34"/>
      <c r="AR157" s="185" t="s">
        <v>158</v>
      </c>
      <c r="AT157" s="185" t="s">
        <v>153</v>
      </c>
      <c r="AU157" s="185" t="s">
        <v>88</v>
      </c>
      <c r="AY157" s="17" t="s">
        <v>151</v>
      </c>
      <c r="BE157" s="186">
        <f>IF(N157="základní",J157,0)</f>
        <v>0</v>
      </c>
      <c r="BF157" s="186">
        <f>IF(N157="snížená",J157,0)</f>
        <v>0</v>
      </c>
      <c r="BG157" s="186">
        <f>IF(N157="zákl. přenesená",J157,0)</f>
        <v>0</v>
      </c>
      <c r="BH157" s="186">
        <f>IF(N157="sníž. přenesená",J157,0)</f>
        <v>0</v>
      </c>
      <c r="BI157" s="186">
        <f>IF(N157="nulová",J157,0)</f>
        <v>0</v>
      </c>
      <c r="BJ157" s="17" t="s">
        <v>158</v>
      </c>
      <c r="BK157" s="186">
        <f>ROUND(I157*H157,2)</f>
        <v>0</v>
      </c>
      <c r="BL157" s="17" t="s">
        <v>158</v>
      </c>
      <c r="BM157" s="185" t="s">
        <v>292</v>
      </c>
    </row>
    <row r="158" spans="2:51" s="13" customFormat="1" ht="10.2">
      <c r="B158" s="202"/>
      <c r="C158" s="203"/>
      <c r="D158" s="187" t="s">
        <v>168</v>
      </c>
      <c r="E158" s="204" t="s">
        <v>19</v>
      </c>
      <c r="F158" s="205" t="s">
        <v>293</v>
      </c>
      <c r="G158" s="203"/>
      <c r="H158" s="206">
        <v>276</v>
      </c>
      <c r="I158" s="207"/>
      <c r="J158" s="203"/>
      <c r="K158" s="203"/>
      <c r="L158" s="208"/>
      <c r="M158" s="209"/>
      <c r="N158" s="210"/>
      <c r="O158" s="210"/>
      <c r="P158" s="210"/>
      <c r="Q158" s="210"/>
      <c r="R158" s="210"/>
      <c r="S158" s="210"/>
      <c r="T158" s="211"/>
      <c r="AT158" s="212" t="s">
        <v>168</v>
      </c>
      <c r="AU158" s="212" t="s">
        <v>88</v>
      </c>
      <c r="AV158" s="13" t="s">
        <v>88</v>
      </c>
      <c r="AW158" s="13" t="s">
        <v>37</v>
      </c>
      <c r="AX158" s="13" t="s">
        <v>78</v>
      </c>
      <c r="AY158" s="212" t="s">
        <v>151</v>
      </c>
    </row>
    <row r="159" spans="2:51" s="13" customFormat="1" ht="10.2">
      <c r="B159" s="202"/>
      <c r="C159" s="203"/>
      <c r="D159" s="187" t="s">
        <v>168</v>
      </c>
      <c r="E159" s="204" t="s">
        <v>19</v>
      </c>
      <c r="F159" s="205" t="s">
        <v>294</v>
      </c>
      <c r="G159" s="203"/>
      <c r="H159" s="206">
        <v>3.6</v>
      </c>
      <c r="I159" s="207"/>
      <c r="J159" s="203"/>
      <c r="K159" s="203"/>
      <c r="L159" s="208"/>
      <c r="M159" s="209"/>
      <c r="N159" s="210"/>
      <c r="O159" s="210"/>
      <c r="P159" s="210"/>
      <c r="Q159" s="210"/>
      <c r="R159" s="210"/>
      <c r="S159" s="210"/>
      <c r="T159" s="211"/>
      <c r="AT159" s="212" t="s">
        <v>168</v>
      </c>
      <c r="AU159" s="212" t="s">
        <v>88</v>
      </c>
      <c r="AV159" s="13" t="s">
        <v>88</v>
      </c>
      <c r="AW159" s="13" t="s">
        <v>37</v>
      </c>
      <c r="AX159" s="13" t="s">
        <v>78</v>
      </c>
      <c r="AY159" s="212" t="s">
        <v>151</v>
      </c>
    </row>
    <row r="160" spans="2:51" s="13" customFormat="1" ht="10.2">
      <c r="B160" s="202"/>
      <c r="C160" s="203"/>
      <c r="D160" s="187" t="s">
        <v>168</v>
      </c>
      <c r="E160" s="204" t="s">
        <v>19</v>
      </c>
      <c r="F160" s="205" t="s">
        <v>295</v>
      </c>
      <c r="G160" s="203"/>
      <c r="H160" s="206">
        <v>1.169</v>
      </c>
      <c r="I160" s="207"/>
      <c r="J160" s="203"/>
      <c r="K160" s="203"/>
      <c r="L160" s="208"/>
      <c r="M160" s="209"/>
      <c r="N160" s="210"/>
      <c r="O160" s="210"/>
      <c r="P160" s="210"/>
      <c r="Q160" s="210"/>
      <c r="R160" s="210"/>
      <c r="S160" s="210"/>
      <c r="T160" s="211"/>
      <c r="AT160" s="212" t="s">
        <v>168</v>
      </c>
      <c r="AU160" s="212" t="s">
        <v>88</v>
      </c>
      <c r="AV160" s="13" t="s">
        <v>88</v>
      </c>
      <c r="AW160" s="13" t="s">
        <v>37</v>
      </c>
      <c r="AX160" s="13" t="s">
        <v>78</v>
      </c>
      <c r="AY160" s="212" t="s">
        <v>151</v>
      </c>
    </row>
    <row r="161" spans="2:51" s="13" customFormat="1" ht="10.2">
      <c r="B161" s="202"/>
      <c r="C161" s="203"/>
      <c r="D161" s="187" t="s">
        <v>168</v>
      </c>
      <c r="E161" s="204" t="s">
        <v>19</v>
      </c>
      <c r="F161" s="205" t="s">
        <v>296</v>
      </c>
      <c r="G161" s="203"/>
      <c r="H161" s="206">
        <v>0.423</v>
      </c>
      <c r="I161" s="207"/>
      <c r="J161" s="203"/>
      <c r="K161" s="203"/>
      <c r="L161" s="208"/>
      <c r="M161" s="209"/>
      <c r="N161" s="210"/>
      <c r="O161" s="210"/>
      <c r="P161" s="210"/>
      <c r="Q161" s="210"/>
      <c r="R161" s="210"/>
      <c r="S161" s="210"/>
      <c r="T161" s="211"/>
      <c r="AT161" s="212" t="s">
        <v>168</v>
      </c>
      <c r="AU161" s="212" t="s">
        <v>88</v>
      </c>
      <c r="AV161" s="13" t="s">
        <v>88</v>
      </c>
      <c r="AW161" s="13" t="s">
        <v>37</v>
      </c>
      <c r="AX161" s="13" t="s">
        <v>78</v>
      </c>
      <c r="AY161" s="212" t="s">
        <v>151</v>
      </c>
    </row>
    <row r="162" spans="2:51" s="13" customFormat="1" ht="10.2">
      <c r="B162" s="202"/>
      <c r="C162" s="203"/>
      <c r="D162" s="187" t="s">
        <v>168</v>
      </c>
      <c r="E162" s="204" t="s">
        <v>19</v>
      </c>
      <c r="F162" s="205" t="s">
        <v>297</v>
      </c>
      <c r="G162" s="203"/>
      <c r="H162" s="206">
        <v>4.72</v>
      </c>
      <c r="I162" s="207"/>
      <c r="J162" s="203"/>
      <c r="K162" s="203"/>
      <c r="L162" s="208"/>
      <c r="M162" s="209"/>
      <c r="N162" s="210"/>
      <c r="O162" s="210"/>
      <c r="P162" s="210"/>
      <c r="Q162" s="210"/>
      <c r="R162" s="210"/>
      <c r="S162" s="210"/>
      <c r="T162" s="211"/>
      <c r="AT162" s="212" t="s">
        <v>168</v>
      </c>
      <c r="AU162" s="212" t="s">
        <v>88</v>
      </c>
      <c r="AV162" s="13" t="s">
        <v>88</v>
      </c>
      <c r="AW162" s="13" t="s">
        <v>37</v>
      </c>
      <c r="AX162" s="13" t="s">
        <v>78</v>
      </c>
      <c r="AY162" s="212" t="s">
        <v>151</v>
      </c>
    </row>
    <row r="163" spans="2:51" s="13" customFormat="1" ht="10.2">
      <c r="B163" s="202"/>
      <c r="C163" s="203"/>
      <c r="D163" s="187" t="s">
        <v>168</v>
      </c>
      <c r="E163" s="204" t="s">
        <v>19</v>
      </c>
      <c r="F163" s="205" t="s">
        <v>298</v>
      </c>
      <c r="G163" s="203"/>
      <c r="H163" s="206">
        <v>4</v>
      </c>
      <c r="I163" s="207"/>
      <c r="J163" s="203"/>
      <c r="K163" s="203"/>
      <c r="L163" s="208"/>
      <c r="M163" s="209"/>
      <c r="N163" s="210"/>
      <c r="O163" s="210"/>
      <c r="P163" s="210"/>
      <c r="Q163" s="210"/>
      <c r="R163" s="210"/>
      <c r="S163" s="210"/>
      <c r="T163" s="211"/>
      <c r="AT163" s="212" t="s">
        <v>168</v>
      </c>
      <c r="AU163" s="212" t="s">
        <v>88</v>
      </c>
      <c r="AV163" s="13" t="s">
        <v>88</v>
      </c>
      <c r="AW163" s="13" t="s">
        <v>37</v>
      </c>
      <c r="AX163" s="13" t="s">
        <v>78</v>
      </c>
      <c r="AY163" s="212" t="s">
        <v>151</v>
      </c>
    </row>
    <row r="164" spans="2:51" s="14" customFormat="1" ht="10.2">
      <c r="B164" s="213"/>
      <c r="C164" s="214"/>
      <c r="D164" s="187" t="s">
        <v>168</v>
      </c>
      <c r="E164" s="215" t="s">
        <v>19</v>
      </c>
      <c r="F164" s="216" t="s">
        <v>299</v>
      </c>
      <c r="G164" s="214"/>
      <c r="H164" s="217">
        <v>289.91200000000003</v>
      </c>
      <c r="I164" s="218"/>
      <c r="J164" s="214"/>
      <c r="K164" s="214"/>
      <c r="L164" s="219"/>
      <c r="M164" s="220"/>
      <c r="N164" s="221"/>
      <c r="O164" s="221"/>
      <c r="P164" s="221"/>
      <c r="Q164" s="221"/>
      <c r="R164" s="221"/>
      <c r="S164" s="221"/>
      <c r="T164" s="222"/>
      <c r="AT164" s="223" t="s">
        <v>168</v>
      </c>
      <c r="AU164" s="223" t="s">
        <v>88</v>
      </c>
      <c r="AV164" s="14" t="s">
        <v>158</v>
      </c>
      <c r="AW164" s="14" t="s">
        <v>37</v>
      </c>
      <c r="AX164" s="14" t="s">
        <v>86</v>
      </c>
      <c r="AY164" s="223" t="s">
        <v>151</v>
      </c>
    </row>
    <row r="165" spans="1:65" s="2" customFormat="1" ht="14.4" customHeight="1">
      <c r="A165" s="34"/>
      <c r="B165" s="35"/>
      <c r="C165" s="174" t="s">
        <v>300</v>
      </c>
      <c r="D165" s="174" t="s">
        <v>153</v>
      </c>
      <c r="E165" s="175" t="s">
        <v>301</v>
      </c>
      <c r="F165" s="176" t="s">
        <v>302</v>
      </c>
      <c r="G165" s="177" t="s">
        <v>173</v>
      </c>
      <c r="H165" s="178">
        <v>289.912</v>
      </c>
      <c r="I165" s="179"/>
      <c r="J165" s="180">
        <f>ROUND(I165*H165,2)</f>
        <v>0</v>
      </c>
      <c r="K165" s="176" t="s">
        <v>157</v>
      </c>
      <c r="L165" s="39"/>
      <c r="M165" s="181" t="s">
        <v>19</v>
      </c>
      <c r="N165" s="182" t="s">
        <v>51</v>
      </c>
      <c r="O165" s="65"/>
      <c r="P165" s="183">
        <f>O165*H165</f>
        <v>0</v>
      </c>
      <c r="Q165" s="183">
        <v>0.003</v>
      </c>
      <c r="R165" s="183">
        <f>Q165*H165</f>
        <v>0.869736</v>
      </c>
      <c r="S165" s="183">
        <v>0</v>
      </c>
      <c r="T165" s="184">
        <f>S165*H165</f>
        <v>0</v>
      </c>
      <c r="U165" s="34"/>
      <c r="V165" s="34"/>
      <c r="W165" s="34"/>
      <c r="X165" s="34"/>
      <c r="Y165" s="34"/>
      <c r="Z165" s="34"/>
      <c r="AA165" s="34"/>
      <c r="AB165" s="34"/>
      <c r="AC165" s="34"/>
      <c r="AD165" s="34"/>
      <c r="AE165" s="34"/>
      <c r="AR165" s="185" t="s">
        <v>158</v>
      </c>
      <c r="AT165" s="185" t="s">
        <v>153</v>
      </c>
      <c r="AU165" s="185" t="s">
        <v>88</v>
      </c>
      <c r="AY165" s="17" t="s">
        <v>151</v>
      </c>
      <c r="BE165" s="186">
        <f>IF(N165="základní",J165,0)</f>
        <v>0</v>
      </c>
      <c r="BF165" s="186">
        <f>IF(N165="snížená",J165,0)</f>
        <v>0</v>
      </c>
      <c r="BG165" s="186">
        <f>IF(N165="zákl. přenesená",J165,0)</f>
        <v>0</v>
      </c>
      <c r="BH165" s="186">
        <f>IF(N165="sníž. přenesená",J165,0)</f>
        <v>0</v>
      </c>
      <c r="BI165" s="186">
        <f>IF(N165="nulová",J165,0)</f>
        <v>0</v>
      </c>
      <c r="BJ165" s="17" t="s">
        <v>158</v>
      </c>
      <c r="BK165" s="186">
        <f>ROUND(I165*H165,2)</f>
        <v>0</v>
      </c>
      <c r="BL165" s="17" t="s">
        <v>158</v>
      </c>
      <c r="BM165" s="185" t="s">
        <v>303</v>
      </c>
    </row>
    <row r="166" spans="1:65" s="2" customFormat="1" ht="24.15" customHeight="1">
      <c r="A166" s="34"/>
      <c r="B166" s="35"/>
      <c r="C166" s="174" t="s">
        <v>304</v>
      </c>
      <c r="D166" s="174" t="s">
        <v>153</v>
      </c>
      <c r="E166" s="175" t="s">
        <v>305</v>
      </c>
      <c r="F166" s="176" t="s">
        <v>306</v>
      </c>
      <c r="G166" s="177" t="s">
        <v>173</v>
      </c>
      <c r="H166" s="178">
        <v>276.61</v>
      </c>
      <c r="I166" s="179"/>
      <c r="J166" s="180">
        <f>ROUND(I166*H166,2)</f>
        <v>0</v>
      </c>
      <c r="K166" s="176" t="s">
        <v>157</v>
      </c>
      <c r="L166" s="39"/>
      <c r="M166" s="181" t="s">
        <v>19</v>
      </c>
      <c r="N166" s="182" t="s">
        <v>51</v>
      </c>
      <c r="O166" s="65"/>
      <c r="P166" s="183">
        <f>O166*H166</f>
        <v>0</v>
      </c>
      <c r="Q166" s="183">
        <v>0.017</v>
      </c>
      <c r="R166" s="183">
        <f>Q166*H166</f>
        <v>4.70237</v>
      </c>
      <c r="S166" s="183">
        <v>0</v>
      </c>
      <c r="T166" s="184">
        <f>S166*H166</f>
        <v>0</v>
      </c>
      <c r="U166" s="34"/>
      <c r="V166" s="34"/>
      <c r="W166" s="34"/>
      <c r="X166" s="34"/>
      <c r="Y166" s="34"/>
      <c r="Z166" s="34"/>
      <c r="AA166" s="34"/>
      <c r="AB166" s="34"/>
      <c r="AC166" s="34"/>
      <c r="AD166" s="34"/>
      <c r="AE166" s="34"/>
      <c r="AR166" s="185" t="s">
        <v>158</v>
      </c>
      <c r="AT166" s="185" t="s">
        <v>153</v>
      </c>
      <c r="AU166" s="185" t="s">
        <v>88</v>
      </c>
      <c r="AY166" s="17" t="s">
        <v>151</v>
      </c>
      <c r="BE166" s="186">
        <f>IF(N166="základní",J166,0)</f>
        <v>0</v>
      </c>
      <c r="BF166" s="186">
        <f>IF(N166="snížená",J166,0)</f>
        <v>0</v>
      </c>
      <c r="BG166" s="186">
        <f>IF(N166="zákl. přenesená",J166,0)</f>
        <v>0</v>
      </c>
      <c r="BH166" s="186">
        <f>IF(N166="sníž. přenesená",J166,0)</f>
        <v>0</v>
      </c>
      <c r="BI166" s="186">
        <f>IF(N166="nulová",J166,0)</f>
        <v>0</v>
      </c>
      <c r="BJ166" s="17" t="s">
        <v>158</v>
      </c>
      <c r="BK166" s="186">
        <f>ROUND(I166*H166,2)</f>
        <v>0</v>
      </c>
      <c r="BL166" s="17" t="s">
        <v>158</v>
      </c>
      <c r="BM166" s="185" t="s">
        <v>307</v>
      </c>
    </row>
    <row r="167" spans="1:47" s="2" customFormat="1" ht="38.4">
      <c r="A167" s="34"/>
      <c r="B167" s="35"/>
      <c r="C167" s="36"/>
      <c r="D167" s="187" t="s">
        <v>160</v>
      </c>
      <c r="E167" s="36"/>
      <c r="F167" s="188" t="s">
        <v>308</v>
      </c>
      <c r="G167" s="36"/>
      <c r="H167" s="36"/>
      <c r="I167" s="189"/>
      <c r="J167" s="36"/>
      <c r="K167" s="36"/>
      <c r="L167" s="39"/>
      <c r="M167" s="190"/>
      <c r="N167" s="191"/>
      <c r="O167" s="65"/>
      <c r="P167" s="65"/>
      <c r="Q167" s="65"/>
      <c r="R167" s="65"/>
      <c r="S167" s="65"/>
      <c r="T167" s="66"/>
      <c r="U167" s="34"/>
      <c r="V167" s="34"/>
      <c r="W167" s="34"/>
      <c r="X167" s="34"/>
      <c r="Y167" s="34"/>
      <c r="Z167" s="34"/>
      <c r="AA167" s="34"/>
      <c r="AB167" s="34"/>
      <c r="AC167" s="34"/>
      <c r="AD167" s="34"/>
      <c r="AE167" s="34"/>
      <c r="AT167" s="17" t="s">
        <v>160</v>
      </c>
      <c r="AU167" s="17" t="s">
        <v>88</v>
      </c>
    </row>
    <row r="168" spans="1:65" s="2" customFormat="1" ht="24.15" customHeight="1">
      <c r="A168" s="34"/>
      <c r="B168" s="35"/>
      <c r="C168" s="174" t="s">
        <v>309</v>
      </c>
      <c r="D168" s="174" t="s">
        <v>153</v>
      </c>
      <c r="E168" s="175" t="s">
        <v>310</v>
      </c>
      <c r="F168" s="176" t="s">
        <v>311</v>
      </c>
      <c r="G168" s="177" t="s">
        <v>173</v>
      </c>
      <c r="H168" s="178">
        <v>289.912</v>
      </c>
      <c r="I168" s="179"/>
      <c r="J168" s="180">
        <f>ROUND(I168*H168,2)</f>
        <v>0</v>
      </c>
      <c r="K168" s="176" t="s">
        <v>157</v>
      </c>
      <c r="L168" s="39"/>
      <c r="M168" s="181" t="s">
        <v>19</v>
      </c>
      <c r="N168" s="182" t="s">
        <v>51</v>
      </c>
      <c r="O168" s="65"/>
      <c r="P168" s="183">
        <f>O168*H168</f>
        <v>0</v>
      </c>
      <c r="Q168" s="183">
        <v>0.01575</v>
      </c>
      <c r="R168" s="183">
        <f>Q168*H168</f>
        <v>4.566114</v>
      </c>
      <c r="S168" s="183">
        <v>0</v>
      </c>
      <c r="T168" s="184">
        <f>S168*H168</f>
        <v>0</v>
      </c>
      <c r="U168" s="34"/>
      <c r="V168" s="34"/>
      <c r="W168" s="34"/>
      <c r="X168" s="34"/>
      <c r="Y168" s="34"/>
      <c r="Z168" s="34"/>
      <c r="AA168" s="34"/>
      <c r="AB168" s="34"/>
      <c r="AC168" s="34"/>
      <c r="AD168" s="34"/>
      <c r="AE168" s="34"/>
      <c r="AR168" s="185" t="s">
        <v>158</v>
      </c>
      <c r="AT168" s="185" t="s">
        <v>153</v>
      </c>
      <c r="AU168" s="185" t="s">
        <v>88</v>
      </c>
      <c r="AY168" s="17" t="s">
        <v>151</v>
      </c>
      <c r="BE168" s="186">
        <f>IF(N168="základní",J168,0)</f>
        <v>0</v>
      </c>
      <c r="BF168" s="186">
        <f>IF(N168="snížená",J168,0)</f>
        <v>0</v>
      </c>
      <c r="BG168" s="186">
        <f>IF(N168="zákl. přenesená",J168,0)</f>
        <v>0</v>
      </c>
      <c r="BH168" s="186">
        <f>IF(N168="sníž. přenesená",J168,0)</f>
        <v>0</v>
      </c>
      <c r="BI168" s="186">
        <f>IF(N168="nulová",J168,0)</f>
        <v>0</v>
      </c>
      <c r="BJ168" s="17" t="s">
        <v>158</v>
      </c>
      <c r="BK168" s="186">
        <f>ROUND(I168*H168,2)</f>
        <v>0</v>
      </c>
      <c r="BL168" s="17" t="s">
        <v>158</v>
      </c>
      <c r="BM168" s="185" t="s">
        <v>312</v>
      </c>
    </row>
    <row r="169" spans="1:47" s="2" customFormat="1" ht="57.6">
      <c r="A169" s="34"/>
      <c r="B169" s="35"/>
      <c r="C169" s="36"/>
      <c r="D169" s="187" t="s">
        <v>160</v>
      </c>
      <c r="E169" s="36"/>
      <c r="F169" s="188" t="s">
        <v>313</v>
      </c>
      <c r="G169" s="36"/>
      <c r="H169" s="36"/>
      <c r="I169" s="189"/>
      <c r="J169" s="36"/>
      <c r="K169" s="36"/>
      <c r="L169" s="39"/>
      <c r="M169" s="190"/>
      <c r="N169" s="191"/>
      <c r="O169" s="65"/>
      <c r="P169" s="65"/>
      <c r="Q169" s="65"/>
      <c r="R169" s="65"/>
      <c r="S169" s="65"/>
      <c r="T169" s="66"/>
      <c r="U169" s="34"/>
      <c r="V169" s="34"/>
      <c r="W169" s="34"/>
      <c r="X169" s="34"/>
      <c r="Y169" s="34"/>
      <c r="Z169" s="34"/>
      <c r="AA169" s="34"/>
      <c r="AB169" s="34"/>
      <c r="AC169" s="34"/>
      <c r="AD169" s="34"/>
      <c r="AE169" s="34"/>
      <c r="AT169" s="17" t="s">
        <v>160</v>
      </c>
      <c r="AU169" s="17" t="s">
        <v>88</v>
      </c>
    </row>
    <row r="170" spans="1:65" s="2" customFormat="1" ht="24.15" customHeight="1">
      <c r="A170" s="34"/>
      <c r="B170" s="35"/>
      <c r="C170" s="174" t="s">
        <v>314</v>
      </c>
      <c r="D170" s="174" t="s">
        <v>153</v>
      </c>
      <c r="E170" s="175" t="s">
        <v>315</v>
      </c>
      <c r="F170" s="176" t="s">
        <v>316</v>
      </c>
      <c r="G170" s="177" t="s">
        <v>173</v>
      </c>
      <c r="H170" s="178">
        <v>289.912</v>
      </c>
      <c r="I170" s="179"/>
      <c r="J170" s="180">
        <f>ROUND(I170*H170,2)</f>
        <v>0</v>
      </c>
      <c r="K170" s="176" t="s">
        <v>157</v>
      </c>
      <c r="L170" s="39"/>
      <c r="M170" s="181" t="s">
        <v>19</v>
      </c>
      <c r="N170" s="182" t="s">
        <v>51</v>
      </c>
      <c r="O170" s="65"/>
      <c r="P170" s="183">
        <f>O170*H170</f>
        <v>0</v>
      </c>
      <c r="Q170" s="183">
        <v>0.0079</v>
      </c>
      <c r="R170" s="183">
        <f>Q170*H170</f>
        <v>2.2903048</v>
      </c>
      <c r="S170" s="183">
        <v>0</v>
      </c>
      <c r="T170" s="184">
        <f>S170*H170</f>
        <v>0</v>
      </c>
      <c r="U170" s="34"/>
      <c r="V170" s="34"/>
      <c r="W170" s="34"/>
      <c r="X170" s="34"/>
      <c r="Y170" s="34"/>
      <c r="Z170" s="34"/>
      <c r="AA170" s="34"/>
      <c r="AB170" s="34"/>
      <c r="AC170" s="34"/>
      <c r="AD170" s="34"/>
      <c r="AE170" s="34"/>
      <c r="AR170" s="185" t="s">
        <v>158</v>
      </c>
      <c r="AT170" s="185" t="s">
        <v>153</v>
      </c>
      <c r="AU170" s="185" t="s">
        <v>88</v>
      </c>
      <c r="AY170" s="17" t="s">
        <v>151</v>
      </c>
      <c r="BE170" s="186">
        <f>IF(N170="základní",J170,0)</f>
        <v>0</v>
      </c>
      <c r="BF170" s="186">
        <f>IF(N170="snížená",J170,0)</f>
        <v>0</v>
      </c>
      <c r="BG170" s="186">
        <f>IF(N170="zákl. přenesená",J170,0)</f>
        <v>0</v>
      </c>
      <c r="BH170" s="186">
        <f>IF(N170="sníž. přenesená",J170,0)</f>
        <v>0</v>
      </c>
      <c r="BI170" s="186">
        <f>IF(N170="nulová",J170,0)</f>
        <v>0</v>
      </c>
      <c r="BJ170" s="17" t="s">
        <v>158</v>
      </c>
      <c r="BK170" s="186">
        <f>ROUND(I170*H170,2)</f>
        <v>0</v>
      </c>
      <c r="BL170" s="17" t="s">
        <v>158</v>
      </c>
      <c r="BM170" s="185" t="s">
        <v>317</v>
      </c>
    </row>
    <row r="171" spans="1:47" s="2" customFormat="1" ht="57.6">
      <c r="A171" s="34"/>
      <c r="B171" s="35"/>
      <c r="C171" s="36"/>
      <c r="D171" s="187" t="s">
        <v>160</v>
      </c>
      <c r="E171" s="36"/>
      <c r="F171" s="188" t="s">
        <v>313</v>
      </c>
      <c r="G171" s="36"/>
      <c r="H171" s="36"/>
      <c r="I171" s="189"/>
      <c r="J171" s="36"/>
      <c r="K171" s="36"/>
      <c r="L171" s="39"/>
      <c r="M171" s="190"/>
      <c r="N171" s="191"/>
      <c r="O171" s="65"/>
      <c r="P171" s="65"/>
      <c r="Q171" s="65"/>
      <c r="R171" s="65"/>
      <c r="S171" s="65"/>
      <c r="T171" s="66"/>
      <c r="U171" s="34"/>
      <c r="V171" s="34"/>
      <c r="W171" s="34"/>
      <c r="X171" s="34"/>
      <c r="Y171" s="34"/>
      <c r="Z171" s="34"/>
      <c r="AA171" s="34"/>
      <c r="AB171" s="34"/>
      <c r="AC171" s="34"/>
      <c r="AD171" s="34"/>
      <c r="AE171" s="34"/>
      <c r="AT171" s="17" t="s">
        <v>160</v>
      </c>
      <c r="AU171" s="17" t="s">
        <v>88</v>
      </c>
    </row>
    <row r="172" spans="1:65" s="2" customFormat="1" ht="14.4" customHeight="1">
      <c r="A172" s="34"/>
      <c r="B172" s="35"/>
      <c r="C172" s="174" t="s">
        <v>318</v>
      </c>
      <c r="D172" s="174" t="s">
        <v>153</v>
      </c>
      <c r="E172" s="175" t="s">
        <v>319</v>
      </c>
      <c r="F172" s="176" t="s">
        <v>320</v>
      </c>
      <c r="G172" s="177" t="s">
        <v>173</v>
      </c>
      <c r="H172" s="178">
        <v>38.35</v>
      </c>
      <c r="I172" s="179"/>
      <c r="J172" s="180">
        <f>ROUND(I172*H172,2)</f>
        <v>0</v>
      </c>
      <c r="K172" s="176" t="s">
        <v>157</v>
      </c>
      <c r="L172" s="39"/>
      <c r="M172" s="181" t="s">
        <v>19</v>
      </c>
      <c r="N172" s="182" t="s">
        <v>51</v>
      </c>
      <c r="O172" s="65"/>
      <c r="P172" s="183">
        <f>O172*H172</f>
        <v>0</v>
      </c>
      <c r="Q172" s="183">
        <v>0.0425</v>
      </c>
      <c r="R172" s="183">
        <f>Q172*H172</f>
        <v>1.6298750000000002</v>
      </c>
      <c r="S172" s="183">
        <v>0</v>
      </c>
      <c r="T172" s="184">
        <f>S172*H172</f>
        <v>0</v>
      </c>
      <c r="U172" s="34"/>
      <c r="V172" s="34"/>
      <c r="W172" s="34"/>
      <c r="X172" s="34"/>
      <c r="Y172" s="34"/>
      <c r="Z172" s="34"/>
      <c r="AA172" s="34"/>
      <c r="AB172" s="34"/>
      <c r="AC172" s="34"/>
      <c r="AD172" s="34"/>
      <c r="AE172" s="34"/>
      <c r="AR172" s="185" t="s">
        <v>158</v>
      </c>
      <c r="AT172" s="185" t="s">
        <v>153</v>
      </c>
      <c r="AU172" s="185" t="s">
        <v>88</v>
      </c>
      <c r="AY172" s="17" t="s">
        <v>151</v>
      </c>
      <c r="BE172" s="186">
        <f>IF(N172="základní",J172,0)</f>
        <v>0</v>
      </c>
      <c r="BF172" s="186">
        <f>IF(N172="snížená",J172,0)</f>
        <v>0</v>
      </c>
      <c r="BG172" s="186">
        <f>IF(N172="zákl. přenesená",J172,0)</f>
        <v>0</v>
      </c>
      <c r="BH172" s="186">
        <f>IF(N172="sníž. přenesená",J172,0)</f>
        <v>0</v>
      </c>
      <c r="BI172" s="186">
        <f>IF(N172="nulová",J172,0)</f>
        <v>0</v>
      </c>
      <c r="BJ172" s="17" t="s">
        <v>158</v>
      </c>
      <c r="BK172" s="186">
        <f>ROUND(I172*H172,2)</f>
        <v>0</v>
      </c>
      <c r="BL172" s="17" t="s">
        <v>158</v>
      </c>
      <c r="BM172" s="185" t="s">
        <v>321</v>
      </c>
    </row>
    <row r="173" spans="1:47" s="2" customFormat="1" ht="124.8">
      <c r="A173" s="34"/>
      <c r="B173" s="35"/>
      <c r="C173" s="36"/>
      <c r="D173" s="187" t="s">
        <v>160</v>
      </c>
      <c r="E173" s="36"/>
      <c r="F173" s="188" t="s">
        <v>322</v>
      </c>
      <c r="G173" s="36"/>
      <c r="H173" s="36"/>
      <c r="I173" s="189"/>
      <c r="J173" s="36"/>
      <c r="K173" s="36"/>
      <c r="L173" s="39"/>
      <c r="M173" s="190"/>
      <c r="N173" s="191"/>
      <c r="O173" s="65"/>
      <c r="P173" s="65"/>
      <c r="Q173" s="65"/>
      <c r="R173" s="65"/>
      <c r="S173" s="65"/>
      <c r="T173" s="66"/>
      <c r="U173" s="34"/>
      <c r="V173" s="34"/>
      <c r="W173" s="34"/>
      <c r="X173" s="34"/>
      <c r="Y173" s="34"/>
      <c r="Z173" s="34"/>
      <c r="AA173" s="34"/>
      <c r="AB173" s="34"/>
      <c r="AC173" s="34"/>
      <c r="AD173" s="34"/>
      <c r="AE173" s="34"/>
      <c r="AT173" s="17" t="s">
        <v>160</v>
      </c>
      <c r="AU173" s="17" t="s">
        <v>88</v>
      </c>
    </row>
    <row r="174" spans="2:51" s="13" customFormat="1" ht="10.2">
      <c r="B174" s="202"/>
      <c r="C174" s="203"/>
      <c r="D174" s="187" t="s">
        <v>168</v>
      </c>
      <c r="E174" s="204" t="s">
        <v>19</v>
      </c>
      <c r="F174" s="205" t="s">
        <v>323</v>
      </c>
      <c r="G174" s="203"/>
      <c r="H174" s="206">
        <v>38.35</v>
      </c>
      <c r="I174" s="207"/>
      <c r="J174" s="203"/>
      <c r="K174" s="203"/>
      <c r="L174" s="208"/>
      <c r="M174" s="209"/>
      <c r="N174" s="210"/>
      <c r="O174" s="210"/>
      <c r="P174" s="210"/>
      <c r="Q174" s="210"/>
      <c r="R174" s="210"/>
      <c r="S174" s="210"/>
      <c r="T174" s="211"/>
      <c r="AT174" s="212" t="s">
        <v>168</v>
      </c>
      <c r="AU174" s="212" t="s">
        <v>88</v>
      </c>
      <c r="AV174" s="13" t="s">
        <v>88</v>
      </c>
      <c r="AW174" s="13" t="s">
        <v>37</v>
      </c>
      <c r="AX174" s="13" t="s">
        <v>86</v>
      </c>
      <c r="AY174" s="212" t="s">
        <v>151</v>
      </c>
    </row>
    <row r="175" spans="1:65" s="2" customFormat="1" ht="14.4" customHeight="1">
      <c r="A175" s="34"/>
      <c r="B175" s="35"/>
      <c r="C175" s="174" t="s">
        <v>324</v>
      </c>
      <c r="D175" s="174" t="s">
        <v>153</v>
      </c>
      <c r="E175" s="175" t="s">
        <v>325</v>
      </c>
      <c r="F175" s="176" t="s">
        <v>326</v>
      </c>
      <c r="G175" s="177" t="s">
        <v>173</v>
      </c>
      <c r="H175" s="178">
        <v>38.35</v>
      </c>
      <c r="I175" s="179"/>
      <c r="J175" s="180">
        <f>ROUND(I175*H175,2)</f>
        <v>0</v>
      </c>
      <c r="K175" s="176" t="s">
        <v>157</v>
      </c>
      <c r="L175" s="39"/>
      <c r="M175" s="181" t="s">
        <v>19</v>
      </c>
      <c r="N175" s="182" t="s">
        <v>51</v>
      </c>
      <c r="O175" s="65"/>
      <c r="P175" s="183">
        <f>O175*H175</f>
        <v>0</v>
      </c>
      <c r="Q175" s="183">
        <v>0.016</v>
      </c>
      <c r="R175" s="183">
        <f>Q175*H175</f>
        <v>0.6136</v>
      </c>
      <c r="S175" s="183">
        <v>0</v>
      </c>
      <c r="T175" s="184">
        <f>S175*H175</f>
        <v>0</v>
      </c>
      <c r="U175" s="34"/>
      <c r="V175" s="34"/>
      <c r="W175" s="34"/>
      <c r="X175" s="34"/>
      <c r="Y175" s="34"/>
      <c r="Z175" s="34"/>
      <c r="AA175" s="34"/>
      <c r="AB175" s="34"/>
      <c r="AC175" s="34"/>
      <c r="AD175" s="34"/>
      <c r="AE175" s="34"/>
      <c r="AR175" s="185" t="s">
        <v>158</v>
      </c>
      <c r="AT175" s="185" t="s">
        <v>153</v>
      </c>
      <c r="AU175" s="185" t="s">
        <v>88</v>
      </c>
      <c r="AY175" s="17" t="s">
        <v>151</v>
      </c>
      <c r="BE175" s="186">
        <f>IF(N175="základní",J175,0)</f>
        <v>0</v>
      </c>
      <c r="BF175" s="186">
        <f>IF(N175="snížená",J175,0)</f>
        <v>0</v>
      </c>
      <c r="BG175" s="186">
        <f>IF(N175="zákl. přenesená",J175,0)</f>
        <v>0</v>
      </c>
      <c r="BH175" s="186">
        <f>IF(N175="sníž. přenesená",J175,0)</f>
        <v>0</v>
      </c>
      <c r="BI175" s="186">
        <f>IF(N175="nulová",J175,0)</f>
        <v>0</v>
      </c>
      <c r="BJ175" s="17" t="s">
        <v>158</v>
      </c>
      <c r="BK175" s="186">
        <f>ROUND(I175*H175,2)</f>
        <v>0</v>
      </c>
      <c r="BL175" s="17" t="s">
        <v>158</v>
      </c>
      <c r="BM175" s="185" t="s">
        <v>327</v>
      </c>
    </row>
    <row r="176" spans="1:47" s="2" customFormat="1" ht="124.8">
      <c r="A176" s="34"/>
      <c r="B176" s="35"/>
      <c r="C176" s="36"/>
      <c r="D176" s="187" t="s">
        <v>160</v>
      </c>
      <c r="E176" s="36"/>
      <c r="F176" s="188" t="s">
        <v>322</v>
      </c>
      <c r="G176" s="36"/>
      <c r="H176" s="36"/>
      <c r="I176" s="189"/>
      <c r="J176" s="36"/>
      <c r="K176" s="36"/>
      <c r="L176" s="39"/>
      <c r="M176" s="190"/>
      <c r="N176" s="191"/>
      <c r="O176" s="65"/>
      <c r="P176" s="65"/>
      <c r="Q176" s="65"/>
      <c r="R176" s="65"/>
      <c r="S176" s="65"/>
      <c r="T176" s="66"/>
      <c r="U176" s="34"/>
      <c r="V176" s="34"/>
      <c r="W176" s="34"/>
      <c r="X176" s="34"/>
      <c r="Y176" s="34"/>
      <c r="Z176" s="34"/>
      <c r="AA176" s="34"/>
      <c r="AB176" s="34"/>
      <c r="AC176" s="34"/>
      <c r="AD176" s="34"/>
      <c r="AE176" s="34"/>
      <c r="AT176" s="17" t="s">
        <v>160</v>
      </c>
      <c r="AU176" s="17" t="s">
        <v>88</v>
      </c>
    </row>
    <row r="177" spans="2:51" s="13" customFormat="1" ht="10.2">
      <c r="B177" s="202"/>
      <c r="C177" s="203"/>
      <c r="D177" s="187" t="s">
        <v>168</v>
      </c>
      <c r="E177" s="204" t="s">
        <v>19</v>
      </c>
      <c r="F177" s="205" t="s">
        <v>323</v>
      </c>
      <c r="G177" s="203"/>
      <c r="H177" s="206">
        <v>38.35</v>
      </c>
      <c r="I177" s="207"/>
      <c r="J177" s="203"/>
      <c r="K177" s="203"/>
      <c r="L177" s="208"/>
      <c r="M177" s="209"/>
      <c r="N177" s="210"/>
      <c r="O177" s="210"/>
      <c r="P177" s="210"/>
      <c r="Q177" s="210"/>
      <c r="R177" s="210"/>
      <c r="S177" s="210"/>
      <c r="T177" s="211"/>
      <c r="AT177" s="212" t="s">
        <v>168</v>
      </c>
      <c r="AU177" s="212" t="s">
        <v>88</v>
      </c>
      <c r="AV177" s="13" t="s">
        <v>88</v>
      </c>
      <c r="AW177" s="13" t="s">
        <v>37</v>
      </c>
      <c r="AX177" s="13" t="s">
        <v>86</v>
      </c>
      <c r="AY177" s="212" t="s">
        <v>151</v>
      </c>
    </row>
    <row r="178" spans="1:65" s="2" customFormat="1" ht="24.15" customHeight="1">
      <c r="A178" s="34"/>
      <c r="B178" s="35"/>
      <c r="C178" s="174" t="s">
        <v>328</v>
      </c>
      <c r="D178" s="174" t="s">
        <v>153</v>
      </c>
      <c r="E178" s="175" t="s">
        <v>329</v>
      </c>
      <c r="F178" s="176" t="s">
        <v>330</v>
      </c>
      <c r="G178" s="177" t="s">
        <v>173</v>
      </c>
      <c r="H178" s="178">
        <v>38.35</v>
      </c>
      <c r="I178" s="179"/>
      <c r="J178" s="180">
        <f>ROUND(I178*H178,2)</f>
        <v>0</v>
      </c>
      <c r="K178" s="176" t="s">
        <v>157</v>
      </c>
      <c r="L178" s="39"/>
      <c r="M178" s="181" t="s">
        <v>19</v>
      </c>
      <c r="N178" s="182" t="s">
        <v>51</v>
      </c>
      <c r="O178" s="65"/>
      <c r="P178" s="183">
        <f>O178*H178</f>
        <v>0</v>
      </c>
      <c r="Q178" s="183">
        <v>0.0155</v>
      </c>
      <c r="R178" s="183">
        <f>Q178*H178</f>
        <v>0.594425</v>
      </c>
      <c r="S178" s="183">
        <v>0</v>
      </c>
      <c r="T178" s="184">
        <f>S178*H178</f>
        <v>0</v>
      </c>
      <c r="U178" s="34"/>
      <c r="V178" s="34"/>
      <c r="W178" s="34"/>
      <c r="X178" s="34"/>
      <c r="Y178" s="34"/>
      <c r="Z178" s="34"/>
      <c r="AA178" s="34"/>
      <c r="AB178" s="34"/>
      <c r="AC178" s="34"/>
      <c r="AD178" s="34"/>
      <c r="AE178" s="34"/>
      <c r="AR178" s="185" t="s">
        <v>158</v>
      </c>
      <c r="AT178" s="185" t="s">
        <v>153</v>
      </c>
      <c r="AU178" s="185" t="s">
        <v>88</v>
      </c>
      <c r="AY178" s="17" t="s">
        <v>151</v>
      </c>
      <c r="BE178" s="186">
        <f>IF(N178="základní",J178,0)</f>
        <v>0</v>
      </c>
      <c r="BF178" s="186">
        <f>IF(N178="snížená",J178,0)</f>
        <v>0</v>
      </c>
      <c r="BG178" s="186">
        <f>IF(N178="zákl. přenesená",J178,0)</f>
        <v>0</v>
      </c>
      <c r="BH178" s="186">
        <f>IF(N178="sníž. přenesená",J178,0)</f>
        <v>0</v>
      </c>
      <c r="BI178" s="186">
        <f>IF(N178="nulová",J178,0)</f>
        <v>0</v>
      </c>
      <c r="BJ178" s="17" t="s">
        <v>158</v>
      </c>
      <c r="BK178" s="186">
        <f>ROUND(I178*H178,2)</f>
        <v>0</v>
      </c>
      <c r="BL178" s="17" t="s">
        <v>158</v>
      </c>
      <c r="BM178" s="185" t="s">
        <v>331</v>
      </c>
    </row>
    <row r="179" spans="1:47" s="2" customFormat="1" ht="124.8">
      <c r="A179" s="34"/>
      <c r="B179" s="35"/>
      <c r="C179" s="36"/>
      <c r="D179" s="187" t="s">
        <v>160</v>
      </c>
      <c r="E179" s="36"/>
      <c r="F179" s="188" t="s">
        <v>322</v>
      </c>
      <c r="G179" s="36"/>
      <c r="H179" s="36"/>
      <c r="I179" s="189"/>
      <c r="J179" s="36"/>
      <c r="K179" s="36"/>
      <c r="L179" s="39"/>
      <c r="M179" s="190"/>
      <c r="N179" s="191"/>
      <c r="O179" s="65"/>
      <c r="P179" s="65"/>
      <c r="Q179" s="65"/>
      <c r="R179" s="65"/>
      <c r="S179" s="65"/>
      <c r="T179" s="66"/>
      <c r="U179" s="34"/>
      <c r="V179" s="34"/>
      <c r="W179" s="34"/>
      <c r="X179" s="34"/>
      <c r="Y179" s="34"/>
      <c r="Z179" s="34"/>
      <c r="AA179" s="34"/>
      <c r="AB179" s="34"/>
      <c r="AC179" s="34"/>
      <c r="AD179" s="34"/>
      <c r="AE179" s="34"/>
      <c r="AT179" s="17" t="s">
        <v>160</v>
      </c>
      <c r="AU179" s="17" t="s">
        <v>88</v>
      </c>
    </row>
    <row r="180" spans="2:51" s="13" customFormat="1" ht="10.2">
      <c r="B180" s="202"/>
      <c r="C180" s="203"/>
      <c r="D180" s="187" t="s">
        <v>168</v>
      </c>
      <c r="E180" s="204" t="s">
        <v>19</v>
      </c>
      <c r="F180" s="205" t="s">
        <v>323</v>
      </c>
      <c r="G180" s="203"/>
      <c r="H180" s="206">
        <v>38.35</v>
      </c>
      <c r="I180" s="207"/>
      <c r="J180" s="203"/>
      <c r="K180" s="203"/>
      <c r="L180" s="208"/>
      <c r="M180" s="209"/>
      <c r="N180" s="210"/>
      <c r="O180" s="210"/>
      <c r="P180" s="210"/>
      <c r="Q180" s="210"/>
      <c r="R180" s="210"/>
      <c r="S180" s="210"/>
      <c r="T180" s="211"/>
      <c r="AT180" s="212" t="s">
        <v>168</v>
      </c>
      <c r="AU180" s="212" t="s">
        <v>88</v>
      </c>
      <c r="AV180" s="13" t="s">
        <v>88</v>
      </c>
      <c r="AW180" s="13" t="s">
        <v>37</v>
      </c>
      <c r="AX180" s="13" t="s">
        <v>86</v>
      </c>
      <c r="AY180" s="212" t="s">
        <v>151</v>
      </c>
    </row>
    <row r="181" spans="1:65" s="2" customFormat="1" ht="14.4" customHeight="1">
      <c r="A181" s="34"/>
      <c r="B181" s="35"/>
      <c r="C181" s="174" t="s">
        <v>332</v>
      </c>
      <c r="D181" s="174" t="s">
        <v>153</v>
      </c>
      <c r="E181" s="175" t="s">
        <v>333</v>
      </c>
      <c r="F181" s="176" t="s">
        <v>334</v>
      </c>
      <c r="G181" s="177" t="s">
        <v>202</v>
      </c>
      <c r="H181" s="178">
        <v>340.25</v>
      </c>
      <c r="I181" s="179"/>
      <c r="J181" s="180">
        <f>ROUND(I181*H181,2)</f>
        <v>0</v>
      </c>
      <c r="K181" s="176" t="s">
        <v>157</v>
      </c>
      <c r="L181" s="39"/>
      <c r="M181" s="181" t="s">
        <v>19</v>
      </c>
      <c r="N181" s="182" t="s">
        <v>51</v>
      </c>
      <c r="O181" s="65"/>
      <c r="P181" s="183">
        <f>O181*H181</f>
        <v>0</v>
      </c>
      <c r="Q181" s="183">
        <v>0.0015</v>
      </c>
      <c r="R181" s="183">
        <f>Q181*H181</f>
        <v>0.510375</v>
      </c>
      <c r="S181" s="183">
        <v>0</v>
      </c>
      <c r="T181" s="184">
        <f>S181*H181</f>
        <v>0</v>
      </c>
      <c r="U181" s="34"/>
      <c r="V181" s="34"/>
      <c r="W181" s="34"/>
      <c r="X181" s="34"/>
      <c r="Y181" s="34"/>
      <c r="Z181" s="34"/>
      <c r="AA181" s="34"/>
      <c r="AB181" s="34"/>
      <c r="AC181" s="34"/>
      <c r="AD181" s="34"/>
      <c r="AE181" s="34"/>
      <c r="AR181" s="185" t="s">
        <v>158</v>
      </c>
      <c r="AT181" s="185" t="s">
        <v>153</v>
      </c>
      <c r="AU181" s="185" t="s">
        <v>88</v>
      </c>
      <c r="AY181" s="17" t="s">
        <v>151</v>
      </c>
      <c r="BE181" s="186">
        <f>IF(N181="základní",J181,0)</f>
        <v>0</v>
      </c>
      <c r="BF181" s="186">
        <f>IF(N181="snížená",J181,0)</f>
        <v>0</v>
      </c>
      <c r="BG181" s="186">
        <f>IF(N181="zákl. přenesená",J181,0)</f>
        <v>0</v>
      </c>
      <c r="BH181" s="186">
        <f>IF(N181="sníž. přenesená",J181,0)</f>
        <v>0</v>
      </c>
      <c r="BI181" s="186">
        <f>IF(N181="nulová",J181,0)</f>
        <v>0</v>
      </c>
      <c r="BJ181" s="17" t="s">
        <v>158</v>
      </c>
      <c r="BK181" s="186">
        <f>ROUND(I181*H181,2)</f>
        <v>0</v>
      </c>
      <c r="BL181" s="17" t="s">
        <v>158</v>
      </c>
      <c r="BM181" s="185" t="s">
        <v>335</v>
      </c>
    </row>
    <row r="182" spans="1:47" s="2" customFormat="1" ht="38.4">
      <c r="A182" s="34"/>
      <c r="B182" s="35"/>
      <c r="C182" s="36"/>
      <c r="D182" s="187" t="s">
        <v>160</v>
      </c>
      <c r="E182" s="36"/>
      <c r="F182" s="188" t="s">
        <v>336</v>
      </c>
      <c r="G182" s="36"/>
      <c r="H182" s="36"/>
      <c r="I182" s="189"/>
      <c r="J182" s="36"/>
      <c r="K182" s="36"/>
      <c r="L182" s="39"/>
      <c r="M182" s="190"/>
      <c r="N182" s="191"/>
      <c r="O182" s="65"/>
      <c r="P182" s="65"/>
      <c r="Q182" s="65"/>
      <c r="R182" s="65"/>
      <c r="S182" s="65"/>
      <c r="T182" s="66"/>
      <c r="U182" s="34"/>
      <c r="V182" s="34"/>
      <c r="W182" s="34"/>
      <c r="X182" s="34"/>
      <c r="Y182" s="34"/>
      <c r="Z182" s="34"/>
      <c r="AA182" s="34"/>
      <c r="AB182" s="34"/>
      <c r="AC182" s="34"/>
      <c r="AD182" s="34"/>
      <c r="AE182" s="34"/>
      <c r="AT182" s="17" t="s">
        <v>160</v>
      </c>
      <c r="AU182" s="17" t="s">
        <v>88</v>
      </c>
    </row>
    <row r="183" spans="1:65" s="2" customFormat="1" ht="24.15" customHeight="1">
      <c r="A183" s="34"/>
      <c r="B183" s="35"/>
      <c r="C183" s="174" t="s">
        <v>337</v>
      </c>
      <c r="D183" s="174" t="s">
        <v>153</v>
      </c>
      <c r="E183" s="175" t="s">
        <v>338</v>
      </c>
      <c r="F183" s="176" t="s">
        <v>339</v>
      </c>
      <c r="G183" s="177" t="s">
        <v>173</v>
      </c>
      <c r="H183" s="178">
        <v>660.346</v>
      </c>
      <c r="I183" s="179"/>
      <c r="J183" s="180">
        <f>ROUND(I183*H183,2)</f>
        <v>0</v>
      </c>
      <c r="K183" s="176" t="s">
        <v>157</v>
      </c>
      <c r="L183" s="39"/>
      <c r="M183" s="181" t="s">
        <v>19</v>
      </c>
      <c r="N183" s="182" t="s">
        <v>51</v>
      </c>
      <c r="O183" s="65"/>
      <c r="P183" s="183">
        <f>O183*H183</f>
        <v>0</v>
      </c>
      <c r="Q183" s="183">
        <v>0.0014</v>
      </c>
      <c r="R183" s="183">
        <f>Q183*H183</f>
        <v>0.9244844</v>
      </c>
      <c r="S183" s="183">
        <v>0</v>
      </c>
      <c r="T183" s="184">
        <f>S183*H183</f>
        <v>0</v>
      </c>
      <c r="U183" s="34"/>
      <c r="V183" s="34"/>
      <c r="W183" s="34"/>
      <c r="X183" s="34"/>
      <c r="Y183" s="34"/>
      <c r="Z183" s="34"/>
      <c r="AA183" s="34"/>
      <c r="AB183" s="34"/>
      <c r="AC183" s="34"/>
      <c r="AD183" s="34"/>
      <c r="AE183" s="34"/>
      <c r="AR183" s="185" t="s">
        <v>158</v>
      </c>
      <c r="AT183" s="185" t="s">
        <v>153</v>
      </c>
      <c r="AU183" s="185" t="s">
        <v>88</v>
      </c>
      <c r="AY183" s="17" t="s">
        <v>151</v>
      </c>
      <c r="BE183" s="186">
        <f>IF(N183="základní",J183,0)</f>
        <v>0</v>
      </c>
      <c r="BF183" s="186">
        <f>IF(N183="snížená",J183,0)</f>
        <v>0</v>
      </c>
      <c r="BG183" s="186">
        <f>IF(N183="zákl. přenesená",J183,0)</f>
        <v>0</v>
      </c>
      <c r="BH183" s="186">
        <f>IF(N183="sníž. přenesená",J183,0)</f>
        <v>0</v>
      </c>
      <c r="BI183" s="186">
        <f>IF(N183="nulová",J183,0)</f>
        <v>0</v>
      </c>
      <c r="BJ183" s="17" t="s">
        <v>158</v>
      </c>
      <c r="BK183" s="186">
        <f>ROUND(I183*H183,2)</f>
        <v>0</v>
      </c>
      <c r="BL183" s="17" t="s">
        <v>158</v>
      </c>
      <c r="BM183" s="185" t="s">
        <v>340</v>
      </c>
    </row>
    <row r="184" spans="1:65" s="2" customFormat="1" ht="24.15" customHeight="1">
      <c r="A184" s="34"/>
      <c r="B184" s="35"/>
      <c r="C184" s="174" t="s">
        <v>341</v>
      </c>
      <c r="D184" s="174" t="s">
        <v>153</v>
      </c>
      <c r="E184" s="175" t="s">
        <v>342</v>
      </c>
      <c r="F184" s="176" t="s">
        <v>343</v>
      </c>
      <c r="G184" s="177" t="s">
        <v>173</v>
      </c>
      <c r="H184" s="178">
        <v>660.346</v>
      </c>
      <c r="I184" s="179"/>
      <c r="J184" s="180">
        <f>ROUND(I184*H184,2)</f>
        <v>0</v>
      </c>
      <c r="K184" s="176" t="s">
        <v>157</v>
      </c>
      <c r="L184" s="39"/>
      <c r="M184" s="181" t="s">
        <v>19</v>
      </c>
      <c r="N184" s="182" t="s">
        <v>51</v>
      </c>
      <c r="O184" s="65"/>
      <c r="P184" s="183">
        <f>O184*H184</f>
        <v>0</v>
      </c>
      <c r="Q184" s="183">
        <v>0.00438</v>
      </c>
      <c r="R184" s="183">
        <f>Q184*H184</f>
        <v>2.89231548</v>
      </c>
      <c r="S184" s="183">
        <v>0</v>
      </c>
      <c r="T184" s="184">
        <f>S184*H184</f>
        <v>0</v>
      </c>
      <c r="U184" s="34"/>
      <c r="V184" s="34"/>
      <c r="W184" s="34"/>
      <c r="X184" s="34"/>
      <c r="Y184" s="34"/>
      <c r="Z184" s="34"/>
      <c r="AA184" s="34"/>
      <c r="AB184" s="34"/>
      <c r="AC184" s="34"/>
      <c r="AD184" s="34"/>
      <c r="AE184" s="34"/>
      <c r="AR184" s="185" t="s">
        <v>158</v>
      </c>
      <c r="AT184" s="185" t="s">
        <v>153</v>
      </c>
      <c r="AU184" s="185" t="s">
        <v>88</v>
      </c>
      <c r="AY184" s="17" t="s">
        <v>151</v>
      </c>
      <c r="BE184" s="186">
        <f>IF(N184="základní",J184,0)</f>
        <v>0</v>
      </c>
      <c r="BF184" s="186">
        <f>IF(N184="snížená",J184,0)</f>
        <v>0</v>
      </c>
      <c r="BG184" s="186">
        <f>IF(N184="zákl. přenesená",J184,0)</f>
        <v>0</v>
      </c>
      <c r="BH184" s="186">
        <f>IF(N184="sníž. přenesená",J184,0)</f>
        <v>0</v>
      </c>
      <c r="BI184" s="186">
        <f>IF(N184="nulová",J184,0)</f>
        <v>0</v>
      </c>
      <c r="BJ184" s="17" t="s">
        <v>158</v>
      </c>
      <c r="BK184" s="186">
        <f>ROUND(I184*H184,2)</f>
        <v>0</v>
      </c>
      <c r="BL184" s="17" t="s">
        <v>158</v>
      </c>
      <c r="BM184" s="185" t="s">
        <v>344</v>
      </c>
    </row>
    <row r="185" spans="1:47" s="2" customFormat="1" ht="28.8">
      <c r="A185" s="34"/>
      <c r="B185" s="35"/>
      <c r="C185" s="36"/>
      <c r="D185" s="187" t="s">
        <v>160</v>
      </c>
      <c r="E185" s="36"/>
      <c r="F185" s="188" t="s">
        <v>345</v>
      </c>
      <c r="G185" s="36"/>
      <c r="H185" s="36"/>
      <c r="I185" s="189"/>
      <c r="J185" s="36"/>
      <c r="K185" s="36"/>
      <c r="L185" s="39"/>
      <c r="M185" s="190"/>
      <c r="N185" s="191"/>
      <c r="O185" s="65"/>
      <c r="P185" s="65"/>
      <c r="Q185" s="65"/>
      <c r="R185" s="65"/>
      <c r="S185" s="65"/>
      <c r="T185" s="66"/>
      <c r="U185" s="34"/>
      <c r="V185" s="34"/>
      <c r="W185" s="34"/>
      <c r="X185" s="34"/>
      <c r="Y185" s="34"/>
      <c r="Z185" s="34"/>
      <c r="AA185" s="34"/>
      <c r="AB185" s="34"/>
      <c r="AC185" s="34"/>
      <c r="AD185" s="34"/>
      <c r="AE185" s="34"/>
      <c r="AT185" s="17" t="s">
        <v>160</v>
      </c>
      <c r="AU185" s="17" t="s">
        <v>88</v>
      </c>
    </row>
    <row r="186" spans="1:65" s="2" customFormat="1" ht="24.15" customHeight="1">
      <c r="A186" s="34"/>
      <c r="B186" s="35"/>
      <c r="C186" s="174" t="s">
        <v>346</v>
      </c>
      <c r="D186" s="174" t="s">
        <v>153</v>
      </c>
      <c r="E186" s="175" t="s">
        <v>347</v>
      </c>
      <c r="F186" s="176" t="s">
        <v>348</v>
      </c>
      <c r="G186" s="177" t="s">
        <v>202</v>
      </c>
      <c r="H186" s="178">
        <v>132.069</v>
      </c>
      <c r="I186" s="179"/>
      <c r="J186" s="180">
        <f>ROUND(I186*H186,2)</f>
        <v>0</v>
      </c>
      <c r="K186" s="176" t="s">
        <v>157</v>
      </c>
      <c r="L186" s="39"/>
      <c r="M186" s="181" t="s">
        <v>19</v>
      </c>
      <c r="N186" s="182" t="s">
        <v>51</v>
      </c>
      <c r="O186" s="65"/>
      <c r="P186" s="183">
        <f>O186*H186</f>
        <v>0</v>
      </c>
      <c r="Q186" s="183">
        <v>0</v>
      </c>
      <c r="R186" s="183">
        <f>Q186*H186</f>
        <v>0</v>
      </c>
      <c r="S186" s="183">
        <v>0</v>
      </c>
      <c r="T186" s="184">
        <f>S186*H186</f>
        <v>0</v>
      </c>
      <c r="U186" s="34"/>
      <c r="V186" s="34"/>
      <c r="W186" s="34"/>
      <c r="X186" s="34"/>
      <c r="Y186" s="34"/>
      <c r="Z186" s="34"/>
      <c r="AA186" s="34"/>
      <c r="AB186" s="34"/>
      <c r="AC186" s="34"/>
      <c r="AD186" s="34"/>
      <c r="AE186" s="34"/>
      <c r="AR186" s="185" t="s">
        <v>158</v>
      </c>
      <c r="AT186" s="185" t="s">
        <v>153</v>
      </c>
      <c r="AU186" s="185" t="s">
        <v>88</v>
      </c>
      <c r="AY186" s="17" t="s">
        <v>151</v>
      </c>
      <c r="BE186" s="186">
        <f>IF(N186="základní",J186,0)</f>
        <v>0</v>
      </c>
      <c r="BF186" s="186">
        <f>IF(N186="snížená",J186,0)</f>
        <v>0</v>
      </c>
      <c r="BG186" s="186">
        <f>IF(N186="zákl. přenesená",J186,0)</f>
        <v>0</v>
      </c>
      <c r="BH186" s="186">
        <f>IF(N186="sníž. přenesená",J186,0)</f>
        <v>0</v>
      </c>
      <c r="BI186" s="186">
        <f>IF(N186="nulová",J186,0)</f>
        <v>0</v>
      </c>
      <c r="BJ186" s="17" t="s">
        <v>158</v>
      </c>
      <c r="BK186" s="186">
        <f>ROUND(I186*H186,2)</f>
        <v>0</v>
      </c>
      <c r="BL186" s="17" t="s">
        <v>158</v>
      </c>
      <c r="BM186" s="185" t="s">
        <v>349</v>
      </c>
    </row>
    <row r="187" spans="1:47" s="2" customFormat="1" ht="57.6">
      <c r="A187" s="34"/>
      <c r="B187" s="35"/>
      <c r="C187" s="36"/>
      <c r="D187" s="187" t="s">
        <v>160</v>
      </c>
      <c r="E187" s="36"/>
      <c r="F187" s="188" t="s">
        <v>350</v>
      </c>
      <c r="G187" s="36"/>
      <c r="H187" s="36"/>
      <c r="I187" s="189"/>
      <c r="J187" s="36"/>
      <c r="K187" s="36"/>
      <c r="L187" s="39"/>
      <c r="M187" s="190"/>
      <c r="N187" s="191"/>
      <c r="O187" s="65"/>
      <c r="P187" s="65"/>
      <c r="Q187" s="65"/>
      <c r="R187" s="65"/>
      <c r="S187" s="65"/>
      <c r="T187" s="66"/>
      <c r="U187" s="34"/>
      <c r="V187" s="34"/>
      <c r="W187" s="34"/>
      <c r="X187" s="34"/>
      <c r="Y187" s="34"/>
      <c r="Z187" s="34"/>
      <c r="AA187" s="34"/>
      <c r="AB187" s="34"/>
      <c r="AC187" s="34"/>
      <c r="AD187" s="34"/>
      <c r="AE187" s="34"/>
      <c r="AT187" s="17" t="s">
        <v>160</v>
      </c>
      <c r="AU187" s="17" t="s">
        <v>88</v>
      </c>
    </row>
    <row r="188" spans="1:65" s="2" customFormat="1" ht="14.4" customHeight="1">
      <c r="A188" s="34"/>
      <c r="B188" s="35"/>
      <c r="C188" s="192" t="s">
        <v>351</v>
      </c>
      <c r="D188" s="192" t="s">
        <v>162</v>
      </c>
      <c r="E188" s="193" t="s">
        <v>352</v>
      </c>
      <c r="F188" s="194" t="s">
        <v>353</v>
      </c>
      <c r="G188" s="195" t="s">
        <v>202</v>
      </c>
      <c r="H188" s="196">
        <v>138.672</v>
      </c>
      <c r="I188" s="197"/>
      <c r="J188" s="198">
        <f>ROUND(I188*H188,2)</f>
        <v>0</v>
      </c>
      <c r="K188" s="194" t="s">
        <v>157</v>
      </c>
      <c r="L188" s="199"/>
      <c r="M188" s="200" t="s">
        <v>19</v>
      </c>
      <c r="N188" s="201" t="s">
        <v>51</v>
      </c>
      <c r="O188" s="65"/>
      <c r="P188" s="183">
        <f>O188*H188</f>
        <v>0</v>
      </c>
      <c r="Q188" s="183">
        <v>3E-05</v>
      </c>
      <c r="R188" s="183">
        <f>Q188*H188</f>
        <v>0.00416016</v>
      </c>
      <c r="S188" s="183">
        <v>0</v>
      </c>
      <c r="T188" s="184">
        <f>S188*H188</f>
        <v>0</v>
      </c>
      <c r="U188" s="34"/>
      <c r="V188" s="34"/>
      <c r="W188" s="34"/>
      <c r="X188" s="34"/>
      <c r="Y188" s="34"/>
      <c r="Z188" s="34"/>
      <c r="AA188" s="34"/>
      <c r="AB188" s="34"/>
      <c r="AC188" s="34"/>
      <c r="AD188" s="34"/>
      <c r="AE188" s="34"/>
      <c r="AR188" s="185" t="s">
        <v>166</v>
      </c>
      <c r="AT188" s="185" t="s">
        <v>162</v>
      </c>
      <c r="AU188" s="185" t="s">
        <v>88</v>
      </c>
      <c r="AY188" s="17" t="s">
        <v>151</v>
      </c>
      <c r="BE188" s="186">
        <f>IF(N188="základní",J188,0)</f>
        <v>0</v>
      </c>
      <c r="BF188" s="186">
        <f>IF(N188="snížená",J188,0)</f>
        <v>0</v>
      </c>
      <c r="BG188" s="186">
        <f>IF(N188="zákl. přenesená",J188,0)</f>
        <v>0</v>
      </c>
      <c r="BH188" s="186">
        <f>IF(N188="sníž. přenesená",J188,0)</f>
        <v>0</v>
      </c>
      <c r="BI188" s="186">
        <f>IF(N188="nulová",J188,0)</f>
        <v>0</v>
      </c>
      <c r="BJ188" s="17" t="s">
        <v>158</v>
      </c>
      <c r="BK188" s="186">
        <f>ROUND(I188*H188,2)</f>
        <v>0</v>
      </c>
      <c r="BL188" s="17" t="s">
        <v>158</v>
      </c>
      <c r="BM188" s="185" t="s">
        <v>354</v>
      </c>
    </row>
    <row r="189" spans="2:51" s="13" customFormat="1" ht="10.2">
      <c r="B189" s="202"/>
      <c r="C189" s="203"/>
      <c r="D189" s="187" t="s">
        <v>168</v>
      </c>
      <c r="E189" s="204" t="s">
        <v>19</v>
      </c>
      <c r="F189" s="205" t="s">
        <v>355</v>
      </c>
      <c r="G189" s="203"/>
      <c r="H189" s="206">
        <v>138.672</v>
      </c>
      <c r="I189" s="207"/>
      <c r="J189" s="203"/>
      <c r="K189" s="203"/>
      <c r="L189" s="208"/>
      <c r="M189" s="209"/>
      <c r="N189" s="210"/>
      <c r="O189" s="210"/>
      <c r="P189" s="210"/>
      <c r="Q189" s="210"/>
      <c r="R189" s="210"/>
      <c r="S189" s="210"/>
      <c r="T189" s="211"/>
      <c r="AT189" s="212" t="s">
        <v>168</v>
      </c>
      <c r="AU189" s="212" t="s">
        <v>88</v>
      </c>
      <c r="AV189" s="13" t="s">
        <v>88</v>
      </c>
      <c r="AW189" s="13" t="s">
        <v>37</v>
      </c>
      <c r="AX189" s="13" t="s">
        <v>78</v>
      </c>
      <c r="AY189" s="212" t="s">
        <v>151</v>
      </c>
    </row>
    <row r="190" spans="2:51" s="14" customFormat="1" ht="10.2">
      <c r="B190" s="213"/>
      <c r="C190" s="214"/>
      <c r="D190" s="187" t="s">
        <v>168</v>
      </c>
      <c r="E190" s="215" t="s">
        <v>19</v>
      </c>
      <c r="F190" s="216" t="s">
        <v>299</v>
      </c>
      <c r="G190" s="214"/>
      <c r="H190" s="217">
        <v>138.672</v>
      </c>
      <c r="I190" s="218"/>
      <c r="J190" s="214"/>
      <c r="K190" s="214"/>
      <c r="L190" s="219"/>
      <c r="M190" s="220"/>
      <c r="N190" s="221"/>
      <c r="O190" s="221"/>
      <c r="P190" s="221"/>
      <c r="Q190" s="221"/>
      <c r="R190" s="221"/>
      <c r="S190" s="221"/>
      <c r="T190" s="222"/>
      <c r="AT190" s="223" t="s">
        <v>168</v>
      </c>
      <c r="AU190" s="223" t="s">
        <v>88</v>
      </c>
      <c r="AV190" s="14" t="s">
        <v>158</v>
      </c>
      <c r="AW190" s="14" t="s">
        <v>37</v>
      </c>
      <c r="AX190" s="14" t="s">
        <v>86</v>
      </c>
      <c r="AY190" s="223" t="s">
        <v>151</v>
      </c>
    </row>
    <row r="191" spans="1:65" s="2" customFormat="1" ht="24.15" customHeight="1">
      <c r="A191" s="34"/>
      <c r="B191" s="35"/>
      <c r="C191" s="174" t="s">
        <v>356</v>
      </c>
      <c r="D191" s="174" t="s">
        <v>153</v>
      </c>
      <c r="E191" s="175" t="s">
        <v>357</v>
      </c>
      <c r="F191" s="176" t="s">
        <v>358</v>
      </c>
      <c r="G191" s="177" t="s">
        <v>202</v>
      </c>
      <c r="H191" s="178">
        <v>271.82</v>
      </c>
      <c r="I191" s="179"/>
      <c r="J191" s="180">
        <f>ROUND(I191*H191,2)</f>
        <v>0</v>
      </c>
      <c r="K191" s="176" t="s">
        <v>157</v>
      </c>
      <c r="L191" s="39"/>
      <c r="M191" s="181" t="s">
        <v>19</v>
      </c>
      <c r="N191" s="182" t="s">
        <v>51</v>
      </c>
      <c r="O191" s="65"/>
      <c r="P191" s="183">
        <f>O191*H191</f>
        <v>0</v>
      </c>
      <c r="Q191" s="183">
        <v>0</v>
      </c>
      <c r="R191" s="183">
        <f>Q191*H191</f>
        <v>0</v>
      </c>
      <c r="S191" s="183">
        <v>0</v>
      </c>
      <c r="T191" s="184">
        <f>S191*H191</f>
        <v>0</v>
      </c>
      <c r="U191" s="34"/>
      <c r="V191" s="34"/>
      <c r="W191" s="34"/>
      <c r="X191" s="34"/>
      <c r="Y191" s="34"/>
      <c r="Z191" s="34"/>
      <c r="AA191" s="34"/>
      <c r="AB191" s="34"/>
      <c r="AC191" s="34"/>
      <c r="AD191" s="34"/>
      <c r="AE191" s="34"/>
      <c r="AR191" s="185" t="s">
        <v>158</v>
      </c>
      <c r="AT191" s="185" t="s">
        <v>153</v>
      </c>
      <c r="AU191" s="185" t="s">
        <v>88</v>
      </c>
      <c r="AY191" s="17" t="s">
        <v>151</v>
      </c>
      <c r="BE191" s="186">
        <f>IF(N191="základní",J191,0)</f>
        <v>0</v>
      </c>
      <c r="BF191" s="186">
        <f>IF(N191="snížená",J191,0)</f>
        <v>0</v>
      </c>
      <c r="BG191" s="186">
        <f>IF(N191="zákl. přenesená",J191,0)</f>
        <v>0</v>
      </c>
      <c r="BH191" s="186">
        <f>IF(N191="sníž. přenesená",J191,0)</f>
        <v>0</v>
      </c>
      <c r="BI191" s="186">
        <f>IF(N191="nulová",J191,0)</f>
        <v>0</v>
      </c>
      <c r="BJ191" s="17" t="s">
        <v>158</v>
      </c>
      <c r="BK191" s="186">
        <f>ROUND(I191*H191,2)</f>
        <v>0</v>
      </c>
      <c r="BL191" s="17" t="s">
        <v>158</v>
      </c>
      <c r="BM191" s="185" t="s">
        <v>359</v>
      </c>
    </row>
    <row r="192" spans="1:47" s="2" customFormat="1" ht="57.6">
      <c r="A192" s="34"/>
      <c r="B192" s="35"/>
      <c r="C192" s="36"/>
      <c r="D192" s="187" t="s">
        <v>160</v>
      </c>
      <c r="E192" s="36"/>
      <c r="F192" s="188" t="s">
        <v>350</v>
      </c>
      <c r="G192" s="36"/>
      <c r="H192" s="36"/>
      <c r="I192" s="189"/>
      <c r="J192" s="36"/>
      <c r="K192" s="36"/>
      <c r="L192" s="39"/>
      <c r="M192" s="190"/>
      <c r="N192" s="191"/>
      <c r="O192" s="65"/>
      <c r="P192" s="65"/>
      <c r="Q192" s="65"/>
      <c r="R192" s="65"/>
      <c r="S192" s="65"/>
      <c r="T192" s="66"/>
      <c r="U192" s="34"/>
      <c r="V192" s="34"/>
      <c r="W192" s="34"/>
      <c r="X192" s="34"/>
      <c r="Y192" s="34"/>
      <c r="Z192" s="34"/>
      <c r="AA192" s="34"/>
      <c r="AB192" s="34"/>
      <c r="AC192" s="34"/>
      <c r="AD192" s="34"/>
      <c r="AE192" s="34"/>
      <c r="AT192" s="17" t="s">
        <v>160</v>
      </c>
      <c r="AU192" s="17" t="s">
        <v>88</v>
      </c>
    </row>
    <row r="193" spans="1:65" s="2" customFormat="1" ht="14.4" customHeight="1">
      <c r="A193" s="34"/>
      <c r="B193" s="35"/>
      <c r="C193" s="192" t="s">
        <v>360</v>
      </c>
      <c r="D193" s="192" t="s">
        <v>162</v>
      </c>
      <c r="E193" s="193" t="s">
        <v>361</v>
      </c>
      <c r="F193" s="194" t="s">
        <v>362</v>
      </c>
      <c r="G193" s="195" t="s">
        <v>202</v>
      </c>
      <c r="H193" s="196">
        <v>285.411</v>
      </c>
      <c r="I193" s="197"/>
      <c r="J193" s="198">
        <f>ROUND(I193*H193,2)</f>
        <v>0</v>
      </c>
      <c r="K193" s="194" t="s">
        <v>157</v>
      </c>
      <c r="L193" s="199"/>
      <c r="M193" s="200" t="s">
        <v>19</v>
      </c>
      <c r="N193" s="201" t="s">
        <v>51</v>
      </c>
      <c r="O193" s="65"/>
      <c r="P193" s="183">
        <f>O193*H193</f>
        <v>0</v>
      </c>
      <c r="Q193" s="183">
        <v>4E-05</v>
      </c>
      <c r="R193" s="183">
        <f>Q193*H193</f>
        <v>0.011416440000000002</v>
      </c>
      <c r="S193" s="183">
        <v>0</v>
      </c>
      <c r="T193" s="184">
        <f>S193*H193</f>
        <v>0</v>
      </c>
      <c r="U193" s="34"/>
      <c r="V193" s="34"/>
      <c r="W193" s="34"/>
      <c r="X193" s="34"/>
      <c r="Y193" s="34"/>
      <c r="Z193" s="34"/>
      <c r="AA193" s="34"/>
      <c r="AB193" s="34"/>
      <c r="AC193" s="34"/>
      <c r="AD193" s="34"/>
      <c r="AE193" s="34"/>
      <c r="AR193" s="185" t="s">
        <v>166</v>
      </c>
      <c r="AT193" s="185" t="s">
        <v>162</v>
      </c>
      <c r="AU193" s="185" t="s">
        <v>88</v>
      </c>
      <c r="AY193" s="17" t="s">
        <v>151</v>
      </c>
      <c r="BE193" s="186">
        <f>IF(N193="základní",J193,0)</f>
        <v>0</v>
      </c>
      <c r="BF193" s="186">
        <f>IF(N193="snížená",J193,0)</f>
        <v>0</v>
      </c>
      <c r="BG193" s="186">
        <f>IF(N193="zákl. přenesená",J193,0)</f>
        <v>0</v>
      </c>
      <c r="BH193" s="186">
        <f>IF(N193="sníž. přenesená",J193,0)</f>
        <v>0</v>
      </c>
      <c r="BI193" s="186">
        <f>IF(N193="nulová",J193,0)</f>
        <v>0</v>
      </c>
      <c r="BJ193" s="17" t="s">
        <v>158</v>
      </c>
      <c r="BK193" s="186">
        <f>ROUND(I193*H193,2)</f>
        <v>0</v>
      </c>
      <c r="BL193" s="17" t="s">
        <v>158</v>
      </c>
      <c r="BM193" s="185" t="s">
        <v>363</v>
      </c>
    </row>
    <row r="194" spans="2:51" s="13" customFormat="1" ht="10.2">
      <c r="B194" s="202"/>
      <c r="C194" s="203"/>
      <c r="D194" s="187" t="s">
        <v>168</v>
      </c>
      <c r="E194" s="204" t="s">
        <v>19</v>
      </c>
      <c r="F194" s="205" t="s">
        <v>364</v>
      </c>
      <c r="G194" s="203"/>
      <c r="H194" s="206">
        <v>285.411</v>
      </c>
      <c r="I194" s="207"/>
      <c r="J194" s="203"/>
      <c r="K194" s="203"/>
      <c r="L194" s="208"/>
      <c r="M194" s="209"/>
      <c r="N194" s="210"/>
      <c r="O194" s="210"/>
      <c r="P194" s="210"/>
      <c r="Q194" s="210"/>
      <c r="R194" s="210"/>
      <c r="S194" s="210"/>
      <c r="T194" s="211"/>
      <c r="AT194" s="212" t="s">
        <v>168</v>
      </c>
      <c r="AU194" s="212" t="s">
        <v>88</v>
      </c>
      <c r="AV194" s="13" t="s">
        <v>88</v>
      </c>
      <c r="AW194" s="13" t="s">
        <v>37</v>
      </c>
      <c r="AX194" s="13" t="s">
        <v>78</v>
      </c>
      <c r="AY194" s="212" t="s">
        <v>151</v>
      </c>
    </row>
    <row r="195" spans="2:51" s="14" customFormat="1" ht="10.2">
      <c r="B195" s="213"/>
      <c r="C195" s="214"/>
      <c r="D195" s="187" t="s">
        <v>168</v>
      </c>
      <c r="E195" s="215" t="s">
        <v>19</v>
      </c>
      <c r="F195" s="216" t="s">
        <v>299</v>
      </c>
      <c r="G195" s="214"/>
      <c r="H195" s="217">
        <v>285.411</v>
      </c>
      <c r="I195" s="218"/>
      <c r="J195" s="214"/>
      <c r="K195" s="214"/>
      <c r="L195" s="219"/>
      <c r="M195" s="220"/>
      <c r="N195" s="221"/>
      <c r="O195" s="221"/>
      <c r="P195" s="221"/>
      <c r="Q195" s="221"/>
      <c r="R195" s="221"/>
      <c r="S195" s="221"/>
      <c r="T195" s="222"/>
      <c r="AT195" s="223" t="s">
        <v>168</v>
      </c>
      <c r="AU195" s="223" t="s">
        <v>88</v>
      </c>
      <c r="AV195" s="14" t="s">
        <v>158</v>
      </c>
      <c r="AW195" s="14" t="s">
        <v>37</v>
      </c>
      <c r="AX195" s="14" t="s">
        <v>86</v>
      </c>
      <c r="AY195" s="223" t="s">
        <v>151</v>
      </c>
    </row>
    <row r="196" spans="1:65" s="2" customFormat="1" ht="14.4" customHeight="1">
      <c r="A196" s="34"/>
      <c r="B196" s="35"/>
      <c r="C196" s="174" t="s">
        <v>365</v>
      </c>
      <c r="D196" s="174" t="s">
        <v>153</v>
      </c>
      <c r="E196" s="175" t="s">
        <v>366</v>
      </c>
      <c r="F196" s="176" t="s">
        <v>367</v>
      </c>
      <c r="G196" s="177" t="s">
        <v>202</v>
      </c>
      <c r="H196" s="178">
        <v>136.86</v>
      </c>
      <c r="I196" s="179"/>
      <c r="J196" s="180">
        <f>ROUND(I196*H196,2)</f>
        <v>0</v>
      </c>
      <c r="K196" s="176" t="s">
        <v>157</v>
      </c>
      <c r="L196" s="39"/>
      <c r="M196" s="181" t="s">
        <v>19</v>
      </c>
      <c r="N196" s="182" t="s">
        <v>51</v>
      </c>
      <c r="O196" s="65"/>
      <c r="P196" s="183">
        <f>O196*H196</f>
        <v>0</v>
      </c>
      <c r="Q196" s="183">
        <v>0</v>
      </c>
      <c r="R196" s="183">
        <f>Q196*H196</f>
        <v>0</v>
      </c>
      <c r="S196" s="183">
        <v>0</v>
      </c>
      <c r="T196" s="184">
        <f>S196*H196</f>
        <v>0</v>
      </c>
      <c r="U196" s="34"/>
      <c r="V196" s="34"/>
      <c r="W196" s="34"/>
      <c r="X196" s="34"/>
      <c r="Y196" s="34"/>
      <c r="Z196" s="34"/>
      <c r="AA196" s="34"/>
      <c r="AB196" s="34"/>
      <c r="AC196" s="34"/>
      <c r="AD196" s="34"/>
      <c r="AE196" s="34"/>
      <c r="AR196" s="185" t="s">
        <v>158</v>
      </c>
      <c r="AT196" s="185" t="s">
        <v>153</v>
      </c>
      <c r="AU196" s="185" t="s">
        <v>88</v>
      </c>
      <c r="AY196" s="17" t="s">
        <v>151</v>
      </c>
      <c r="BE196" s="186">
        <f>IF(N196="základní",J196,0)</f>
        <v>0</v>
      </c>
      <c r="BF196" s="186">
        <f>IF(N196="snížená",J196,0)</f>
        <v>0</v>
      </c>
      <c r="BG196" s="186">
        <f>IF(N196="zákl. přenesená",J196,0)</f>
        <v>0</v>
      </c>
      <c r="BH196" s="186">
        <f>IF(N196="sníž. přenesená",J196,0)</f>
        <v>0</v>
      </c>
      <c r="BI196" s="186">
        <f>IF(N196="nulová",J196,0)</f>
        <v>0</v>
      </c>
      <c r="BJ196" s="17" t="s">
        <v>158</v>
      </c>
      <c r="BK196" s="186">
        <f>ROUND(I196*H196,2)</f>
        <v>0</v>
      </c>
      <c r="BL196" s="17" t="s">
        <v>158</v>
      </c>
      <c r="BM196" s="185" t="s">
        <v>368</v>
      </c>
    </row>
    <row r="197" spans="1:47" s="2" customFormat="1" ht="38.4">
      <c r="A197" s="34"/>
      <c r="B197" s="35"/>
      <c r="C197" s="36"/>
      <c r="D197" s="187" t="s">
        <v>160</v>
      </c>
      <c r="E197" s="36"/>
      <c r="F197" s="188" t="s">
        <v>369</v>
      </c>
      <c r="G197" s="36"/>
      <c r="H197" s="36"/>
      <c r="I197" s="189"/>
      <c r="J197" s="36"/>
      <c r="K197" s="36"/>
      <c r="L197" s="39"/>
      <c r="M197" s="190"/>
      <c r="N197" s="191"/>
      <c r="O197" s="65"/>
      <c r="P197" s="65"/>
      <c r="Q197" s="65"/>
      <c r="R197" s="65"/>
      <c r="S197" s="65"/>
      <c r="T197" s="66"/>
      <c r="U197" s="34"/>
      <c r="V197" s="34"/>
      <c r="W197" s="34"/>
      <c r="X197" s="34"/>
      <c r="Y197" s="34"/>
      <c r="Z197" s="34"/>
      <c r="AA197" s="34"/>
      <c r="AB197" s="34"/>
      <c r="AC197" s="34"/>
      <c r="AD197" s="34"/>
      <c r="AE197" s="34"/>
      <c r="AT197" s="17" t="s">
        <v>160</v>
      </c>
      <c r="AU197" s="17" t="s">
        <v>88</v>
      </c>
    </row>
    <row r="198" spans="1:65" s="2" customFormat="1" ht="14.4" customHeight="1">
      <c r="A198" s="34"/>
      <c r="B198" s="35"/>
      <c r="C198" s="192" t="s">
        <v>370</v>
      </c>
      <c r="D198" s="192" t="s">
        <v>162</v>
      </c>
      <c r="E198" s="193" t="s">
        <v>371</v>
      </c>
      <c r="F198" s="194" t="s">
        <v>372</v>
      </c>
      <c r="G198" s="195" t="s">
        <v>202</v>
      </c>
      <c r="H198" s="196">
        <v>71.852</v>
      </c>
      <c r="I198" s="197"/>
      <c r="J198" s="198">
        <f>ROUND(I198*H198,2)</f>
        <v>0</v>
      </c>
      <c r="K198" s="194" t="s">
        <v>157</v>
      </c>
      <c r="L198" s="199"/>
      <c r="M198" s="200" t="s">
        <v>19</v>
      </c>
      <c r="N198" s="201" t="s">
        <v>51</v>
      </c>
      <c r="O198" s="65"/>
      <c r="P198" s="183">
        <f>O198*H198</f>
        <v>0</v>
      </c>
      <c r="Q198" s="183">
        <v>0.0003</v>
      </c>
      <c r="R198" s="183">
        <f>Q198*H198</f>
        <v>0.021555599999999998</v>
      </c>
      <c r="S198" s="183">
        <v>0</v>
      </c>
      <c r="T198" s="184">
        <f>S198*H198</f>
        <v>0</v>
      </c>
      <c r="U198" s="34"/>
      <c r="V198" s="34"/>
      <c r="W198" s="34"/>
      <c r="X198" s="34"/>
      <c r="Y198" s="34"/>
      <c r="Z198" s="34"/>
      <c r="AA198" s="34"/>
      <c r="AB198" s="34"/>
      <c r="AC198" s="34"/>
      <c r="AD198" s="34"/>
      <c r="AE198" s="34"/>
      <c r="AR198" s="185" t="s">
        <v>166</v>
      </c>
      <c r="AT198" s="185" t="s">
        <v>162</v>
      </c>
      <c r="AU198" s="185" t="s">
        <v>88</v>
      </c>
      <c r="AY198" s="17" t="s">
        <v>151</v>
      </c>
      <c r="BE198" s="186">
        <f>IF(N198="základní",J198,0)</f>
        <v>0</v>
      </c>
      <c r="BF198" s="186">
        <f>IF(N198="snížená",J198,0)</f>
        <v>0</v>
      </c>
      <c r="BG198" s="186">
        <f>IF(N198="zákl. přenesená",J198,0)</f>
        <v>0</v>
      </c>
      <c r="BH198" s="186">
        <f>IF(N198="sníž. přenesená",J198,0)</f>
        <v>0</v>
      </c>
      <c r="BI198" s="186">
        <f>IF(N198="nulová",J198,0)</f>
        <v>0</v>
      </c>
      <c r="BJ198" s="17" t="s">
        <v>158</v>
      </c>
      <c r="BK198" s="186">
        <f>ROUND(I198*H198,2)</f>
        <v>0</v>
      </c>
      <c r="BL198" s="17" t="s">
        <v>158</v>
      </c>
      <c r="BM198" s="185" t="s">
        <v>373</v>
      </c>
    </row>
    <row r="199" spans="2:51" s="13" customFormat="1" ht="10.2">
      <c r="B199" s="202"/>
      <c r="C199" s="203"/>
      <c r="D199" s="187" t="s">
        <v>168</v>
      </c>
      <c r="E199" s="204" t="s">
        <v>19</v>
      </c>
      <c r="F199" s="205" t="s">
        <v>374</v>
      </c>
      <c r="G199" s="203"/>
      <c r="H199" s="206">
        <v>71.852</v>
      </c>
      <c r="I199" s="207"/>
      <c r="J199" s="203"/>
      <c r="K199" s="203"/>
      <c r="L199" s="208"/>
      <c r="M199" s="209"/>
      <c r="N199" s="210"/>
      <c r="O199" s="210"/>
      <c r="P199" s="210"/>
      <c r="Q199" s="210"/>
      <c r="R199" s="210"/>
      <c r="S199" s="210"/>
      <c r="T199" s="211"/>
      <c r="AT199" s="212" t="s">
        <v>168</v>
      </c>
      <c r="AU199" s="212" t="s">
        <v>88</v>
      </c>
      <c r="AV199" s="13" t="s">
        <v>88</v>
      </c>
      <c r="AW199" s="13" t="s">
        <v>37</v>
      </c>
      <c r="AX199" s="13" t="s">
        <v>78</v>
      </c>
      <c r="AY199" s="212" t="s">
        <v>151</v>
      </c>
    </row>
    <row r="200" spans="2:51" s="14" customFormat="1" ht="10.2">
      <c r="B200" s="213"/>
      <c r="C200" s="214"/>
      <c r="D200" s="187" t="s">
        <v>168</v>
      </c>
      <c r="E200" s="215" t="s">
        <v>19</v>
      </c>
      <c r="F200" s="216" t="s">
        <v>299</v>
      </c>
      <c r="G200" s="214"/>
      <c r="H200" s="217">
        <v>71.852</v>
      </c>
      <c r="I200" s="218"/>
      <c r="J200" s="214"/>
      <c r="K200" s="214"/>
      <c r="L200" s="219"/>
      <c r="M200" s="220"/>
      <c r="N200" s="221"/>
      <c r="O200" s="221"/>
      <c r="P200" s="221"/>
      <c r="Q200" s="221"/>
      <c r="R200" s="221"/>
      <c r="S200" s="221"/>
      <c r="T200" s="222"/>
      <c r="AT200" s="223" t="s">
        <v>168</v>
      </c>
      <c r="AU200" s="223" t="s">
        <v>88</v>
      </c>
      <c r="AV200" s="14" t="s">
        <v>158</v>
      </c>
      <c r="AW200" s="14" t="s">
        <v>37</v>
      </c>
      <c r="AX200" s="14" t="s">
        <v>86</v>
      </c>
      <c r="AY200" s="223" t="s">
        <v>151</v>
      </c>
    </row>
    <row r="201" spans="1:65" s="2" customFormat="1" ht="14.4" customHeight="1">
      <c r="A201" s="34"/>
      <c r="B201" s="35"/>
      <c r="C201" s="192" t="s">
        <v>375</v>
      </c>
      <c r="D201" s="192" t="s">
        <v>162</v>
      </c>
      <c r="E201" s="193" t="s">
        <v>376</v>
      </c>
      <c r="F201" s="194" t="s">
        <v>377</v>
      </c>
      <c r="G201" s="195" t="s">
        <v>202</v>
      </c>
      <c r="H201" s="196">
        <v>71.852</v>
      </c>
      <c r="I201" s="197"/>
      <c r="J201" s="198">
        <f>ROUND(I201*H201,2)</f>
        <v>0</v>
      </c>
      <c r="K201" s="194" t="s">
        <v>157</v>
      </c>
      <c r="L201" s="199"/>
      <c r="M201" s="200" t="s">
        <v>19</v>
      </c>
      <c r="N201" s="201" t="s">
        <v>51</v>
      </c>
      <c r="O201" s="65"/>
      <c r="P201" s="183">
        <f>O201*H201</f>
        <v>0</v>
      </c>
      <c r="Q201" s="183">
        <v>0.0002</v>
      </c>
      <c r="R201" s="183">
        <f>Q201*H201</f>
        <v>0.014370400000000002</v>
      </c>
      <c r="S201" s="183">
        <v>0</v>
      </c>
      <c r="T201" s="184">
        <f>S201*H201</f>
        <v>0</v>
      </c>
      <c r="U201" s="34"/>
      <c r="V201" s="34"/>
      <c r="W201" s="34"/>
      <c r="X201" s="34"/>
      <c r="Y201" s="34"/>
      <c r="Z201" s="34"/>
      <c r="AA201" s="34"/>
      <c r="AB201" s="34"/>
      <c r="AC201" s="34"/>
      <c r="AD201" s="34"/>
      <c r="AE201" s="34"/>
      <c r="AR201" s="185" t="s">
        <v>166</v>
      </c>
      <c r="AT201" s="185" t="s">
        <v>162</v>
      </c>
      <c r="AU201" s="185" t="s">
        <v>88</v>
      </c>
      <c r="AY201" s="17" t="s">
        <v>151</v>
      </c>
      <c r="BE201" s="186">
        <f>IF(N201="základní",J201,0)</f>
        <v>0</v>
      </c>
      <c r="BF201" s="186">
        <f>IF(N201="snížená",J201,0)</f>
        <v>0</v>
      </c>
      <c r="BG201" s="186">
        <f>IF(N201="zákl. přenesená",J201,0)</f>
        <v>0</v>
      </c>
      <c r="BH201" s="186">
        <f>IF(N201="sníž. přenesená",J201,0)</f>
        <v>0</v>
      </c>
      <c r="BI201" s="186">
        <f>IF(N201="nulová",J201,0)</f>
        <v>0</v>
      </c>
      <c r="BJ201" s="17" t="s">
        <v>158</v>
      </c>
      <c r="BK201" s="186">
        <f>ROUND(I201*H201,2)</f>
        <v>0</v>
      </c>
      <c r="BL201" s="17" t="s">
        <v>158</v>
      </c>
      <c r="BM201" s="185" t="s">
        <v>378</v>
      </c>
    </row>
    <row r="202" spans="2:51" s="13" customFormat="1" ht="10.2">
      <c r="B202" s="202"/>
      <c r="C202" s="203"/>
      <c r="D202" s="187" t="s">
        <v>168</v>
      </c>
      <c r="E202" s="204" t="s">
        <v>19</v>
      </c>
      <c r="F202" s="205" t="s">
        <v>374</v>
      </c>
      <c r="G202" s="203"/>
      <c r="H202" s="206">
        <v>71.852</v>
      </c>
      <c r="I202" s="207"/>
      <c r="J202" s="203"/>
      <c r="K202" s="203"/>
      <c r="L202" s="208"/>
      <c r="M202" s="209"/>
      <c r="N202" s="210"/>
      <c r="O202" s="210"/>
      <c r="P202" s="210"/>
      <c r="Q202" s="210"/>
      <c r="R202" s="210"/>
      <c r="S202" s="210"/>
      <c r="T202" s="211"/>
      <c r="AT202" s="212" t="s">
        <v>168</v>
      </c>
      <c r="AU202" s="212" t="s">
        <v>88</v>
      </c>
      <c r="AV202" s="13" t="s">
        <v>88</v>
      </c>
      <c r="AW202" s="13" t="s">
        <v>37</v>
      </c>
      <c r="AX202" s="13" t="s">
        <v>78</v>
      </c>
      <c r="AY202" s="212" t="s">
        <v>151</v>
      </c>
    </row>
    <row r="203" spans="2:51" s="14" customFormat="1" ht="10.2">
      <c r="B203" s="213"/>
      <c r="C203" s="214"/>
      <c r="D203" s="187" t="s">
        <v>168</v>
      </c>
      <c r="E203" s="215" t="s">
        <v>19</v>
      </c>
      <c r="F203" s="216" t="s">
        <v>299</v>
      </c>
      <c r="G203" s="214"/>
      <c r="H203" s="217">
        <v>71.852</v>
      </c>
      <c r="I203" s="218"/>
      <c r="J203" s="214"/>
      <c r="K203" s="214"/>
      <c r="L203" s="219"/>
      <c r="M203" s="220"/>
      <c r="N203" s="221"/>
      <c r="O203" s="221"/>
      <c r="P203" s="221"/>
      <c r="Q203" s="221"/>
      <c r="R203" s="221"/>
      <c r="S203" s="221"/>
      <c r="T203" s="222"/>
      <c r="AT203" s="223" t="s">
        <v>168</v>
      </c>
      <c r="AU203" s="223" t="s">
        <v>88</v>
      </c>
      <c r="AV203" s="14" t="s">
        <v>158</v>
      </c>
      <c r="AW203" s="14" t="s">
        <v>37</v>
      </c>
      <c r="AX203" s="14" t="s">
        <v>86</v>
      </c>
      <c r="AY203" s="223" t="s">
        <v>151</v>
      </c>
    </row>
    <row r="204" spans="1:65" s="2" customFormat="1" ht="24.15" customHeight="1">
      <c r="A204" s="34"/>
      <c r="B204" s="35"/>
      <c r="C204" s="174" t="s">
        <v>379</v>
      </c>
      <c r="D204" s="174" t="s">
        <v>153</v>
      </c>
      <c r="E204" s="175" t="s">
        <v>380</v>
      </c>
      <c r="F204" s="176" t="s">
        <v>381</v>
      </c>
      <c r="G204" s="177" t="s">
        <v>173</v>
      </c>
      <c r="H204" s="178">
        <v>553.276</v>
      </c>
      <c r="I204" s="179"/>
      <c r="J204" s="180">
        <f>ROUND(I204*H204,2)</f>
        <v>0</v>
      </c>
      <c r="K204" s="176" t="s">
        <v>157</v>
      </c>
      <c r="L204" s="39"/>
      <c r="M204" s="181" t="s">
        <v>19</v>
      </c>
      <c r="N204" s="182" t="s">
        <v>51</v>
      </c>
      <c r="O204" s="65"/>
      <c r="P204" s="183">
        <f>O204*H204</f>
        <v>0</v>
      </c>
      <c r="Q204" s="183">
        <v>0.01469</v>
      </c>
      <c r="R204" s="183">
        <f>Q204*H204</f>
        <v>8.12762444</v>
      </c>
      <c r="S204" s="183">
        <v>0</v>
      </c>
      <c r="T204" s="184">
        <f>S204*H204</f>
        <v>0</v>
      </c>
      <c r="U204" s="34"/>
      <c r="V204" s="34"/>
      <c r="W204" s="34"/>
      <c r="X204" s="34"/>
      <c r="Y204" s="34"/>
      <c r="Z204" s="34"/>
      <c r="AA204" s="34"/>
      <c r="AB204" s="34"/>
      <c r="AC204" s="34"/>
      <c r="AD204" s="34"/>
      <c r="AE204" s="34"/>
      <c r="AR204" s="185" t="s">
        <v>158</v>
      </c>
      <c r="AT204" s="185" t="s">
        <v>153</v>
      </c>
      <c r="AU204" s="185" t="s">
        <v>88</v>
      </c>
      <c r="AY204" s="17" t="s">
        <v>151</v>
      </c>
      <c r="BE204" s="186">
        <f>IF(N204="základní",J204,0)</f>
        <v>0</v>
      </c>
      <c r="BF204" s="186">
        <f>IF(N204="snížená",J204,0)</f>
        <v>0</v>
      </c>
      <c r="BG204" s="186">
        <f>IF(N204="zákl. přenesená",J204,0)</f>
        <v>0</v>
      </c>
      <c r="BH204" s="186">
        <f>IF(N204="sníž. přenesená",J204,0)</f>
        <v>0</v>
      </c>
      <c r="BI204" s="186">
        <f>IF(N204="nulová",J204,0)</f>
        <v>0</v>
      </c>
      <c r="BJ204" s="17" t="s">
        <v>158</v>
      </c>
      <c r="BK204" s="186">
        <f>ROUND(I204*H204,2)</f>
        <v>0</v>
      </c>
      <c r="BL204" s="17" t="s">
        <v>158</v>
      </c>
      <c r="BM204" s="185" t="s">
        <v>382</v>
      </c>
    </row>
    <row r="205" spans="2:51" s="13" customFormat="1" ht="10.2">
      <c r="B205" s="202"/>
      <c r="C205" s="203"/>
      <c r="D205" s="187" t="s">
        <v>168</v>
      </c>
      <c r="E205" s="204" t="s">
        <v>19</v>
      </c>
      <c r="F205" s="205" t="s">
        <v>383</v>
      </c>
      <c r="G205" s="203"/>
      <c r="H205" s="206">
        <v>553.276</v>
      </c>
      <c r="I205" s="207"/>
      <c r="J205" s="203"/>
      <c r="K205" s="203"/>
      <c r="L205" s="208"/>
      <c r="M205" s="209"/>
      <c r="N205" s="210"/>
      <c r="O205" s="210"/>
      <c r="P205" s="210"/>
      <c r="Q205" s="210"/>
      <c r="R205" s="210"/>
      <c r="S205" s="210"/>
      <c r="T205" s="211"/>
      <c r="AT205" s="212" t="s">
        <v>168</v>
      </c>
      <c r="AU205" s="212" t="s">
        <v>88</v>
      </c>
      <c r="AV205" s="13" t="s">
        <v>88</v>
      </c>
      <c r="AW205" s="13" t="s">
        <v>37</v>
      </c>
      <c r="AX205" s="13" t="s">
        <v>86</v>
      </c>
      <c r="AY205" s="212" t="s">
        <v>151</v>
      </c>
    </row>
    <row r="206" spans="1:65" s="2" customFormat="1" ht="24.15" customHeight="1">
      <c r="A206" s="34"/>
      <c r="B206" s="35"/>
      <c r="C206" s="174" t="s">
        <v>384</v>
      </c>
      <c r="D206" s="174" t="s">
        <v>153</v>
      </c>
      <c r="E206" s="175" t="s">
        <v>385</v>
      </c>
      <c r="F206" s="176" t="s">
        <v>386</v>
      </c>
      <c r="G206" s="177" t="s">
        <v>173</v>
      </c>
      <c r="H206" s="178">
        <v>660.346</v>
      </c>
      <c r="I206" s="179"/>
      <c r="J206" s="180">
        <f>ROUND(I206*H206,2)</f>
        <v>0</v>
      </c>
      <c r="K206" s="176" t="s">
        <v>157</v>
      </c>
      <c r="L206" s="39"/>
      <c r="M206" s="181" t="s">
        <v>19</v>
      </c>
      <c r="N206" s="182" t="s">
        <v>51</v>
      </c>
      <c r="O206" s="65"/>
      <c r="P206" s="183">
        <f>O206*H206</f>
        <v>0</v>
      </c>
      <c r="Q206" s="183">
        <v>0.00348</v>
      </c>
      <c r="R206" s="183">
        <f>Q206*H206</f>
        <v>2.29800408</v>
      </c>
      <c r="S206" s="183">
        <v>0</v>
      </c>
      <c r="T206" s="184">
        <f>S206*H206</f>
        <v>0</v>
      </c>
      <c r="U206" s="34"/>
      <c r="V206" s="34"/>
      <c r="W206" s="34"/>
      <c r="X206" s="34"/>
      <c r="Y206" s="34"/>
      <c r="Z206" s="34"/>
      <c r="AA206" s="34"/>
      <c r="AB206" s="34"/>
      <c r="AC206" s="34"/>
      <c r="AD206" s="34"/>
      <c r="AE206" s="34"/>
      <c r="AR206" s="185" t="s">
        <v>158</v>
      </c>
      <c r="AT206" s="185" t="s">
        <v>153</v>
      </c>
      <c r="AU206" s="185" t="s">
        <v>88</v>
      </c>
      <c r="AY206" s="17" t="s">
        <v>151</v>
      </c>
      <c r="BE206" s="186">
        <f>IF(N206="základní",J206,0)</f>
        <v>0</v>
      </c>
      <c r="BF206" s="186">
        <f>IF(N206="snížená",J206,0)</f>
        <v>0</v>
      </c>
      <c r="BG206" s="186">
        <f>IF(N206="zákl. přenesená",J206,0)</f>
        <v>0</v>
      </c>
      <c r="BH206" s="186">
        <f>IF(N206="sníž. přenesená",J206,0)</f>
        <v>0</v>
      </c>
      <c r="BI206" s="186">
        <f>IF(N206="nulová",J206,0)</f>
        <v>0</v>
      </c>
      <c r="BJ206" s="17" t="s">
        <v>158</v>
      </c>
      <c r="BK206" s="186">
        <f>ROUND(I206*H206,2)</f>
        <v>0</v>
      </c>
      <c r="BL206" s="17" t="s">
        <v>158</v>
      </c>
      <c r="BM206" s="185" t="s">
        <v>387</v>
      </c>
    </row>
    <row r="207" spans="1:47" s="2" customFormat="1" ht="19.2">
      <c r="A207" s="34"/>
      <c r="B207" s="35"/>
      <c r="C207" s="36"/>
      <c r="D207" s="187" t="s">
        <v>388</v>
      </c>
      <c r="E207" s="36"/>
      <c r="F207" s="188" t="s">
        <v>389</v>
      </c>
      <c r="G207" s="36"/>
      <c r="H207" s="36"/>
      <c r="I207" s="189"/>
      <c r="J207" s="36"/>
      <c r="K207" s="36"/>
      <c r="L207" s="39"/>
      <c r="M207" s="190"/>
      <c r="N207" s="191"/>
      <c r="O207" s="65"/>
      <c r="P207" s="65"/>
      <c r="Q207" s="65"/>
      <c r="R207" s="65"/>
      <c r="S207" s="65"/>
      <c r="T207" s="66"/>
      <c r="U207" s="34"/>
      <c r="V207" s="34"/>
      <c r="W207" s="34"/>
      <c r="X207" s="34"/>
      <c r="Y207" s="34"/>
      <c r="Z207" s="34"/>
      <c r="AA207" s="34"/>
      <c r="AB207" s="34"/>
      <c r="AC207" s="34"/>
      <c r="AD207" s="34"/>
      <c r="AE207" s="34"/>
      <c r="AT207" s="17" t="s">
        <v>388</v>
      </c>
      <c r="AU207" s="17" t="s">
        <v>88</v>
      </c>
    </row>
    <row r="208" spans="1:65" s="2" customFormat="1" ht="24.15" customHeight="1">
      <c r="A208" s="34"/>
      <c r="B208" s="35"/>
      <c r="C208" s="174" t="s">
        <v>390</v>
      </c>
      <c r="D208" s="174" t="s">
        <v>153</v>
      </c>
      <c r="E208" s="175" t="s">
        <v>391</v>
      </c>
      <c r="F208" s="176" t="s">
        <v>392</v>
      </c>
      <c r="G208" s="177" t="s">
        <v>173</v>
      </c>
      <c r="H208" s="178">
        <v>107.07</v>
      </c>
      <c r="I208" s="179"/>
      <c r="J208" s="180">
        <f>ROUND(I208*H208,2)</f>
        <v>0</v>
      </c>
      <c r="K208" s="176" t="s">
        <v>157</v>
      </c>
      <c r="L208" s="39"/>
      <c r="M208" s="181" t="s">
        <v>19</v>
      </c>
      <c r="N208" s="182" t="s">
        <v>51</v>
      </c>
      <c r="O208" s="65"/>
      <c r="P208" s="183">
        <f>O208*H208</f>
        <v>0</v>
      </c>
      <c r="Q208" s="183">
        <v>0.0425</v>
      </c>
      <c r="R208" s="183">
        <f>Q208*H208</f>
        <v>4.550475</v>
      </c>
      <c r="S208" s="183">
        <v>0</v>
      </c>
      <c r="T208" s="184">
        <f>S208*H208</f>
        <v>0</v>
      </c>
      <c r="U208" s="34"/>
      <c r="V208" s="34"/>
      <c r="W208" s="34"/>
      <c r="X208" s="34"/>
      <c r="Y208" s="34"/>
      <c r="Z208" s="34"/>
      <c r="AA208" s="34"/>
      <c r="AB208" s="34"/>
      <c r="AC208" s="34"/>
      <c r="AD208" s="34"/>
      <c r="AE208" s="34"/>
      <c r="AR208" s="185" t="s">
        <v>158</v>
      </c>
      <c r="AT208" s="185" t="s">
        <v>153</v>
      </c>
      <c r="AU208" s="185" t="s">
        <v>88</v>
      </c>
      <c r="AY208" s="17" t="s">
        <v>151</v>
      </c>
      <c r="BE208" s="186">
        <f>IF(N208="základní",J208,0)</f>
        <v>0</v>
      </c>
      <c r="BF208" s="186">
        <f>IF(N208="snížená",J208,0)</f>
        <v>0</v>
      </c>
      <c r="BG208" s="186">
        <f>IF(N208="zákl. přenesená",J208,0)</f>
        <v>0</v>
      </c>
      <c r="BH208" s="186">
        <f>IF(N208="sníž. přenesená",J208,0)</f>
        <v>0</v>
      </c>
      <c r="BI208" s="186">
        <f>IF(N208="nulová",J208,0)</f>
        <v>0</v>
      </c>
      <c r="BJ208" s="17" t="s">
        <v>158</v>
      </c>
      <c r="BK208" s="186">
        <f>ROUND(I208*H208,2)</f>
        <v>0</v>
      </c>
      <c r="BL208" s="17" t="s">
        <v>158</v>
      </c>
      <c r="BM208" s="185" t="s">
        <v>393</v>
      </c>
    </row>
    <row r="209" spans="1:47" s="2" customFormat="1" ht="144">
      <c r="A209" s="34"/>
      <c r="B209" s="35"/>
      <c r="C209" s="36"/>
      <c r="D209" s="187" t="s">
        <v>160</v>
      </c>
      <c r="E209" s="36"/>
      <c r="F209" s="188" t="s">
        <v>394</v>
      </c>
      <c r="G209" s="36"/>
      <c r="H209" s="36"/>
      <c r="I209" s="189"/>
      <c r="J209" s="36"/>
      <c r="K209" s="36"/>
      <c r="L209" s="39"/>
      <c r="M209" s="190"/>
      <c r="N209" s="191"/>
      <c r="O209" s="65"/>
      <c r="P209" s="65"/>
      <c r="Q209" s="65"/>
      <c r="R209" s="65"/>
      <c r="S209" s="65"/>
      <c r="T209" s="66"/>
      <c r="U209" s="34"/>
      <c r="V209" s="34"/>
      <c r="W209" s="34"/>
      <c r="X209" s="34"/>
      <c r="Y209" s="34"/>
      <c r="Z209" s="34"/>
      <c r="AA209" s="34"/>
      <c r="AB209" s="34"/>
      <c r="AC209" s="34"/>
      <c r="AD209" s="34"/>
      <c r="AE209" s="34"/>
      <c r="AT209" s="17" t="s">
        <v>160</v>
      </c>
      <c r="AU209" s="17" t="s">
        <v>88</v>
      </c>
    </row>
    <row r="210" spans="2:51" s="13" customFormat="1" ht="10.2">
      <c r="B210" s="202"/>
      <c r="C210" s="203"/>
      <c r="D210" s="187" t="s">
        <v>168</v>
      </c>
      <c r="E210" s="204" t="s">
        <v>19</v>
      </c>
      <c r="F210" s="205" t="s">
        <v>395</v>
      </c>
      <c r="G210" s="203"/>
      <c r="H210" s="206">
        <v>107.07</v>
      </c>
      <c r="I210" s="207"/>
      <c r="J210" s="203"/>
      <c r="K210" s="203"/>
      <c r="L210" s="208"/>
      <c r="M210" s="209"/>
      <c r="N210" s="210"/>
      <c r="O210" s="210"/>
      <c r="P210" s="210"/>
      <c r="Q210" s="210"/>
      <c r="R210" s="210"/>
      <c r="S210" s="210"/>
      <c r="T210" s="211"/>
      <c r="AT210" s="212" t="s">
        <v>168</v>
      </c>
      <c r="AU210" s="212" t="s">
        <v>88</v>
      </c>
      <c r="AV210" s="13" t="s">
        <v>88</v>
      </c>
      <c r="AW210" s="13" t="s">
        <v>37</v>
      </c>
      <c r="AX210" s="13" t="s">
        <v>86</v>
      </c>
      <c r="AY210" s="212" t="s">
        <v>151</v>
      </c>
    </row>
    <row r="211" spans="1:65" s="2" customFormat="1" ht="14.4" customHeight="1">
      <c r="A211" s="34"/>
      <c r="B211" s="35"/>
      <c r="C211" s="174" t="s">
        <v>396</v>
      </c>
      <c r="D211" s="174" t="s">
        <v>153</v>
      </c>
      <c r="E211" s="175" t="s">
        <v>397</v>
      </c>
      <c r="F211" s="176" t="s">
        <v>398</v>
      </c>
      <c r="G211" s="177" t="s">
        <v>173</v>
      </c>
      <c r="H211" s="178">
        <v>107.07</v>
      </c>
      <c r="I211" s="179"/>
      <c r="J211" s="180">
        <f>ROUND(I211*H211,2)</f>
        <v>0</v>
      </c>
      <c r="K211" s="176" t="s">
        <v>157</v>
      </c>
      <c r="L211" s="39"/>
      <c r="M211" s="181" t="s">
        <v>19</v>
      </c>
      <c r="N211" s="182" t="s">
        <v>51</v>
      </c>
      <c r="O211" s="65"/>
      <c r="P211" s="183">
        <f>O211*H211</f>
        <v>0</v>
      </c>
      <c r="Q211" s="183">
        <v>0.016</v>
      </c>
      <c r="R211" s="183">
        <f>Q211*H211</f>
        <v>1.71312</v>
      </c>
      <c r="S211" s="183">
        <v>0</v>
      </c>
      <c r="T211" s="184">
        <f>S211*H211</f>
        <v>0</v>
      </c>
      <c r="U211" s="34"/>
      <c r="V211" s="34"/>
      <c r="W211" s="34"/>
      <c r="X211" s="34"/>
      <c r="Y211" s="34"/>
      <c r="Z211" s="34"/>
      <c r="AA211" s="34"/>
      <c r="AB211" s="34"/>
      <c r="AC211" s="34"/>
      <c r="AD211" s="34"/>
      <c r="AE211" s="34"/>
      <c r="AR211" s="185" t="s">
        <v>158</v>
      </c>
      <c r="AT211" s="185" t="s">
        <v>153</v>
      </c>
      <c r="AU211" s="185" t="s">
        <v>88</v>
      </c>
      <c r="AY211" s="17" t="s">
        <v>151</v>
      </c>
      <c r="BE211" s="186">
        <f>IF(N211="základní",J211,0)</f>
        <v>0</v>
      </c>
      <c r="BF211" s="186">
        <f>IF(N211="snížená",J211,0)</f>
        <v>0</v>
      </c>
      <c r="BG211" s="186">
        <f>IF(N211="zákl. přenesená",J211,0)</f>
        <v>0</v>
      </c>
      <c r="BH211" s="186">
        <f>IF(N211="sníž. přenesená",J211,0)</f>
        <v>0</v>
      </c>
      <c r="BI211" s="186">
        <f>IF(N211="nulová",J211,0)</f>
        <v>0</v>
      </c>
      <c r="BJ211" s="17" t="s">
        <v>158</v>
      </c>
      <c r="BK211" s="186">
        <f>ROUND(I211*H211,2)</f>
        <v>0</v>
      </c>
      <c r="BL211" s="17" t="s">
        <v>158</v>
      </c>
      <c r="BM211" s="185" t="s">
        <v>399</v>
      </c>
    </row>
    <row r="212" spans="1:47" s="2" customFormat="1" ht="144">
      <c r="A212" s="34"/>
      <c r="B212" s="35"/>
      <c r="C212" s="36"/>
      <c r="D212" s="187" t="s">
        <v>160</v>
      </c>
      <c r="E212" s="36"/>
      <c r="F212" s="188" t="s">
        <v>394</v>
      </c>
      <c r="G212" s="36"/>
      <c r="H212" s="36"/>
      <c r="I212" s="189"/>
      <c r="J212" s="36"/>
      <c r="K212" s="36"/>
      <c r="L212" s="39"/>
      <c r="M212" s="190"/>
      <c r="N212" s="191"/>
      <c r="O212" s="65"/>
      <c r="P212" s="65"/>
      <c r="Q212" s="65"/>
      <c r="R212" s="65"/>
      <c r="S212" s="65"/>
      <c r="T212" s="66"/>
      <c r="U212" s="34"/>
      <c r="V212" s="34"/>
      <c r="W212" s="34"/>
      <c r="X212" s="34"/>
      <c r="Y212" s="34"/>
      <c r="Z212" s="34"/>
      <c r="AA212" s="34"/>
      <c r="AB212" s="34"/>
      <c r="AC212" s="34"/>
      <c r="AD212" s="34"/>
      <c r="AE212" s="34"/>
      <c r="AT212" s="17" t="s">
        <v>160</v>
      </c>
      <c r="AU212" s="17" t="s">
        <v>88</v>
      </c>
    </row>
    <row r="213" spans="2:51" s="13" customFormat="1" ht="10.2">
      <c r="B213" s="202"/>
      <c r="C213" s="203"/>
      <c r="D213" s="187" t="s">
        <v>168</v>
      </c>
      <c r="E213" s="204" t="s">
        <v>19</v>
      </c>
      <c r="F213" s="205" t="s">
        <v>395</v>
      </c>
      <c r="G213" s="203"/>
      <c r="H213" s="206">
        <v>107.07</v>
      </c>
      <c r="I213" s="207"/>
      <c r="J213" s="203"/>
      <c r="K213" s="203"/>
      <c r="L213" s="208"/>
      <c r="M213" s="209"/>
      <c r="N213" s="210"/>
      <c r="O213" s="210"/>
      <c r="P213" s="210"/>
      <c r="Q213" s="210"/>
      <c r="R213" s="210"/>
      <c r="S213" s="210"/>
      <c r="T213" s="211"/>
      <c r="AT213" s="212" t="s">
        <v>168</v>
      </c>
      <c r="AU213" s="212" t="s">
        <v>88</v>
      </c>
      <c r="AV213" s="13" t="s">
        <v>88</v>
      </c>
      <c r="AW213" s="13" t="s">
        <v>37</v>
      </c>
      <c r="AX213" s="13" t="s">
        <v>86</v>
      </c>
      <c r="AY213" s="212" t="s">
        <v>151</v>
      </c>
    </row>
    <row r="214" spans="1:65" s="2" customFormat="1" ht="24.15" customHeight="1">
      <c r="A214" s="34"/>
      <c r="B214" s="35"/>
      <c r="C214" s="174" t="s">
        <v>400</v>
      </c>
      <c r="D214" s="174" t="s">
        <v>153</v>
      </c>
      <c r="E214" s="175" t="s">
        <v>401</v>
      </c>
      <c r="F214" s="176" t="s">
        <v>402</v>
      </c>
      <c r="G214" s="177" t="s">
        <v>173</v>
      </c>
      <c r="H214" s="178">
        <v>107.07</v>
      </c>
      <c r="I214" s="179"/>
      <c r="J214" s="180">
        <f>ROUND(I214*H214,2)</f>
        <v>0</v>
      </c>
      <c r="K214" s="176" t="s">
        <v>157</v>
      </c>
      <c r="L214" s="39"/>
      <c r="M214" s="181" t="s">
        <v>19</v>
      </c>
      <c r="N214" s="182" t="s">
        <v>51</v>
      </c>
      <c r="O214" s="65"/>
      <c r="P214" s="183">
        <f>O214*H214</f>
        <v>0</v>
      </c>
      <c r="Q214" s="183">
        <v>0.0155</v>
      </c>
      <c r="R214" s="183">
        <f>Q214*H214</f>
        <v>1.6595849999999999</v>
      </c>
      <c r="S214" s="183">
        <v>0</v>
      </c>
      <c r="T214" s="184">
        <f>S214*H214</f>
        <v>0</v>
      </c>
      <c r="U214" s="34"/>
      <c r="V214" s="34"/>
      <c r="W214" s="34"/>
      <c r="X214" s="34"/>
      <c r="Y214" s="34"/>
      <c r="Z214" s="34"/>
      <c r="AA214" s="34"/>
      <c r="AB214" s="34"/>
      <c r="AC214" s="34"/>
      <c r="AD214" s="34"/>
      <c r="AE214" s="34"/>
      <c r="AR214" s="185" t="s">
        <v>158</v>
      </c>
      <c r="AT214" s="185" t="s">
        <v>153</v>
      </c>
      <c r="AU214" s="185" t="s">
        <v>88</v>
      </c>
      <c r="AY214" s="17" t="s">
        <v>151</v>
      </c>
      <c r="BE214" s="186">
        <f>IF(N214="základní",J214,0)</f>
        <v>0</v>
      </c>
      <c r="BF214" s="186">
        <f>IF(N214="snížená",J214,0)</f>
        <v>0</v>
      </c>
      <c r="BG214" s="186">
        <f>IF(N214="zákl. přenesená",J214,0)</f>
        <v>0</v>
      </c>
      <c r="BH214" s="186">
        <f>IF(N214="sníž. přenesená",J214,0)</f>
        <v>0</v>
      </c>
      <c r="BI214" s="186">
        <f>IF(N214="nulová",J214,0)</f>
        <v>0</v>
      </c>
      <c r="BJ214" s="17" t="s">
        <v>158</v>
      </c>
      <c r="BK214" s="186">
        <f>ROUND(I214*H214,2)</f>
        <v>0</v>
      </c>
      <c r="BL214" s="17" t="s">
        <v>158</v>
      </c>
      <c r="BM214" s="185" t="s">
        <v>403</v>
      </c>
    </row>
    <row r="215" spans="1:47" s="2" customFormat="1" ht="144">
      <c r="A215" s="34"/>
      <c r="B215" s="35"/>
      <c r="C215" s="36"/>
      <c r="D215" s="187" t="s">
        <v>160</v>
      </c>
      <c r="E215" s="36"/>
      <c r="F215" s="188" t="s">
        <v>394</v>
      </c>
      <c r="G215" s="36"/>
      <c r="H215" s="36"/>
      <c r="I215" s="189"/>
      <c r="J215" s="36"/>
      <c r="K215" s="36"/>
      <c r="L215" s="39"/>
      <c r="M215" s="190"/>
      <c r="N215" s="191"/>
      <c r="O215" s="65"/>
      <c r="P215" s="65"/>
      <c r="Q215" s="65"/>
      <c r="R215" s="65"/>
      <c r="S215" s="65"/>
      <c r="T215" s="66"/>
      <c r="U215" s="34"/>
      <c r="V215" s="34"/>
      <c r="W215" s="34"/>
      <c r="X215" s="34"/>
      <c r="Y215" s="34"/>
      <c r="Z215" s="34"/>
      <c r="AA215" s="34"/>
      <c r="AB215" s="34"/>
      <c r="AC215" s="34"/>
      <c r="AD215" s="34"/>
      <c r="AE215" s="34"/>
      <c r="AT215" s="17" t="s">
        <v>160</v>
      </c>
      <c r="AU215" s="17" t="s">
        <v>88</v>
      </c>
    </row>
    <row r="216" spans="2:51" s="13" customFormat="1" ht="10.2">
      <c r="B216" s="202"/>
      <c r="C216" s="203"/>
      <c r="D216" s="187" t="s">
        <v>168</v>
      </c>
      <c r="E216" s="204" t="s">
        <v>19</v>
      </c>
      <c r="F216" s="205" t="s">
        <v>395</v>
      </c>
      <c r="G216" s="203"/>
      <c r="H216" s="206">
        <v>107.07</v>
      </c>
      <c r="I216" s="207"/>
      <c r="J216" s="203"/>
      <c r="K216" s="203"/>
      <c r="L216" s="208"/>
      <c r="M216" s="209"/>
      <c r="N216" s="210"/>
      <c r="O216" s="210"/>
      <c r="P216" s="210"/>
      <c r="Q216" s="210"/>
      <c r="R216" s="210"/>
      <c r="S216" s="210"/>
      <c r="T216" s="211"/>
      <c r="AT216" s="212" t="s">
        <v>168</v>
      </c>
      <c r="AU216" s="212" t="s">
        <v>88</v>
      </c>
      <c r="AV216" s="13" t="s">
        <v>88</v>
      </c>
      <c r="AW216" s="13" t="s">
        <v>37</v>
      </c>
      <c r="AX216" s="13" t="s">
        <v>86</v>
      </c>
      <c r="AY216" s="212" t="s">
        <v>151</v>
      </c>
    </row>
    <row r="217" spans="1:65" s="2" customFormat="1" ht="24.15" customHeight="1">
      <c r="A217" s="34"/>
      <c r="B217" s="35"/>
      <c r="C217" s="174" t="s">
        <v>404</v>
      </c>
      <c r="D217" s="174" t="s">
        <v>153</v>
      </c>
      <c r="E217" s="175" t="s">
        <v>405</v>
      </c>
      <c r="F217" s="176" t="s">
        <v>406</v>
      </c>
      <c r="G217" s="177" t="s">
        <v>173</v>
      </c>
      <c r="H217" s="178">
        <v>68.05</v>
      </c>
      <c r="I217" s="179"/>
      <c r="J217" s="180">
        <f>ROUND(I217*H217,2)</f>
        <v>0</v>
      </c>
      <c r="K217" s="176" t="s">
        <v>157</v>
      </c>
      <c r="L217" s="39"/>
      <c r="M217" s="181" t="s">
        <v>19</v>
      </c>
      <c r="N217" s="182" t="s">
        <v>51</v>
      </c>
      <c r="O217" s="65"/>
      <c r="P217" s="183">
        <f>O217*H217</f>
        <v>0</v>
      </c>
      <c r="Q217" s="183">
        <v>0.00441</v>
      </c>
      <c r="R217" s="183">
        <f>Q217*H217</f>
        <v>0.3001005</v>
      </c>
      <c r="S217" s="183">
        <v>0</v>
      </c>
      <c r="T217" s="184">
        <f>S217*H217</f>
        <v>0</v>
      </c>
      <c r="U217" s="34"/>
      <c r="V217" s="34"/>
      <c r="W217" s="34"/>
      <c r="X217" s="34"/>
      <c r="Y217" s="34"/>
      <c r="Z217" s="34"/>
      <c r="AA217" s="34"/>
      <c r="AB217" s="34"/>
      <c r="AC217" s="34"/>
      <c r="AD217" s="34"/>
      <c r="AE217" s="34"/>
      <c r="AR217" s="185" t="s">
        <v>158</v>
      </c>
      <c r="AT217" s="185" t="s">
        <v>153</v>
      </c>
      <c r="AU217" s="185" t="s">
        <v>88</v>
      </c>
      <c r="AY217" s="17" t="s">
        <v>151</v>
      </c>
      <c r="BE217" s="186">
        <f>IF(N217="základní",J217,0)</f>
        <v>0</v>
      </c>
      <c r="BF217" s="186">
        <f>IF(N217="snížená",J217,0)</f>
        <v>0</v>
      </c>
      <c r="BG217" s="186">
        <f>IF(N217="zákl. přenesená",J217,0)</f>
        <v>0</v>
      </c>
      <c r="BH217" s="186">
        <f>IF(N217="sníž. přenesená",J217,0)</f>
        <v>0</v>
      </c>
      <c r="BI217" s="186">
        <f>IF(N217="nulová",J217,0)</f>
        <v>0</v>
      </c>
      <c r="BJ217" s="17" t="s">
        <v>158</v>
      </c>
      <c r="BK217" s="186">
        <f>ROUND(I217*H217,2)</f>
        <v>0</v>
      </c>
      <c r="BL217" s="17" t="s">
        <v>158</v>
      </c>
      <c r="BM217" s="185" t="s">
        <v>407</v>
      </c>
    </row>
    <row r="218" spans="1:47" s="2" customFormat="1" ht="28.8">
      <c r="A218" s="34"/>
      <c r="B218" s="35"/>
      <c r="C218" s="36"/>
      <c r="D218" s="187" t="s">
        <v>160</v>
      </c>
      <c r="E218" s="36"/>
      <c r="F218" s="188" t="s">
        <v>345</v>
      </c>
      <c r="G218" s="36"/>
      <c r="H218" s="36"/>
      <c r="I218" s="189"/>
      <c r="J218" s="36"/>
      <c r="K218" s="36"/>
      <c r="L218" s="39"/>
      <c r="M218" s="190"/>
      <c r="N218" s="191"/>
      <c r="O218" s="65"/>
      <c r="P218" s="65"/>
      <c r="Q218" s="65"/>
      <c r="R218" s="65"/>
      <c r="S218" s="65"/>
      <c r="T218" s="66"/>
      <c r="U218" s="34"/>
      <c r="V218" s="34"/>
      <c r="W218" s="34"/>
      <c r="X218" s="34"/>
      <c r="Y218" s="34"/>
      <c r="Z218" s="34"/>
      <c r="AA218" s="34"/>
      <c r="AB218" s="34"/>
      <c r="AC218" s="34"/>
      <c r="AD218" s="34"/>
      <c r="AE218" s="34"/>
      <c r="AT218" s="17" t="s">
        <v>160</v>
      </c>
      <c r="AU218" s="17" t="s">
        <v>88</v>
      </c>
    </row>
    <row r="219" spans="1:65" s="2" customFormat="1" ht="24.15" customHeight="1">
      <c r="A219" s="34"/>
      <c r="B219" s="35"/>
      <c r="C219" s="174" t="s">
        <v>408</v>
      </c>
      <c r="D219" s="174" t="s">
        <v>153</v>
      </c>
      <c r="E219" s="175" t="s">
        <v>409</v>
      </c>
      <c r="F219" s="176" t="s">
        <v>410</v>
      </c>
      <c r="G219" s="177" t="s">
        <v>173</v>
      </c>
      <c r="H219" s="178">
        <v>70.197</v>
      </c>
      <c r="I219" s="179"/>
      <c r="J219" s="180">
        <f>ROUND(I219*H219,2)</f>
        <v>0</v>
      </c>
      <c r="K219" s="176" t="s">
        <v>157</v>
      </c>
      <c r="L219" s="39"/>
      <c r="M219" s="181" t="s">
        <v>19</v>
      </c>
      <c r="N219" s="182" t="s">
        <v>51</v>
      </c>
      <c r="O219" s="65"/>
      <c r="P219" s="183">
        <f>O219*H219</f>
        <v>0</v>
      </c>
      <c r="Q219" s="183">
        <v>0</v>
      </c>
      <c r="R219" s="183">
        <f>Q219*H219</f>
        <v>0</v>
      </c>
      <c r="S219" s="183">
        <v>0</v>
      </c>
      <c r="T219" s="184">
        <f>S219*H219</f>
        <v>0</v>
      </c>
      <c r="U219" s="34"/>
      <c r="V219" s="34"/>
      <c r="W219" s="34"/>
      <c r="X219" s="34"/>
      <c r="Y219" s="34"/>
      <c r="Z219" s="34"/>
      <c r="AA219" s="34"/>
      <c r="AB219" s="34"/>
      <c r="AC219" s="34"/>
      <c r="AD219" s="34"/>
      <c r="AE219" s="34"/>
      <c r="AR219" s="185" t="s">
        <v>158</v>
      </c>
      <c r="AT219" s="185" t="s">
        <v>153</v>
      </c>
      <c r="AU219" s="185" t="s">
        <v>88</v>
      </c>
      <c r="AY219" s="17" t="s">
        <v>151</v>
      </c>
      <c r="BE219" s="186">
        <f>IF(N219="základní",J219,0)</f>
        <v>0</v>
      </c>
      <c r="BF219" s="186">
        <f>IF(N219="snížená",J219,0)</f>
        <v>0</v>
      </c>
      <c r="BG219" s="186">
        <f>IF(N219="zákl. přenesená",J219,0)</f>
        <v>0</v>
      </c>
      <c r="BH219" s="186">
        <f>IF(N219="sníž. přenesená",J219,0)</f>
        <v>0</v>
      </c>
      <c r="BI219" s="186">
        <f>IF(N219="nulová",J219,0)</f>
        <v>0</v>
      </c>
      <c r="BJ219" s="17" t="s">
        <v>158</v>
      </c>
      <c r="BK219" s="186">
        <f>ROUND(I219*H219,2)</f>
        <v>0</v>
      </c>
      <c r="BL219" s="17" t="s">
        <v>158</v>
      </c>
      <c r="BM219" s="185" t="s">
        <v>411</v>
      </c>
    </row>
    <row r="220" spans="1:47" s="2" customFormat="1" ht="38.4">
      <c r="A220" s="34"/>
      <c r="B220" s="35"/>
      <c r="C220" s="36"/>
      <c r="D220" s="187" t="s">
        <v>160</v>
      </c>
      <c r="E220" s="36"/>
      <c r="F220" s="188" t="s">
        <v>412</v>
      </c>
      <c r="G220" s="36"/>
      <c r="H220" s="36"/>
      <c r="I220" s="189"/>
      <c r="J220" s="36"/>
      <c r="K220" s="36"/>
      <c r="L220" s="39"/>
      <c r="M220" s="190"/>
      <c r="N220" s="191"/>
      <c r="O220" s="65"/>
      <c r="P220" s="65"/>
      <c r="Q220" s="65"/>
      <c r="R220" s="65"/>
      <c r="S220" s="65"/>
      <c r="T220" s="66"/>
      <c r="U220" s="34"/>
      <c r="V220" s="34"/>
      <c r="W220" s="34"/>
      <c r="X220" s="34"/>
      <c r="Y220" s="34"/>
      <c r="Z220" s="34"/>
      <c r="AA220" s="34"/>
      <c r="AB220" s="34"/>
      <c r="AC220" s="34"/>
      <c r="AD220" s="34"/>
      <c r="AE220" s="34"/>
      <c r="AT220" s="17" t="s">
        <v>160</v>
      </c>
      <c r="AU220" s="17" t="s">
        <v>88</v>
      </c>
    </row>
    <row r="221" spans="1:65" s="2" customFormat="1" ht="14.4" customHeight="1">
      <c r="A221" s="34"/>
      <c r="B221" s="35"/>
      <c r="C221" s="174" t="s">
        <v>413</v>
      </c>
      <c r="D221" s="174" t="s">
        <v>153</v>
      </c>
      <c r="E221" s="175" t="s">
        <v>414</v>
      </c>
      <c r="F221" s="176" t="s">
        <v>415</v>
      </c>
      <c r="G221" s="177" t="s">
        <v>173</v>
      </c>
      <c r="H221" s="178">
        <v>660.346</v>
      </c>
      <c r="I221" s="179"/>
      <c r="J221" s="180">
        <f>ROUND(I221*H221,2)</f>
        <v>0</v>
      </c>
      <c r="K221" s="176" t="s">
        <v>157</v>
      </c>
      <c r="L221" s="39"/>
      <c r="M221" s="181" t="s">
        <v>19</v>
      </c>
      <c r="N221" s="182" t="s">
        <v>51</v>
      </c>
      <c r="O221" s="65"/>
      <c r="P221" s="183">
        <f>O221*H221</f>
        <v>0</v>
      </c>
      <c r="Q221" s="183">
        <v>0</v>
      </c>
      <c r="R221" s="183">
        <f>Q221*H221</f>
        <v>0</v>
      </c>
      <c r="S221" s="183">
        <v>0</v>
      </c>
      <c r="T221" s="184">
        <f>S221*H221</f>
        <v>0</v>
      </c>
      <c r="U221" s="34"/>
      <c r="V221" s="34"/>
      <c r="W221" s="34"/>
      <c r="X221" s="34"/>
      <c r="Y221" s="34"/>
      <c r="Z221" s="34"/>
      <c r="AA221" s="34"/>
      <c r="AB221" s="34"/>
      <c r="AC221" s="34"/>
      <c r="AD221" s="34"/>
      <c r="AE221" s="34"/>
      <c r="AR221" s="185" t="s">
        <v>158</v>
      </c>
      <c r="AT221" s="185" t="s">
        <v>153</v>
      </c>
      <c r="AU221" s="185" t="s">
        <v>88</v>
      </c>
      <c r="AY221" s="17" t="s">
        <v>151</v>
      </c>
      <c r="BE221" s="186">
        <f>IF(N221="základní",J221,0)</f>
        <v>0</v>
      </c>
      <c r="BF221" s="186">
        <f>IF(N221="snížená",J221,0)</f>
        <v>0</v>
      </c>
      <c r="BG221" s="186">
        <f>IF(N221="zákl. přenesená",J221,0)</f>
        <v>0</v>
      </c>
      <c r="BH221" s="186">
        <f>IF(N221="sníž. přenesená",J221,0)</f>
        <v>0</v>
      </c>
      <c r="BI221" s="186">
        <f>IF(N221="nulová",J221,0)</f>
        <v>0</v>
      </c>
      <c r="BJ221" s="17" t="s">
        <v>158</v>
      </c>
      <c r="BK221" s="186">
        <f>ROUND(I221*H221,2)</f>
        <v>0</v>
      </c>
      <c r="BL221" s="17" t="s">
        <v>158</v>
      </c>
      <c r="BM221" s="185" t="s">
        <v>416</v>
      </c>
    </row>
    <row r="222" spans="1:65" s="2" customFormat="1" ht="14.4" customHeight="1">
      <c r="A222" s="34"/>
      <c r="B222" s="35"/>
      <c r="C222" s="174" t="s">
        <v>417</v>
      </c>
      <c r="D222" s="174" t="s">
        <v>153</v>
      </c>
      <c r="E222" s="175" t="s">
        <v>418</v>
      </c>
      <c r="F222" s="176" t="s">
        <v>419</v>
      </c>
      <c r="G222" s="177" t="s">
        <v>156</v>
      </c>
      <c r="H222" s="178">
        <v>2.107</v>
      </c>
      <c r="I222" s="179"/>
      <c r="J222" s="180">
        <f>ROUND(I222*H222,2)</f>
        <v>0</v>
      </c>
      <c r="K222" s="176" t="s">
        <v>157</v>
      </c>
      <c r="L222" s="39"/>
      <c r="M222" s="181" t="s">
        <v>19</v>
      </c>
      <c r="N222" s="182" t="s">
        <v>51</v>
      </c>
      <c r="O222" s="65"/>
      <c r="P222" s="183">
        <f>O222*H222</f>
        <v>0</v>
      </c>
      <c r="Q222" s="183">
        <v>2.25634</v>
      </c>
      <c r="R222" s="183">
        <f>Q222*H222</f>
        <v>4.75410838</v>
      </c>
      <c r="S222" s="183">
        <v>0</v>
      </c>
      <c r="T222" s="184">
        <f>S222*H222</f>
        <v>0</v>
      </c>
      <c r="U222" s="34"/>
      <c r="V222" s="34"/>
      <c r="W222" s="34"/>
      <c r="X222" s="34"/>
      <c r="Y222" s="34"/>
      <c r="Z222" s="34"/>
      <c r="AA222" s="34"/>
      <c r="AB222" s="34"/>
      <c r="AC222" s="34"/>
      <c r="AD222" s="34"/>
      <c r="AE222" s="34"/>
      <c r="AR222" s="185" t="s">
        <v>158</v>
      </c>
      <c r="AT222" s="185" t="s">
        <v>153</v>
      </c>
      <c r="AU222" s="185" t="s">
        <v>88</v>
      </c>
      <c r="AY222" s="17" t="s">
        <v>151</v>
      </c>
      <c r="BE222" s="186">
        <f>IF(N222="základní",J222,0)</f>
        <v>0</v>
      </c>
      <c r="BF222" s="186">
        <f>IF(N222="snížená",J222,0)</f>
        <v>0</v>
      </c>
      <c r="BG222" s="186">
        <f>IF(N222="zákl. přenesená",J222,0)</f>
        <v>0</v>
      </c>
      <c r="BH222" s="186">
        <f>IF(N222="sníž. přenesená",J222,0)</f>
        <v>0</v>
      </c>
      <c r="BI222" s="186">
        <f>IF(N222="nulová",J222,0)</f>
        <v>0</v>
      </c>
      <c r="BJ222" s="17" t="s">
        <v>158</v>
      </c>
      <c r="BK222" s="186">
        <f>ROUND(I222*H222,2)</f>
        <v>0</v>
      </c>
      <c r="BL222" s="17" t="s">
        <v>158</v>
      </c>
      <c r="BM222" s="185" t="s">
        <v>420</v>
      </c>
    </row>
    <row r="223" spans="1:47" s="2" customFormat="1" ht="153.6">
      <c r="A223" s="34"/>
      <c r="B223" s="35"/>
      <c r="C223" s="36"/>
      <c r="D223" s="187" t="s">
        <v>160</v>
      </c>
      <c r="E223" s="36"/>
      <c r="F223" s="188" t="s">
        <v>421</v>
      </c>
      <c r="G223" s="36"/>
      <c r="H223" s="36"/>
      <c r="I223" s="189"/>
      <c r="J223" s="36"/>
      <c r="K223" s="36"/>
      <c r="L223" s="39"/>
      <c r="M223" s="190"/>
      <c r="N223" s="191"/>
      <c r="O223" s="65"/>
      <c r="P223" s="65"/>
      <c r="Q223" s="65"/>
      <c r="R223" s="65"/>
      <c r="S223" s="65"/>
      <c r="T223" s="66"/>
      <c r="U223" s="34"/>
      <c r="V223" s="34"/>
      <c r="W223" s="34"/>
      <c r="X223" s="34"/>
      <c r="Y223" s="34"/>
      <c r="Z223" s="34"/>
      <c r="AA223" s="34"/>
      <c r="AB223" s="34"/>
      <c r="AC223" s="34"/>
      <c r="AD223" s="34"/>
      <c r="AE223" s="34"/>
      <c r="AT223" s="17" t="s">
        <v>160</v>
      </c>
      <c r="AU223" s="17" t="s">
        <v>88</v>
      </c>
    </row>
    <row r="224" spans="1:65" s="2" customFormat="1" ht="14.4" customHeight="1">
      <c r="A224" s="34"/>
      <c r="B224" s="35"/>
      <c r="C224" s="174" t="s">
        <v>422</v>
      </c>
      <c r="D224" s="174" t="s">
        <v>153</v>
      </c>
      <c r="E224" s="175" t="s">
        <v>423</v>
      </c>
      <c r="F224" s="176" t="s">
        <v>424</v>
      </c>
      <c r="G224" s="177" t="s">
        <v>156</v>
      </c>
      <c r="H224" s="178">
        <v>109.175</v>
      </c>
      <c r="I224" s="179"/>
      <c r="J224" s="180">
        <f>ROUND(I224*H224,2)</f>
        <v>0</v>
      </c>
      <c r="K224" s="176" t="s">
        <v>157</v>
      </c>
      <c r="L224" s="39"/>
      <c r="M224" s="181" t="s">
        <v>19</v>
      </c>
      <c r="N224" s="182" t="s">
        <v>51</v>
      </c>
      <c r="O224" s="65"/>
      <c r="P224" s="183">
        <f>O224*H224</f>
        <v>0</v>
      </c>
      <c r="Q224" s="183">
        <v>0.2025</v>
      </c>
      <c r="R224" s="183">
        <f>Q224*H224</f>
        <v>22.107937500000002</v>
      </c>
      <c r="S224" s="183">
        <v>0</v>
      </c>
      <c r="T224" s="184">
        <f>S224*H224</f>
        <v>0</v>
      </c>
      <c r="U224" s="34"/>
      <c r="V224" s="34"/>
      <c r="W224" s="34"/>
      <c r="X224" s="34"/>
      <c r="Y224" s="34"/>
      <c r="Z224" s="34"/>
      <c r="AA224" s="34"/>
      <c r="AB224" s="34"/>
      <c r="AC224" s="34"/>
      <c r="AD224" s="34"/>
      <c r="AE224" s="34"/>
      <c r="AR224" s="185" t="s">
        <v>158</v>
      </c>
      <c r="AT224" s="185" t="s">
        <v>153</v>
      </c>
      <c r="AU224" s="185" t="s">
        <v>88</v>
      </c>
      <c r="AY224" s="17" t="s">
        <v>151</v>
      </c>
      <c r="BE224" s="186">
        <f>IF(N224="základní",J224,0)</f>
        <v>0</v>
      </c>
      <c r="BF224" s="186">
        <f>IF(N224="snížená",J224,0)</f>
        <v>0</v>
      </c>
      <c r="BG224" s="186">
        <f>IF(N224="zákl. přenesená",J224,0)</f>
        <v>0</v>
      </c>
      <c r="BH224" s="186">
        <f>IF(N224="sníž. přenesená",J224,0)</f>
        <v>0</v>
      </c>
      <c r="BI224" s="186">
        <f>IF(N224="nulová",J224,0)</f>
        <v>0</v>
      </c>
      <c r="BJ224" s="17" t="s">
        <v>158</v>
      </c>
      <c r="BK224" s="186">
        <f>ROUND(I224*H224,2)</f>
        <v>0</v>
      </c>
      <c r="BL224" s="17" t="s">
        <v>158</v>
      </c>
      <c r="BM224" s="185" t="s">
        <v>425</v>
      </c>
    </row>
    <row r="225" spans="1:47" s="2" customFormat="1" ht="38.4">
      <c r="A225" s="34"/>
      <c r="B225" s="35"/>
      <c r="C225" s="36"/>
      <c r="D225" s="187" t="s">
        <v>160</v>
      </c>
      <c r="E225" s="36"/>
      <c r="F225" s="188" t="s">
        <v>426</v>
      </c>
      <c r="G225" s="36"/>
      <c r="H225" s="36"/>
      <c r="I225" s="189"/>
      <c r="J225" s="36"/>
      <c r="K225" s="36"/>
      <c r="L225" s="39"/>
      <c r="M225" s="190"/>
      <c r="N225" s="191"/>
      <c r="O225" s="65"/>
      <c r="P225" s="65"/>
      <c r="Q225" s="65"/>
      <c r="R225" s="65"/>
      <c r="S225" s="65"/>
      <c r="T225" s="66"/>
      <c r="U225" s="34"/>
      <c r="V225" s="34"/>
      <c r="W225" s="34"/>
      <c r="X225" s="34"/>
      <c r="Y225" s="34"/>
      <c r="Z225" s="34"/>
      <c r="AA225" s="34"/>
      <c r="AB225" s="34"/>
      <c r="AC225" s="34"/>
      <c r="AD225" s="34"/>
      <c r="AE225" s="34"/>
      <c r="AT225" s="17" t="s">
        <v>160</v>
      </c>
      <c r="AU225" s="17" t="s">
        <v>88</v>
      </c>
    </row>
    <row r="226" spans="1:65" s="2" customFormat="1" ht="14.4" customHeight="1">
      <c r="A226" s="34"/>
      <c r="B226" s="35"/>
      <c r="C226" s="174" t="s">
        <v>427</v>
      </c>
      <c r="D226" s="174" t="s">
        <v>153</v>
      </c>
      <c r="E226" s="175" t="s">
        <v>428</v>
      </c>
      <c r="F226" s="176" t="s">
        <v>429</v>
      </c>
      <c r="G226" s="177" t="s">
        <v>173</v>
      </c>
      <c r="H226" s="178">
        <v>18.13</v>
      </c>
      <c r="I226" s="179"/>
      <c r="J226" s="180">
        <f>ROUND(I226*H226,2)</f>
        <v>0</v>
      </c>
      <c r="K226" s="176" t="s">
        <v>157</v>
      </c>
      <c r="L226" s="39"/>
      <c r="M226" s="181" t="s">
        <v>19</v>
      </c>
      <c r="N226" s="182" t="s">
        <v>51</v>
      </c>
      <c r="O226" s="65"/>
      <c r="P226" s="183">
        <f>O226*H226</f>
        <v>0</v>
      </c>
      <c r="Q226" s="183">
        <v>0.2756</v>
      </c>
      <c r="R226" s="183">
        <f>Q226*H226</f>
        <v>4.996628</v>
      </c>
      <c r="S226" s="183">
        <v>0</v>
      </c>
      <c r="T226" s="184">
        <f>S226*H226</f>
        <v>0</v>
      </c>
      <c r="U226" s="34"/>
      <c r="V226" s="34"/>
      <c r="W226" s="34"/>
      <c r="X226" s="34"/>
      <c r="Y226" s="34"/>
      <c r="Z226" s="34"/>
      <c r="AA226" s="34"/>
      <c r="AB226" s="34"/>
      <c r="AC226" s="34"/>
      <c r="AD226" s="34"/>
      <c r="AE226" s="34"/>
      <c r="AR226" s="185" t="s">
        <v>158</v>
      </c>
      <c r="AT226" s="185" t="s">
        <v>153</v>
      </c>
      <c r="AU226" s="185" t="s">
        <v>88</v>
      </c>
      <c r="AY226" s="17" t="s">
        <v>151</v>
      </c>
      <c r="BE226" s="186">
        <f>IF(N226="základní",J226,0)</f>
        <v>0</v>
      </c>
      <c r="BF226" s="186">
        <f>IF(N226="snížená",J226,0)</f>
        <v>0</v>
      </c>
      <c r="BG226" s="186">
        <f>IF(N226="zákl. přenesená",J226,0)</f>
        <v>0</v>
      </c>
      <c r="BH226" s="186">
        <f>IF(N226="sníž. přenesená",J226,0)</f>
        <v>0</v>
      </c>
      <c r="BI226" s="186">
        <f>IF(N226="nulová",J226,0)</f>
        <v>0</v>
      </c>
      <c r="BJ226" s="17" t="s">
        <v>158</v>
      </c>
      <c r="BK226" s="186">
        <f>ROUND(I226*H226,2)</f>
        <v>0</v>
      </c>
      <c r="BL226" s="17" t="s">
        <v>158</v>
      </c>
      <c r="BM226" s="185" t="s">
        <v>430</v>
      </c>
    </row>
    <row r="227" spans="1:65" s="2" customFormat="1" ht="14.4" customHeight="1">
      <c r="A227" s="34"/>
      <c r="B227" s="35"/>
      <c r="C227" s="174" t="s">
        <v>431</v>
      </c>
      <c r="D227" s="174" t="s">
        <v>153</v>
      </c>
      <c r="E227" s="175" t="s">
        <v>432</v>
      </c>
      <c r="F227" s="176" t="s">
        <v>433</v>
      </c>
      <c r="G227" s="177" t="s">
        <v>173</v>
      </c>
      <c r="H227" s="178">
        <v>18.13</v>
      </c>
      <c r="I227" s="179"/>
      <c r="J227" s="180">
        <f>ROUND(I227*H227,2)</f>
        <v>0</v>
      </c>
      <c r="K227" s="176" t="s">
        <v>157</v>
      </c>
      <c r="L227" s="39"/>
      <c r="M227" s="181" t="s">
        <v>19</v>
      </c>
      <c r="N227" s="182" t="s">
        <v>51</v>
      </c>
      <c r="O227" s="65"/>
      <c r="P227" s="183">
        <f>O227*H227</f>
        <v>0</v>
      </c>
      <c r="Q227" s="183">
        <v>0.28362</v>
      </c>
      <c r="R227" s="183">
        <f>Q227*H227</f>
        <v>5.142030599999999</v>
      </c>
      <c r="S227" s="183">
        <v>0</v>
      </c>
      <c r="T227" s="184">
        <f>S227*H227</f>
        <v>0</v>
      </c>
      <c r="U227" s="34"/>
      <c r="V227" s="34"/>
      <c r="W227" s="34"/>
      <c r="X227" s="34"/>
      <c r="Y227" s="34"/>
      <c r="Z227" s="34"/>
      <c r="AA227" s="34"/>
      <c r="AB227" s="34"/>
      <c r="AC227" s="34"/>
      <c r="AD227" s="34"/>
      <c r="AE227" s="34"/>
      <c r="AR227" s="185" t="s">
        <v>158</v>
      </c>
      <c r="AT227" s="185" t="s">
        <v>153</v>
      </c>
      <c r="AU227" s="185" t="s">
        <v>88</v>
      </c>
      <c r="AY227" s="17" t="s">
        <v>151</v>
      </c>
      <c r="BE227" s="186">
        <f>IF(N227="základní",J227,0)</f>
        <v>0</v>
      </c>
      <c r="BF227" s="186">
        <f>IF(N227="snížená",J227,0)</f>
        <v>0</v>
      </c>
      <c r="BG227" s="186">
        <f>IF(N227="zákl. přenesená",J227,0)</f>
        <v>0</v>
      </c>
      <c r="BH227" s="186">
        <f>IF(N227="sníž. přenesená",J227,0)</f>
        <v>0</v>
      </c>
      <c r="BI227" s="186">
        <f>IF(N227="nulová",J227,0)</f>
        <v>0</v>
      </c>
      <c r="BJ227" s="17" t="s">
        <v>158</v>
      </c>
      <c r="BK227" s="186">
        <f>ROUND(I227*H227,2)</f>
        <v>0</v>
      </c>
      <c r="BL227" s="17" t="s">
        <v>158</v>
      </c>
      <c r="BM227" s="185" t="s">
        <v>434</v>
      </c>
    </row>
    <row r="228" spans="1:65" s="2" customFormat="1" ht="24.15" customHeight="1">
      <c r="A228" s="34"/>
      <c r="B228" s="35"/>
      <c r="C228" s="174" t="s">
        <v>435</v>
      </c>
      <c r="D228" s="174" t="s">
        <v>153</v>
      </c>
      <c r="E228" s="175" t="s">
        <v>436</v>
      </c>
      <c r="F228" s="176" t="s">
        <v>437</v>
      </c>
      <c r="G228" s="177" t="s">
        <v>202</v>
      </c>
      <c r="H228" s="178">
        <v>36.26</v>
      </c>
      <c r="I228" s="179"/>
      <c r="J228" s="180">
        <f>ROUND(I228*H228,2)</f>
        <v>0</v>
      </c>
      <c r="K228" s="176" t="s">
        <v>157</v>
      </c>
      <c r="L228" s="39"/>
      <c r="M228" s="181" t="s">
        <v>19</v>
      </c>
      <c r="N228" s="182" t="s">
        <v>51</v>
      </c>
      <c r="O228" s="65"/>
      <c r="P228" s="183">
        <f>O228*H228</f>
        <v>0</v>
      </c>
      <c r="Q228" s="183">
        <v>0.12895</v>
      </c>
      <c r="R228" s="183">
        <f>Q228*H228</f>
        <v>4.675727</v>
      </c>
      <c r="S228" s="183">
        <v>0</v>
      </c>
      <c r="T228" s="184">
        <f>S228*H228</f>
        <v>0</v>
      </c>
      <c r="U228" s="34"/>
      <c r="V228" s="34"/>
      <c r="W228" s="34"/>
      <c r="X228" s="34"/>
      <c r="Y228" s="34"/>
      <c r="Z228" s="34"/>
      <c r="AA228" s="34"/>
      <c r="AB228" s="34"/>
      <c r="AC228" s="34"/>
      <c r="AD228" s="34"/>
      <c r="AE228" s="34"/>
      <c r="AR228" s="185" t="s">
        <v>158</v>
      </c>
      <c r="AT228" s="185" t="s">
        <v>153</v>
      </c>
      <c r="AU228" s="185" t="s">
        <v>88</v>
      </c>
      <c r="AY228" s="17" t="s">
        <v>151</v>
      </c>
      <c r="BE228" s="186">
        <f>IF(N228="základní",J228,0)</f>
        <v>0</v>
      </c>
      <c r="BF228" s="186">
        <f>IF(N228="snížená",J228,0)</f>
        <v>0</v>
      </c>
      <c r="BG228" s="186">
        <f>IF(N228="zákl. přenesená",J228,0)</f>
        <v>0</v>
      </c>
      <c r="BH228" s="186">
        <f>IF(N228="sníž. přenesená",J228,0)</f>
        <v>0</v>
      </c>
      <c r="BI228" s="186">
        <f>IF(N228="nulová",J228,0)</f>
        <v>0</v>
      </c>
      <c r="BJ228" s="17" t="s">
        <v>158</v>
      </c>
      <c r="BK228" s="186">
        <f>ROUND(I228*H228,2)</f>
        <v>0</v>
      </c>
      <c r="BL228" s="17" t="s">
        <v>158</v>
      </c>
      <c r="BM228" s="185" t="s">
        <v>438</v>
      </c>
    </row>
    <row r="229" spans="1:65" s="2" customFormat="1" ht="24.15" customHeight="1">
      <c r="A229" s="34"/>
      <c r="B229" s="35"/>
      <c r="C229" s="174" t="s">
        <v>439</v>
      </c>
      <c r="D229" s="174" t="s">
        <v>153</v>
      </c>
      <c r="E229" s="175" t="s">
        <v>440</v>
      </c>
      <c r="F229" s="176" t="s">
        <v>441</v>
      </c>
      <c r="G229" s="177" t="s">
        <v>188</v>
      </c>
      <c r="H229" s="178">
        <v>13</v>
      </c>
      <c r="I229" s="179"/>
      <c r="J229" s="180">
        <f>ROUND(I229*H229,2)</f>
        <v>0</v>
      </c>
      <c r="K229" s="176" t="s">
        <v>157</v>
      </c>
      <c r="L229" s="39"/>
      <c r="M229" s="181" t="s">
        <v>19</v>
      </c>
      <c r="N229" s="182" t="s">
        <v>51</v>
      </c>
      <c r="O229" s="65"/>
      <c r="P229" s="183">
        <f>O229*H229</f>
        <v>0</v>
      </c>
      <c r="Q229" s="183">
        <v>0.04684</v>
      </c>
      <c r="R229" s="183">
        <f>Q229*H229</f>
        <v>0.60892</v>
      </c>
      <c r="S229" s="183">
        <v>0</v>
      </c>
      <c r="T229" s="184">
        <f>S229*H229</f>
        <v>0</v>
      </c>
      <c r="U229" s="34"/>
      <c r="V229" s="34"/>
      <c r="W229" s="34"/>
      <c r="X229" s="34"/>
      <c r="Y229" s="34"/>
      <c r="Z229" s="34"/>
      <c r="AA229" s="34"/>
      <c r="AB229" s="34"/>
      <c r="AC229" s="34"/>
      <c r="AD229" s="34"/>
      <c r="AE229" s="34"/>
      <c r="AR229" s="185" t="s">
        <v>158</v>
      </c>
      <c r="AT229" s="185" t="s">
        <v>153</v>
      </c>
      <c r="AU229" s="185" t="s">
        <v>88</v>
      </c>
      <c r="AY229" s="17" t="s">
        <v>151</v>
      </c>
      <c r="BE229" s="186">
        <f>IF(N229="základní",J229,0)</f>
        <v>0</v>
      </c>
      <c r="BF229" s="186">
        <f>IF(N229="snížená",J229,0)</f>
        <v>0</v>
      </c>
      <c r="BG229" s="186">
        <f>IF(N229="zákl. přenesená",J229,0)</f>
        <v>0</v>
      </c>
      <c r="BH229" s="186">
        <f>IF(N229="sníž. přenesená",J229,0)</f>
        <v>0</v>
      </c>
      <c r="BI229" s="186">
        <f>IF(N229="nulová",J229,0)</f>
        <v>0</v>
      </c>
      <c r="BJ229" s="17" t="s">
        <v>158</v>
      </c>
      <c r="BK229" s="186">
        <f>ROUND(I229*H229,2)</f>
        <v>0</v>
      </c>
      <c r="BL229" s="17" t="s">
        <v>158</v>
      </c>
      <c r="BM229" s="185" t="s">
        <v>442</v>
      </c>
    </row>
    <row r="230" spans="1:47" s="2" customFormat="1" ht="28.8">
      <c r="A230" s="34"/>
      <c r="B230" s="35"/>
      <c r="C230" s="36"/>
      <c r="D230" s="187" t="s">
        <v>160</v>
      </c>
      <c r="E230" s="36"/>
      <c r="F230" s="188" t="s">
        <v>443</v>
      </c>
      <c r="G230" s="36"/>
      <c r="H230" s="36"/>
      <c r="I230" s="189"/>
      <c r="J230" s="36"/>
      <c r="K230" s="36"/>
      <c r="L230" s="39"/>
      <c r="M230" s="190"/>
      <c r="N230" s="191"/>
      <c r="O230" s="65"/>
      <c r="P230" s="65"/>
      <c r="Q230" s="65"/>
      <c r="R230" s="65"/>
      <c r="S230" s="65"/>
      <c r="T230" s="66"/>
      <c r="U230" s="34"/>
      <c r="V230" s="34"/>
      <c r="W230" s="34"/>
      <c r="X230" s="34"/>
      <c r="Y230" s="34"/>
      <c r="Z230" s="34"/>
      <c r="AA230" s="34"/>
      <c r="AB230" s="34"/>
      <c r="AC230" s="34"/>
      <c r="AD230" s="34"/>
      <c r="AE230" s="34"/>
      <c r="AT230" s="17" t="s">
        <v>160</v>
      </c>
      <c r="AU230" s="17" t="s">
        <v>88</v>
      </c>
    </row>
    <row r="231" spans="1:65" s="2" customFormat="1" ht="14.4" customHeight="1">
      <c r="A231" s="34"/>
      <c r="B231" s="35"/>
      <c r="C231" s="192" t="s">
        <v>444</v>
      </c>
      <c r="D231" s="192" t="s">
        <v>162</v>
      </c>
      <c r="E231" s="193" t="s">
        <v>445</v>
      </c>
      <c r="F231" s="194" t="s">
        <v>446</v>
      </c>
      <c r="G231" s="195" t="s">
        <v>188</v>
      </c>
      <c r="H231" s="196">
        <v>3</v>
      </c>
      <c r="I231" s="197"/>
      <c r="J231" s="198">
        <f>ROUND(I231*H231,2)</f>
        <v>0</v>
      </c>
      <c r="K231" s="194" t="s">
        <v>157</v>
      </c>
      <c r="L231" s="199"/>
      <c r="M231" s="200" t="s">
        <v>19</v>
      </c>
      <c r="N231" s="201" t="s">
        <v>51</v>
      </c>
      <c r="O231" s="65"/>
      <c r="P231" s="183">
        <f>O231*H231</f>
        <v>0</v>
      </c>
      <c r="Q231" s="183">
        <v>0.01553</v>
      </c>
      <c r="R231" s="183">
        <f>Q231*H231</f>
        <v>0.04659</v>
      </c>
      <c r="S231" s="183">
        <v>0</v>
      </c>
      <c r="T231" s="184">
        <f>S231*H231</f>
        <v>0</v>
      </c>
      <c r="U231" s="34"/>
      <c r="V231" s="34"/>
      <c r="W231" s="34"/>
      <c r="X231" s="34"/>
      <c r="Y231" s="34"/>
      <c r="Z231" s="34"/>
      <c r="AA231" s="34"/>
      <c r="AB231" s="34"/>
      <c r="AC231" s="34"/>
      <c r="AD231" s="34"/>
      <c r="AE231" s="34"/>
      <c r="AR231" s="185" t="s">
        <v>166</v>
      </c>
      <c r="AT231" s="185" t="s">
        <v>162</v>
      </c>
      <c r="AU231" s="185" t="s">
        <v>88</v>
      </c>
      <c r="AY231" s="17" t="s">
        <v>151</v>
      </c>
      <c r="BE231" s="186">
        <f>IF(N231="základní",J231,0)</f>
        <v>0</v>
      </c>
      <c r="BF231" s="186">
        <f>IF(N231="snížená",J231,0)</f>
        <v>0</v>
      </c>
      <c r="BG231" s="186">
        <f>IF(N231="zákl. přenesená",J231,0)</f>
        <v>0</v>
      </c>
      <c r="BH231" s="186">
        <f>IF(N231="sníž. přenesená",J231,0)</f>
        <v>0</v>
      </c>
      <c r="BI231" s="186">
        <f>IF(N231="nulová",J231,0)</f>
        <v>0</v>
      </c>
      <c r="BJ231" s="17" t="s">
        <v>158</v>
      </c>
      <c r="BK231" s="186">
        <f>ROUND(I231*H231,2)</f>
        <v>0</v>
      </c>
      <c r="BL231" s="17" t="s">
        <v>158</v>
      </c>
      <c r="BM231" s="185" t="s">
        <v>447</v>
      </c>
    </row>
    <row r="232" spans="1:65" s="2" customFormat="1" ht="14.4" customHeight="1">
      <c r="A232" s="34"/>
      <c r="B232" s="35"/>
      <c r="C232" s="192" t="s">
        <v>448</v>
      </c>
      <c r="D232" s="192" t="s">
        <v>162</v>
      </c>
      <c r="E232" s="193" t="s">
        <v>449</v>
      </c>
      <c r="F232" s="194" t="s">
        <v>450</v>
      </c>
      <c r="G232" s="195" t="s">
        <v>188</v>
      </c>
      <c r="H232" s="196">
        <v>7</v>
      </c>
      <c r="I232" s="197"/>
      <c r="J232" s="198">
        <f>ROUND(I232*H232,2)</f>
        <v>0</v>
      </c>
      <c r="K232" s="194" t="s">
        <v>157</v>
      </c>
      <c r="L232" s="199"/>
      <c r="M232" s="200" t="s">
        <v>19</v>
      </c>
      <c r="N232" s="201" t="s">
        <v>51</v>
      </c>
      <c r="O232" s="65"/>
      <c r="P232" s="183">
        <f>O232*H232</f>
        <v>0</v>
      </c>
      <c r="Q232" s="183">
        <v>0.01489</v>
      </c>
      <c r="R232" s="183">
        <f>Q232*H232</f>
        <v>0.10423</v>
      </c>
      <c r="S232" s="183">
        <v>0</v>
      </c>
      <c r="T232" s="184">
        <f>S232*H232</f>
        <v>0</v>
      </c>
      <c r="U232" s="34"/>
      <c r="V232" s="34"/>
      <c r="W232" s="34"/>
      <c r="X232" s="34"/>
      <c r="Y232" s="34"/>
      <c r="Z232" s="34"/>
      <c r="AA232" s="34"/>
      <c r="AB232" s="34"/>
      <c r="AC232" s="34"/>
      <c r="AD232" s="34"/>
      <c r="AE232" s="34"/>
      <c r="AR232" s="185" t="s">
        <v>166</v>
      </c>
      <c r="AT232" s="185" t="s">
        <v>162</v>
      </c>
      <c r="AU232" s="185" t="s">
        <v>88</v>
      </c>
      <c r="AY232" s="17" t="s">
        <v>151</v>
      </c>
      <c r="BE232" s="186">
        <f>IF(N232="základní",J232,0)</f>
        <v>0</v>
      </c>
      <c r="BF232" s="186">
        <f>IF(N232="snížená",J232,0)</f>
        <v>0</v>
      </c>
      <c r="BG232" s="186">
        <f>IF(N232="zákl. přenesená",J232,0)</f>
        <v>0</v>
      </c>
      <c r="BH232" s="186">
        <f>IF(N232="sníž. přenesená",J232,0)</f>
        <v>0</v>
      </c>
      <c r="BI232" s="186">
        <f>IF(N232="nulová",J232,0)</f>
        <v>0</v>
      </c>
      <c r="BJ232" s="17" t="s">
        <v>158</v>
      </c>
      <c r="BK232" s="186">
        <f>ROUND(I232*H232,2)</f>
        <v>0</v>
      </c>
      <c r="BL232" s="17" t="s">
        <v>158</v>
      </c>
      <c r="BM232" s="185" t="s">
        <v>451</v>
      </c>
    </row>
    <row r="233" spans="1:65" s="2" customFormat="1" ht="14.4" customHeight="1">
      <c r="A233" s="34"/>
      <c r="B233" s="35"/>
      <c r="C233" s="192" t="s">
        <v>452</v>
      </c>
      <c r="D233" s="192" t="s">
        <v>162</v>
      </c>
      <c r="E233" s="193" t="s">
        <v>453</v>
      </c>
      <c r="F233" s="194" t="s">
        <v>454</v>
      </c>
      <c r="G233" s="195" t="s">
        <v>188</v>
      </c>
      <c r="H233" s="196">
        <v>3</v>
      </c>
      <c r="I233" s="197"/>
      <c r="J233" s="198">
        <f>ROUND(I233*H233,2)</f>
        <v>0</v>
      </c>
      <c r="K233" s="194" t="s">
        <v>157</v>
      </c>
      <c r="L233" s="199"/>
      <c r="M233" s="200" t="s">
        <v>19</v>
      </c>
      <c r="N233" s="201" t="s">
        <v>51</v>
      </c>
      <c r="O233" s="65"/>
      <c r="P233" s="183">
        <f>O233*H233</f>
        <v>0</v>
      </c>
      <c r="Q233" s="183">
        <v>0.01521</v>
      </c>
      <c r="R233" s="183">
        <f>Q233*H233</f>
        <v>0.04563</v>
      </c>
      <c r="S233" s="183">
        <v>0</v>
      </c>
      <c r="T233" s="184">
        <f>S233*H233</f>
        <v>0</v>
      </c>
      <c r="U233" s="34"/>
      <c r="V233" s="34"/>
      <c r="W233" s="34"/>
      <c r="X233" s="34"/>
      <c r="Y233" s="34"/>
      <c r="Z233" s="34"/>
      <c r="AA233" s="34"/>
      <c r="AB233" s="34"/>
      <c r="AC233" s="34"/>
      <c r="AD233" s="34"/>
      <c r="AE233" s="34"/>
      <c r="AR233" s="185" t="s">
        <v>166</v>
      </c>
      <c r="AT233" s="185" t="s">
        <v>162</v>
      </c>
      <c r="AU233" s="185" t="s">
        <v>88</v>
      </c>
      <c r="AY233" s="17" t="s">
        <v>151</v>
      </c>
      <c r="BE233" s="186">
        <f>IF(N233="základní",J233,0)</f>
        <v>0</v>
      </c>
      <c r="BF233" s="186">
        <f>IF(N233="snížená",J233,0)</f>
        <v>0</v>
      </c>
      <c r="BG233" s="186">
        <f>IF(N233="zákl. přenesená",J233,0)</f>
        <v>0</v>
      </c>
      <c r="BH233" s="186">
        <f>IF(N233="sníž. přenesená",J233,0)</f>
        <v>0</v>
      </c>
      <c r="BI233" s="186">
        <f>IF(N233="nulová",J233,0)</f>
        <v>0</v>
      </c>
      <c r="BJ233" s="17" t="s">
        <v>158</v>
      </c>
      <c r="BK233" s="186">
        <f>ROUND(I233*H233,2)</f>
        <v>0</v>
      </c>
      <c r="BL233" s="17" t="s">
        <v>158</v>
      </c>
      <c r="BM233" s="185" t="s">
        <v>455</v>
      </c>
    </row>
    <row r="234" spans="1:65" s="2" customFormat="1" ht="14.4" customHeight="1">
      <c r="A234" s="34"/>
      <c r="B234" s="35"/>
      <c r="C234" s="174" t="s">
        <v>456</v>
      </c>
      <c r="D234" s="174" t="s">
        <v>153</v>
      </c>
      <c r="E234" s="175" t="s">
        <v>457</v>
      </c>
      <c r="F234" s="176" t="s">
        <v>458</v>
      </c>
      <c r="G234" s="177" t="s">
        <v>188</v>
      </c>
      <c r="H234" s="178">
        <v>2</v>
      </c>
      <c r="I234" s="179"/>
      <c r="J234" s="180">
        <f>ROUND(I234*H234,2)</f>
        <v>0</v>
      </c>
      <c r="K234" s="176" t="s">
        <v>157</v>
      </c>
      <c r="L234" s="39"/>
      <c r="M234" s="181" t="s">
        <v>19</v>
      </c>
      <c r="N234" s="182" t="s">
        <v>51</v>
      </c>
      <c r="O234" s="65"/>
      <c r="P234" s="183">
        <f>O234*H234</f>
        <v>0</v>
      </c>
      <c r="Q234" s="183">
        <v>0</v>
      </c>
      <c r="R234" s="183">
        <f>Q234*H234</f>
        <v>0</v>
      </c>
      <c r="S234" s="183">
        <v>0</v>
      </c>
      <c r="T234" s="184">
        <f>S234*H234</f>
        <v>0</v>
      </c>
      <c r="U234" s="34"/>
      <c r="V234" s="34"/>
      <c r="W234" s="34"/>
      <c r="X234" s="34"/>
      <c r="Y234" s="34"/>
      <c r="Z234" s="34"/>
      <c r="AA234" s="34"/>
      <c r="AB234" s="34"/>
      <c r="AC234" s="34"/>
      <c r="AD234" s="34"/>
      <c r="AE234" s="34"/>
      <c r="AR234" s="185" t="s">
        <v>158</v>
      </c>
      <c r="AT234" s="185" t="s">
        <v>153</v>
      </c>
      <c r="AU234" s="185" t="s">
        <v>88</v>
      </c>
      <c r="AY234" s="17" t="s">
        <v>151</v>
      </c>
      <c r="BE234" s="186">
        <f>IF(N234="základní",J234,0)</f>
        <v>0</v>
      </c>
      <c r="BF234" s="186">
        <f>IF(N234="snížená",J234,0)</f>
        <v>0</v>
      </c>
      <c r="BG234" s="186">
        <f>IF(N234="zákl. přenesená",J234,0)</f>
        <v>0</v>
      </c>
      <c r="BH234" s="186">
        <f>IF(N234="sníž. přenesená",J234,0)</f>
        <v>0</v>
      </c>
      <c r="BI234" s="186">
        <f>IF(N234="nulová",J234,0)</f>
        <v>0</v>
      </c>
      <c r="BJ234" s="17" t="s">
        <v>158</v>
      </c>
      <c r="BK234" s="186">
        <f>ROUND(I234*H234,2)</f>
        <v>0</v>
      </c>
      <c r="BL234" s="17" t="s">
        <v>158</v>
      </c>
      <c r="BM234" s="185" t="s">
        <v>459</v>
      </c>
    </row>
    <row r="235" spans="1:47" s="2" customFormat="1" ht="28.8">
      <c r="A235" s="34"/>
      <c r="B235" s="35"/>
      <c r="C235" s="36"/>
      <c r="D235" s="187" t="s">
        <v>160</v>
      </c>
      <c r="E235" s="36"/>
      <c r="F235" s="188" t="s">
        <v>460</v>
      </c>
      <c r="G235" s="36"/>
      <c r="H235" s="36"/>
      <c r="I235" s="189"/>
      <c r="J235" s="36"/>
      <c r="K235" s="36"/>
      <c r="L235" s="39"/>
      <c r="M235" s="190"/>
      <c r="N235" s="191"/>
      <c r="O235" s="65"/>
      <c r="P235" s="65"/>
      <c r="Q235" s="65"/>
      <c r="R235" s="65"/>
      <c r="S235" s="65"/>
      <c r="T235" s="66"/>
      <c r="U235" s="34"/>
      <c r="V235" s="34"/>
      <c r="W235" s="34"/>
      <c r="X235" s="34"/>
      <c r="Y235" s="34"/>
      <c r="Z235" s="34"/>
      <c r="AA235" s="34"/>
      <c r="AB235" s="34"/>
      <c r="AC235" s="34"/>
      <c r="AD235" s="34"/>
      <c r="AE235" s="34"/>
      <c r="AT235" s="17" t="s">
        <v>160</v>
      </c>
      <c r="AU235" s="17" t="s">
        <v>88</v>
      </c>
    </row>
    <row r="236" spans="1:65" s="2" customFormat="1" ht="14.4" customHeight="1">
      <c r="A236" s="34"/>
      <c r="B236" s="35"/>
      <c r="C236" s="192" t="s">
        <v>461</v>
      </c>
      <c r="D236" s="192" t="s">
        <v>162</v>
      </c>
      <c r="E236" s="193" t="s">
        <v>462</v>
      </c>
      <c r="F236" s="194" t="s">
        <v>463</v>
      </c>
      <c r="G236" s="195" t="s">
        <v>188</v>
      </c>
      <c r="H236" s="196">
        <v>2</v>
      </c>
      <c r="I236" s="197"/>
      <c r="J236" s="198">
        <f>ROUND(I236*H236,2)</f>
        <v>0</v>
      </c>
      <c r="K236" s="194" t="s">
        <v>157</v>
      </c>
      <c r="L236" s="199"/>
      <c r="M236" s="200" t="s">
        <v>19</v>
      </c>
      <c r="N236" s="201" t="s">
        <v>51</v>
      </c>
      <c r="O236" s="65"/>
      <c r="P236" s="183">
        <f>O236*H236</f>
        <v>0</v>
      </c>
      <c r="Q236" s="183">
        <v>0.00046</v>
      </c>
      <c r="R236" s="183">
        <f>Q236*H236</f>
        <v>0.00092</v>
      </c>
      <c r="S236" s="183">
        <v>0</v>
      </c>
      <c r="T236" s="184">
        <f>S236*H236</f>
        <v>0</v>
      </c>
      <c r="U236" s="34"/>
      <c r="V236" s="34"/>
      <c r="W236" s="34"/>
      <c r="X236" s="34"/>
      <c r="Y236" s="34"/>
      <c r="Z236" s="34"/>
      <c r="AA236" s="34"/>
      <c r="AB236" s="34"/>
      <c r="AC236" s="34"/>
      <c r="AD236" s="34"/>
      <c r="AE236" s="34"/>
      <c r="AR236" s="185" t="s">
        <v>166</v>
      </c>
      <c r="AT236" s="185" t="s">
        <v>162</v>
      </c>
      <c r="AU236" s="185" t="s">
        <v>88</v>
      </c>
      <c r="AY236" s="17" t="s">
        <v>151</v>
      </c>
      <c r="BE236" s="186">
        <f>IF(N236="základní",J236,0)</f>
        <v>0</v>
      </c>
      <c r="BF236" s="186">
        <f>IF(N236="snížená",J236,0)</f>
        <v>0</v>
      </c>
      <c r="BG236" s="186">
        <f>IF(N236="zákl. přenesená",J236,0)</f>
        <v>0</v>
      </c>
      <c r="BH236" s="186">
        <f>IF(N236="sníž. přenesená",J236,0)</f>
        <v>0</v>
      </c>
      <c r="BI236" s="186">
        <f>IF(N236="nulová",J236,0)</f>
        <v>0</v>
      </c>
      <c r="BJ236" s="17" t="s">
        <v>158</v>
      </c>
      <c r="BK236" s="186">
        <f>ROUND(I236*H236,2)</f>
        <v>0</v>
      </c>
      <c r="BL236" s="17" t="s">
        <v>158</v>
      </c>
      <c r="BM236" s="185" t="s">
        <v>464</v>
      </c>
    </row>
    <row r="237" spans="1:65" s="2" customFormat="1" ht="14.4" customHeight="1">
      <c r="A237" s="34"/>
      <c r="B237" s="35"/>
      <c r="C237" s="174" t="s">
        <v>465</v>
      </c>
      <c r="D237" s="174" t="s">
        <v>153</v>
      </c>
      <c r="E237" s="175" t="s">
        <v>466</v>
      </c>
      <c r="F237" s="176" t="s">
        <v>467</v>
      </c>
      <c r="G237" s="177" t="s">
        <v>188</v>
      </c>
      <c r="H237" s="178">
        <v>2</v>
      </c>
      <c r="I237" s="179"/>
      <c r="J237" s="180">
        <f>ROUND(I237*H237,2)</f>
        <v>0</v>
      </c>
      <c r="K237" s="176" t="s">
        <v>157</v>
      </c>
      <c r="L237" s="39"/>
      <c r="M237" s="181" t="s">
        <v>19</v>
      </c>
      <c r="N237" s="182" t="s">
        <v>51</v>
      </c>
      <c r="O237" s="65"/>
      <c r="P237" s="183">
        <f>O237*H237</f>
        <v>0</v>
      </c>
      <c r="Q237" s="183">
        <v>0</v>
      </c>
      <c r="R237" s="183">
        <f>Q237*H237</f>
        <v>0</v>
      </c>
      <c r="S237" s="183">
        <v>0</v>
      </c>
      <c r="T237" s="184">
        <f>S237*H237</f>
        <v>0</v>
      </c>
      <c r="U237" s="34"/>
      <c r="V237" s="34"/>
      <c r="W237" s="34"/>
      <c r="X237" s="34"/>
      <c r="Y237" s="34"/>
      <c r="Z237" s="34"/>
      <c r="AA237" s="34"/>
      <c r="AB237" s="34"/>
      <c r="AC237" s="34"/>
      <c r="AD237" s="34"/>
      <c r="AE237" s="34"/>
      <c r="AR237" s="185" t="s">
        <v>158</v>
      </c>
      <c r="AT237" s="185" t="s">
        <v>153</v>
      </c>
      <c r="AU237" s="185" t="s">
        <v>88</v>
      </c>
      <c r="AY237" s="17" t="s">
        <v>151</v>
      </c>
      <c r="BE237" s="186">
        <f>IF(N237="základní",J237,0)</f>
        <v>0</v>
      </c>
      <c r="BF237" s="186">
        <f>IF(N237="snížená",J237,0)</f>
        <v>0</v>
      </c>
      <c r="BG237" s="186">
        <f>IF(N237="zákl. přenesená",J237,0)</f>
        <v>0</v>
      </c>
      <c r="BH237" s="186">
        <f>IF(N237="sníž. přenesená",J237,0)</f>
        <v>0</v>
      </c>
      <c r="BI237" s="186">
        <f>IF(N237="nulová",J237,0)</f>
        <v>0</v>
      </c>
      <c r="BJ237" s="17" t="s">
        <v>158</v>
      </c>
      <c r="BK237" s="186">
        <f>ROUND(I237*H237,2)</f>
        <v>0</v>
      </c>
      <c r="BL237" s="17" t="s">
        <v>158</v>
      </c>
      <c r="BM237" s="185" t="s">
        <v>468</v>
      </c>
    </row>
    <row r="238" spans="1:47" s="2" customFormat="1" ht="28.8">
      <c r="A238" s="34"/>
      <c r="B238" s="35"/>
      <c r="C238" s="36"/>
      <c r="D238" s="187" t="s">
        <v>160</v>
      </c>
      <c r="E238" s="36"/>
      <c r="F238" s="188" t="s">
        <v>460</v>
      </c>
      <c r="G238" s="36"/>
      <c r="H238" s="36"/>
      <c r="I238" s="189"/>
      <c r="J238" s="36"/>
      <c r="K238" s="36"/>
      <c r="L238" s="39"/>
      <c r="M238" s="190"/>
      <c r="N238" s="191"/>
      <c r="O238" s="65"/>
      <c r="P238" s="65"/>
      <c r="Q238" s="65"/>
      <c r="R238" s="65"/>
      <c r="S238" s="65"/>
      <c r="T238" s="66"/>
      <c r="U238" s="34"/>
      <c r="V238" s="34"/>
      <c r="W238" s="34"/>
      <c r="X238" s="34"/>
      <c r="Y238" s="34"/>
      <c r="Z238" s="34"/>
      <c r="AA238" s="34"/>
      <c r="AB238" s="34"/>
      <c r="AC238" s="34"/>
      <c r="AD238" s="34"/>
      <c r="AE238" s="34"/>
      <c r="AT238" s="17" t="s">
        <v>160</v>
      </c>
      <c r="AU238" s="17" t="s">
        <v>88</v>
      </c>
    </row>
    <row r="239" spans="1:65" s="2" customFormat="1" ht="14.4" customHeight="1">
      <c r="A239" s="34"/>
      <c r="B239" s="35"/>
      <c r="C239" s="192" t="s">
        <v>469</v>
      </c>
      <c r="D239" s="192" t="s">
        <v>162</v>
      </c>
      <c r="E239" s="193" t="s">
        <v>470</v>
      </c>
      <c r="F239" s="194" t="s">
        <v>471</v>
      </c>
      <c r="G239" s="195" t="s">
        <v>202</v>
      </c>
      <c r="H239" s="196">
        <v>0.4</v>
      </c>
      <c r="I239" s="197"/>
      <c r="J239" s="198">
        <f>ROUND(I239*H239,2)</f>
        <v>0</v>
      </c>
      <c r="K239" s="194" t="s">
        <v>157</v>
      </c>
      <c r="L239" s="199"/>
      <c r="M239" s="200" t="s">
        <v>19</v>
      </c>
      <c r="N239" s="201" t="s">
        <v>51</v>
      </c>
      <c r="O239" s="65"/>
      <c r="P239" s="183">
        <f>O239*H239</f>
        <v>0</v>
      </c>
      <c r="Q239" s="183">
        <v>0.00214</v>
      </c>
      <c r="R239" s="183">
        <f>Q239*H239</f>
        <v>0.000856</v>
      </c>
      <c r="S239" s="183">
        <v>0</v>
      </c>
      <c r="T239" s="184">
        <f>S239*H239</f>
        <v>0</v>
      </c>
      <c r="U239" s="34"/>
      <c r="V239" s="34"/>
      <c r="W239" s="34"/>
      <c r="X239" s="34"/>
      <c r="Y239" s="34"/>
      <c r="Z239" s="34"/>
      <c r="AA239" s="34"/>
      <c r="AB239" s="34"/>
      <c r="AC239" s="34"/>
      <c r="AD239" s="34"/>
      <c r="AE239" s="34"/>
      <c r="AR239" s="185" t="s">
        <v>166</v>
      </c>
      <c r="AT239" s="185" t="s">
        <v>162</v>
      </c>
      <c r="AU239" s="185" t="s">
        <v>88</v>
      </c>
      <c r="AY239" s="17" t="s">
        <v>151</v>
      </c>
      <c r="BE239" s="186">
        <f>IF(N239="základní",J239,0)</f>
        <v>0</v>
      </c>
      <c r="BF239" s="186">
        <f>IF(N239="snížená",J239,0)</f>
        <v>0</v>
      </c>
      <c r="BG239" s="186">
        <f>IF(N239="zákl. přenesená",J239,0)</f>
        <v>0</v>
      </c>
      <c r="BH239" s="186">
        <f>IF(N239="sníž. přenesená",J239,0)</f>
        <v>0</v>
      </c>
      <c r="BI239" s="186">
        <f>IF(N239="nulová",J239,0)</f>
        <v>0</v>
      </c>
      <c r="BJ239" s="17" t="s">
        <v>158</v>
      </c>
      <c r="BK239" s="186">
        <f>ROUND(I239*H239,2)</f>
        <v>0</v>
      </c>
      <c r="BL239" s="17" t="s">
        <v>158</v>
      </c>
      <c r="BM239" s="185" t="s">
        <v>472</v>
      </c>
    </row>
    <row r="240" spans="2:51" s="13" customFormat="1" ht="10.2">
      <c r="B240" s="202"/>
      <c r="C240" s="203"/>
      <c r="D240" s="187" t="s">
        <v>168</v>
      </c>
      <c r="E240" s="204" t="s">
        <v>19</v>
      </c>
      <c r="F240" s="205" t="s">
        <v>473</v>
      </c>
      <c r="G240" s="203"/>
      <c r="H240" s="206">
        <v>0.4</v>
      </c>
      <c r="I240" s="207"/>
      <c r="J240" s="203"/>
      <c r="K240" s="203"/>
      <c r="L240" s="208"/>
      <c r="M240" s="209"/>
      <c r="N240" s="210"/>
      <c r="O240" s="210"/>
      <c r="P240" s="210"/>
      <c r="Q240" s="210"/>
      <c r="R240" s="210"/>
      <c r="S240" s="210"/>
      <c r="T240" s="211"/>
      <c r="AT240" s="212" t="s">
        <v>168</v>
      </c>
      <c r="AU240" s="212" t="s">
        <v>88</v>
      </c>
      <c r="AV240" s="13" t="s">
        <v>88</v>
      </c>
      <c r="AW240" s="13" t="s">
        <v>37</v>
      </c>
      <c r="AX240" s="13" t="s">
        <v>78</v>
      </c>
      <c r="AY240" s="212" t="s">
        <v>151</v>
      </c>
    </row>
    <row r="241" spans="2:51" s="14" customFormat="1" ht="10.2">
      <c r="B241" s="213"/>
      <c r="C241" s="214"/>
      <c r="D241" s="187" t="s">
        <v>168</v>
      </c>
      <c r="E241" s="215" t="s">
        <v>19</v>
      </c>
      <c r="F241" s="216" t="s">
        <v>299</v>
      </c>
      <c r="G241" s="214"/>
      <c r="H241" s="217">
        <v>0.4</v>
      </c>
      <c r="I241" s="218"/>
      <c r="J241" s="214"/>
      <c r="K241" s="214"/>
      <c r="L241" s="219"/>
      <c r="M241" s="220"/>
      <c r="N241" s="221"/>
      <c r="O241" s="221"/>
      <c r="P241" s="221"/>
      <c r="Q241" s="221"/>
      <c r="R241" s="221"/>
      <c r="S241" s="221"/>
      <c r="T241" s="222"/>
      <c r="AT241" s="223" t="s">
        <v>168</v>
      </c>
      <c r="AU241" s="223" t="s">
        <v>88</v>
      </c>
      <c r="AV241" s="14" t="s">
        <v>158</v>
      </c>
      <c r="AW241" s="14" t="s">
        <v>37</v>
      </c>
      <c r="AX241" s="14" t="s">
        <v>86</v>
      </c>
      <c r="AY241" s="223" t="s">
        <v>151</v>
      </c>
    </row>
    <row r="242" spans="2:63" s="12" customFormat="1" ht="22.8" customHeight="1">
      <c r="B242" s="158"/>
      <c r="C242" s="159"/>
      <c r="D242" s="160" t="s">
        <v>77</v>
      </c>
      <c r="E242" s="172" t="s">
        <v>199</v>
      </c>
      <c r="F242" s="172" t="s">
        <v>474</v>
      </c>
      <c r="G242" s="159"/>
      <c r="H242" s="159"/>
      <c r="I242" s="162"/>
      <c r="J242" s="173">
        <f>BK242</f>
        <v>0</v>
      </c>
      <c r="K242" s="159"/>
      <c r="L242" s="164"/>
      <c r="M242" s="165"/>
      <c r="N242" s="166"/>
      <c r="O242" s="166"/>
      <c r="P242" s="167">
        <f>SUM(P243:P332)</f>
        <v>0</v>
      </c>
      <c r="Q242" s="166"/>
      <c r="R242" s="167">
        <f>SUM(R243:R332)</f>
        <v>25.547003600000004</v>
      </c>
      <c r="S242" s="166"/>
      <c r="T242" s="168">
        <f>SUM(T243:T332)</f>
        <v>288.52165</v>
      </c>
      <c r="AR242" s="169" t="s">
        <v>86</v>
      </c>
      <c r="AT242" s="170" t="s">
        <v>77</v>
      </c>
      <c r="AU242" s="170" t="s">
        <v>86</v>
      </c>
      <c r="AY242" s="169" t="s">
        <v>151</v>
      </c>
      <c r="BK242" s="171">
        <f>SUM(BK243:BK332)</f>
        <v>0</v>
      </c>
    </row>
    <row r="243" spans="1:65" s="2" customFormat="1" ht="14.4" customHeight="1">
      <c r="A243" s="34"/>
      <c r="B243" s="35"/>
      <c r="C243" s="174" t="s">
        <v>475</v>
      </c>
      <c r="D243" s="174" t="s">
        <v>153</v>
      </c>
      <c r="E243" s="175" t="s">
        <v>476</v>
      </c>
      <c r="F243" s="176" t="s">
        <v>477</v>
      </c>
      <c r="G243" s="177" t="s">
        <v>188</v>
      </c>
      <c r="H243" s="178">
        <v>2</v>
      </c>
      <c r="I243" s="179"/>
      <c r="J243" s="180">
        <f>ROUND(I243*H243,2)</f>
        <v>0</v>
      </c>
      <c r="K243" s="176" t="s">
        <v>157</v>
      </c>
      <c r="L243" s="39"/>
      <c r="M243" s="181" t="s">
        <v>19</v>
      </c>
      <c r="N243" s="182" t="s">
        <v>51</v>
      </c>
      <c r="O243" s="65"/>
      <c r="P243" s="183">
        <f>O243*H243</f>
        <v>0</v>
      </c>
      <c r="Q243" s="183">
        <v>0.0008</v>
      </c>
      <c r="R243" s="183">
        <f>Q243*H243</f>
        <v>0.0016</v>
      </c>
      <c r="S243" s="183">
        <v>0</v>
      </c>
      <c r="T243" s="184">
        <f>S243*H243</f>
        <v>0</v>
      </c>
      <c r="U243" s="34"/>
      <c r="V243" s="34"/>
      <c r="W243" s="34"/>
      <c r="X243" s="34"/>
      <c r="Y243" s="34"/>
      <c r="Z243" s="34"/>
      <c r="AA243" s="34"/>
      <c r="AB243" s="34"/>
      <c r="AC243" s="34"/>
      <c r="AD243" s="34"/>
      <c r="AE243" s="34"/>
      <c r="AR243" s="185" t="s">
        <v>158</v>
      </c>
      <c r="AT243" s="185" t="s">
        <v>153</v>
      </c>
      <c r="AU243" s="185" t="s">
        <v>88</v>
      </c>
      <c r="AY243" s="17" t="s">
        <v>151</v>
      </c>
      <c r="BE243" s="186">
        <f>IF(N243="základní",J243,0)</f>
        <v>0</v>
      </c>
      <c r="BF243" s="186">
        <f>IF(N243="snížená",J243,0)</f>
        <v>0</v>
      </c>
      <c r="BG243" s="186">
        <f>IF(N243="zákl. přenesená",J243,0)</f>
        <v>0</v>
      </c>
      <c r="BH243" s="186">
        <f>IF(N243="sníž. přenesená",J243,0)</f>
        <v>0</v>
      </c>
      <c r="BI243" s="186">
        <f>IF(N243="nulová",J243,0)</f>
        <v>0</v>
      </c>
      <c r="BJ243" s="17" t="s">
        <v>158</v>
      </c>
      <c r="BK243" s="186">
        <f>ROUND(I243*H243,2)</f>
        <v>0</v>
      </c>
      <c r="BL243" s="17" t="s">
        <v>158</v>
      </c>
      <c r="BM243" s="185" t="s">
        <v>478</v>
      </c>
    </row>
    <row r="244" spans="1:47" s="2" customFormat="1" ht="48">
      <c r="A244" s="34"/>
      <c r="B244" s="35"/>
      <c r="C244" s="36"/>
      <c r="D244" s="187" t="s">
        <v>160</v>
      </c>
      <c r="E244" s="36"/>
      <c r="F244" s="188" t="s">
        <v>479</v>
      </c>
      <c r="G244" s="36"/>
      <c r="H244" s="36"/>
      <c r="I244" s="189"/>
      <c r="J244" s="36"/>
      <c r="K244" s="36"/>
      <c r="L244" s="39"/>
      <c r="M244" s="190"/>
      <c r="N244" s="191"/>
      <c r="O244" s="65"/>
      <c r="P244" s="65"/>
      <c r="Q244" s="65"/>
      <c r="R244" s="65"/>
      <c r="S244" s="65"/>
      <c r="T244" s="66"/>
      <c r="U244" s="34"/>
      <c r="V244" s="34"/>
      <c r="W244" s="34"/>
      <c r="X244" s="34"/>
      <c r="Y244" s="34"/>
      <c r="Z244" s="34"/>
      <c r="AA244" s="34"/>
      <c r="AB244" s="34"/>
      <c r="AC244" s="34"/>
      <c r="AD244" s="34"/>
      <c r="AE244" s="34"/>
      <c r="AT244" s="17" t="s">
        <v>160</v>
      </c>
      <c r="AU244" s="17" t="s">
        <v>88</v>
      </c>
    </row>
    <row r="245" spans="1:65" s="2" customFormat="1" ht="14.4" customHeight="1">
      <c r="A245" s="34"/>
      <c r="B245" s="35"/>
      <c r="C245" s="192" t="s">
        <v>480</v>
      </c>
      <c r="D245" s="192" t="s">
        <v>162</v>
      </c>
      <c r="E245" s="193" t="s">
        <v>481</v>
      </c>
      <c r="F245" s="194" t="s">
        <v>482</v>
      </c>
      <c r="G245" s="195" t="s">
        <v>188</v>
      </c>
      <c r="H245" s="196">
        <v>2</v>
      </c>
      <c r="I245" s="197"/>
      <c r="J245" s="198">
        <f>ROUND(I245*H245,2)</f>
        <v>0</v>
      </c>
      <c r="K245" s="194" t="s">
        <v>157</v>
      </c>
      <c r="L245" s="199"/>
      <c r="M245" s="200" t="s">
        <v>19</v>
      </c>
      <c r="N245" s="201" t="s">
        <v>51</v>
      </c>
      <c r="O245" s="65"/>
      <c r="P245" s="183">
        <f>O245*H245</f>
        <v>0</v>
      </c>
      <c r="Q245" s="183">
        <v>0.006</v>
      </c>
      <c r="R245" s="183">
        <f>Q245*H245</f>
        <v>0.012</v>
      </c>
      <c r="S245" s="183">
        <v>0</v>
      </c>
      <c r="T245" s="184">
        <f>S245*H245</f>
        <v>0</v>
      </c>
      <c r="U245" s="34"/>
      <c r="V245" s="34"/>
      <c r="W245" s="34"/>
      <c r="X245" s="34"/>
      <c r="Y245" s="34"/>
      <c r="Z245" s="34"/>
      <c r="AA245" s="34"/>
      <c r="AB245" s="34"/>
      <c r="AC245" s="34"/>
      <c r="AD245" s="34"/>
      <c r="AE245" s="34"/>
      <c r="AR245" s="185" t="s">
        <v>166</v>
      </c>
      <c r="AT245" s="185" t="s">
        <v>162</v>
      </c>
      <c r="AU245" s="185" t="s">
        <v>88</v>
      </c>
      <c r="AY245" s="17" t="s">
        <v>151</v>
      </c>
      <c r="BE245" s="186">
        <f>IF(N245="základní",J245,0)</f>
        <v>0</v>
      </c>
      <c r="BF245" s="186">
        <f>IF(N245="snížená",J245,0)</f>
        <v>0</v>
      </c>
      <c r="BG245" s="186">
        <f>IF(N245="zákl. přenesená",J245,0)</f>
        <v>0</v>
      </c>
      <c r="BH245" s="186">
        <f>IF(N245="sníž. přenesená",J245,0)</f>
        <v>0</v>
      </c>
      <c r="BI245" s="186">
        <f>IF(N245="nulová",J245,0)</f>
        <v>0</v>
      </c>
      <c r="BJ245" s="17" t="s">
        <v>158</v>
      </c>
      <c r="BK245" s="186">
        <f>ROUND(I245*H245,2)</f>
        <v>0</v>
      </c>
      <c r="BL245" s="17" t="s">
        <v>158</v>
      </c>
      <c r="BM245" s="185" t="s">
        <v>483</v>
      </c>
    </row>
    <row r="246" spans="1:65" s="2" customFormat="1" ht="14.4" customHeight="1">
      <c r="A246" s="34"/>
      <c r="B246" s="35"/>
      <c r="C246" s="174" t="s">
        <v>484</v>
      </c>
      <c r="D246" s="174" t="s">
        <v>153</v>
      </c>
      <c r="E246" s="175" t="s">
        <v>485</v>
      </c>
      <c r="F246" s="176" t="s">
        <v>486</v>
      </c>
      <c r="G246" s="177" t="s">
        <v>188</v>
      </c>
      <c r="H246" s="178">
        <v>7</v>
      </c>
      <c r="I246" s="179"/>
      <c r="J246" s="180">
        <f>ROUND(I246*H246,2)</f>
        <v>0</v>
      </c>
      <c r="K246" s="176" t="s">
        <v>157</v>
      </c>
      <c r="L246" s="39"/>
      <c r="M246" s="181" t="s">
        <v>19</v>
      </c>
      <c r="N246" s="182" t="s">
        <v>51</v>
      </c>
      <c r="O246" s="65"/>
      <c r="P246" s="183">
        <f>O246*H246</f>
        <v>0</v>
      </c>
      <c r="Q246" s="183">
        <v>0.001</v>
      </c>
      <c r="R246" s="183">
        <f>Q246*H246</f>
        <v>0.007</v>
      </c>
      <c r="S246" s="183">
        <v>0</v>
      </c>
      <c r="T246" s="184">
        <f>S246*H246</f>
        <v>0</v>
      </c>
      <c r="U246" s="34"/>
      <c r="V246" s="34"/>
      <c r="W246" s="34"/>
      <c r="X246" s="34"/>
      <c r="Y246" s="34"/>
      <c r="Z246" s="34"/>
      <c r="AA246" s="34"/>
      <c r="AB246" s="34"/>
      <c r="AC246" s="34"/>
      <c r="AD246" s="34"/>
      <c r="AE246" s="34"/>
      <c r="AR246" s="185" t="s">
        <v>158</v>
      </c>
      <c r="AT246" s="185" t="s">
        <v>153</v>
      </c>
      <c r="AU246" s="185" t="s">
        <v>88</v>
      </c>
      <c r="AY246" s="17" t="s">
        <v>151</v>
      </c>
      <c r="BE246" s="186">
        <f>IF(N246="základní",J246,0)</f>
        <v>0</v>
      </c>
      <c r="BF246" s="186">
        <f>IF(N246="snížená",J246,0)</f>
        <v>0</v>
      </c>
      <c r="BG246" s="186">
        <f>IF(N246="zákl. přenesená",J246,0)</f>
        <v>0</v>
      </c>
      <c r="BH246" s="186">
        <f>IF(N246="sníž. přenesená",J246,0)</f>
        <v>0</v>
      </c>
      <c r="BI246" s="186">
        <f>IF(N246="nulová",J246,0)</f>
        <v>0</v>
      </c>
      <c r="BJ246" s="17" t="s">
        <v>158</v>
      </c>
      <c r="BK246" s="186">
        <f>ROUND(I246*H246,2)</f>
        <v>0</v>
      </c>
      <c r="BL246" s="17" t="s">
        <v>158</v>
      </c>
      <c r="BM246" s="185" t="s">
        <v>487</v>
      </c>
    </row>
    <row r="247" spans="1:47" s="2" customFormat="1" ht="76.8">
      <c r="A247" s="34"/>
      <c r="B247" s="35"/>
      <c r="C247" s="36"/>
      <c r="D247" s="187" t="s">
        <v>160</v>
      </c>
      <c r="E247" s="36"/>
      <c r="F247" s="188" t="s">
        <v>488</v>
      </c>
      <c r="G247" s="36"/>
      <c r="H247" s="36"/>
      <c r="I247" s="189"/>
      <c r="J247" s="36"/>
      <c r="K247" s="36"/>
      <c r="L247" s="39"/>
      <c r="M247" s="190"/>
      <c r="N247" s="191"/>
      <c r="O247" s="65"/>
      <c r="P247" s="65"/>
      <c r="Q247" s="65"/>
      <c r="R247" s="65"/>
      <c r="S247" s="65"/>
      <c r="T247" s="66"/>
      <c r="U247" s="34"/>
      <c r="V247" s="34"/>
      <c r="W247" s="34"/>
      <c r="X247" s="34"/>
      <c r="Y247" s="34"/>
      <c r="Z247" s="34"/>
      <c r="AA247" s="34"/>
      <c r="AB247" s="34"/>
      <c r="AC247" s="34"/>
      <c r="AD247" s="34"/>
      <c r="AE247" s="34"/>
      <c r="AT247" s="17" t="s">
        <v>160</v>
      </c>
      <c r="AU247" s="17" t="s">
        <v>88</v>
      </c>
    </row>
    <row r="248" spans="1:65" s="2" customFormat="1" ht="14.4" customHeight="1">
      <c r="A248" s="34"/>
      <c r="B248" s="35"/>
      <c r="C248" s="192" t="s">
        <v>489</v>
      </c>
      <c r="D248" s="192" t="s">
        <v>162</v>
      </c>
      <c r="E248" s="193" t="s">
        <v>490</v>
      </c>
      <c r="F248" s="194" t="s">
        <v>491</v>
      </c>
      <c r="G248" s="195" t="s">
        <v>188</v>
      </c>
      <c r="H248" s="196">
        <v>3</v>
      </c>
      <c r="I248" s="197"/>
      <c r="J248" s="198">
        <f>ROUND(I248*H248,2)</f>
        <v>0</v>
      </c>
      <c r="K248" s="194" t="s">
        <v>157</v>
      </c>
      <c r="L248" s="199"/>
      <c r="M248" s="200" t="s">
        <v>19</v>
      </c>
      <c r="N248" s="201" t="s">
        <v>51</v>
      </c>
      <c r="O248" s="65"/>
      <c r="P248" s="183">
        <f>O248*H248</f>
        <v>0</v>
      </c>
      <c r="Q248" s="183">
        <v>0</v>
      </c>
      <c r="R248" s="183">
        <f>Q248*H248</f>
        <v>0</v>
      </c>
      <c r="S248" s="183">
        <v>0</v>
      </c>
      <c r="T248" s="184">
        <f>S248*H248</f>
        <v>0</v>
      </c>
      <c r="U248" s="34"/>
      <c r="V248" s="34"/>
      <c r="W248" s="34"/>
      <c r="X248" s="34"/>
      <c r="Y248" s="34"/>
      <c r="Z248" s="34"/>
      <c r="AA248" s="34"/>
      <c r="AB248" s="34"/>
      <c r="AC248" s="34"/>
      <c r="AD248" s="34"/>
      <c r="AE248" s="34"/>
      <c r="AR248" s="185" t="s">
        <v>166</v>
      </c>
      <c r="AT248" s="185" t="s">
        <v>162</v>
      </c>
      <c r="AU248" s="185" t="s">
        <v>88</v>
      </c>
      <c r="AY248" s="17" t="s">
        <v>151</v>
      </c>
      <c r="BE248" s="186">
        <f>IF(N248="základní",J248,0)</f>
        <v>0</v>
      </c>
      <c r="BF248" s="186">
        <f>IF(N248="snížená",J248,0)</f>
        <v>0</v>
      </c>
      <c r="BG248" s="186">
        <f>IF(N248="zákl. přenesená",J248,0)</f>
        <v>0</v>
      </c>
      <c r="BH248" s="186">
        <f>IF(N248="sníž. přenesená",J248,0)</f>
        <v>0</v>
      </c>
      <c r="BI248" s="186">
        <f>IF(N248="nulová",J248,0)</f>
        <v>0</v>
      </c>
      <c r="BJ248" s="17" t="s">
        <v>158</v>
      </c>
      <c r="BK248" s="186">
        <f>ROUND(I248*H248,2)</f>
        <v>0</v>
      </c>
      <c r="BL248" s="17" t="s">
        <v>158</v>
      </c>
      <c r="BM248" s="185" t="s">
        <v>492</v>
      </c>
    </row>
    <row r="249" spans="1:65" s="2" customFormat="1" ht="14.4" customHeight="1">
      <c r="A249" s="34"/>
      <c r="B249" s="35"/>
      <c r="C249" s="192" t="s">
        <v>493</v>
      </c>
      <c r="D249" s="192" t="s">
        <v>162</v>
      </c>
      <c r="E249" s="193" t="s">
        <v>494</v>
      </c>
      <c r="F249" s="194" t="s">
        <v>495</v>
      </c>
      <c r="G249" s="195" t="s">
        <v>188</v>
      </c>
      <c r="H249" s="196">
        <v>4</v>
      </c>
      <c r="I249" s="197"/>
      <c r="J249" s="198">
        <f>ROUND(I249*H249,2)</f>
        <v>0</v>
      </c>
      <c r="K249" s="194" t="s">
        <v>157</v>
      </c>
      <c r="L249" s="199"/>
      <c r="M249" s="200" t="s">
        <v>19</v>
      </c>
      <c r="N249" s="201" t="s">
        <v>51</v>
      </c>
      <c r="O249" s="65"/>
      <c r="P249" s="183">
        <f>O249*H249</f>
        <v>0</v>
      </c>
      <c r="Q249" s="183">
        <v>0</v>
      </c>
      <c r="R249" s="183">
        <f>Q249*H249</f>
        <v>0</v>
      </c>
      <c r="S249" s="183">
        <v>0</v>
      </c>
      <c r="T249" s="184">
        <f>S249*H249</f>
        <v>0</v>
      </c>
      <c r="U249" s="34"/>
      <c r="V249" s="34"/>
      <c r="W249" s="34"/>
      <c r="X249" s="34"/>
      <c r="Y249" s="34"/>
      <c r="Z249" s="34"/>
      <c r="AA249" s="34"/>
      <c r="AB249" s="34"/>
      <c r="AC249" s="34"/>
      <c r="AD249" s="34"/>
      <c r="AE249" s="34"/>
      <c r="AR249" s="185" t="s">
        <v>166</v>
      </c>
      <c r="AT249" s="185" t="s">
        <v>162</v>
      </c>
      <c r="AU249" s="185" t="s">
        <v>88</v>
      </c>
      <c r="AY249" s="17" t="s">
        <v>151</v>
      </c>
      <c r="BE249" s="186">
        <f>IF(N249="základní",J249,0)</f>
        <v>0</v>
      </c>
      <c r="BF249" s="186">
        <f>IF(N249="snížená",J249,0)</f>
        <v>0</v>
      </c>
      <c r="BG249" s="186">
        <f>IF(N249="zákl. přenesená",J249,0)</f>
        <v>0</v>
      </c>
      <c r="BH249" s="186">
        <f>IF(N249="sníž. přenesená",J249,0)</f>
        <v>0</v>
      </c>
      <c r="BI249" s="186">
        <f>IF(N249="nulová",J249,0)</f>
        <v>0</v>
      </c>
      <c r="BJ249" s="17" t="s">
        <v>158</v>
      </c>
      <c r="BK249" s="186">
        <f>ROUND(I249*H249,2)</f>
        <v>0</v>
      </c>
      <c r="BL249" s="17" t="s">
        <v>158</v>
      </c>
      <c r="BM249" s="185" t="s">
        <v>496</v>
      </c>
    </row>
    <row r="250" spans="1:65" s="2" customFormat="1" ht="14.4" customHeight="1">
      <c r="A250" s="34"/>
      <c r="B250" s="35"/>
      <c r="C250" s="174" t="s">
        <v>497</v>
      </c>
      <c r="D250" s="174" t="s">
        <v>153</v>
      </c>
      <c r="E250" s="175" t="s">
        <v>498</v>
      </c>
      <c r="F250" s="176" t="s">
        <v>499</v>
      </c>
      <c r="G250" s="177" t="s">
        <v>188</v>
      </c>
      <c r="H250" s="178">
        <v>1</v>
      </c>
      <c r="I250" s="179"/>
      <c r="J250" s="180">
        <f>ROUND(I250*H250,2)</f>
        <v>0</v>
      </c>
      <c r="K250" s="176" t="s">
        <v>157</v>
      </c>
      <c r="L250" s="39"/>
      <c r="M250" s="181" t="s">
        <v>19</v>
      </c>
      <c r="N250" s="182" t="s">
        <v>51</v>
      </c>
      <c r="O250" s="65"/>
      <c r="P250" s="183">
        <f>O250*H250</f>
        <v>0</v>
      </c>
      <c r="Q250" s="183">
        <v>0.0012</v>
      </c>
      <c r="R250" s="183">
        <f>Q250*H250</f>
        <v>0.0012</v>
      </c>
      <c r="S250" s="183">
        <v>0</v>
      </c>
      <c r="T250" s="184">
        <f>S250*H250</f>
        <v>0</v>
      </c>
      <c r="U250" s="34"/>
      <c r="V250" s="34"/>
      <c r="W250" s="34"/>
      <c r="X250" s="34"/>
      <c r="Y250" s="34"/>
      <c r="Z250" s="34"/>
      <c r="AA250" s="34"/>
      <c r="AB250" s="34"/>
      <c r="AC250" s="34"/>
      <c r="AD250" s="34"/>
      <c r="AE250" s="34"/>
      <c r="AR250" s="185" t="s">
        <v>158</v>
      </c>
      <c r="AT250" s="185" t="s">
        <v>153</v>
      </c>
      <c r="AU250" s="185" t="s">
        <v>88</v>
      </c>
      <c r="AY250" s="17" t="s">
        <v>151</v>
      </c>
      <c r="BE250" s="186">
        <f>IF(N250="základní",J250,0)</f>
        <v>0</v>
      </c>
      <c r="BF250" s="186">
        <f>IF(N250="snížená",J250,0)</f>
        <v>0</v>
      </c>
      <c r="BG250" s="186">
        <f>IF(N250="zákl. přenesená",J250,0)</f>
        <v>0</v>
      </c>
      <c r="BH250" s="186">
        <f>IF(N250="sníž. přenesená",J250,0)</f>
        <v>0</v>
      </c>
      <c r="BI250" s="186">
        <f>IF(N250="nulová",J250,0)</f>
        <v>0</v>
      </c>
      <c r="BJ250" s="17" t="s">
        <v>158</v>
      </c>
      <c r="BK250" s="186">
        <f>ROUND(I250*H250,2)</f>
        <v>0</v>
      </c>
      <c r="BL250" s="17" t="s">
        <v>158</v>
      </c>
      <c r="BM250" s="185" t="s">
        <v>500</v>
      </c>
    </row>
    <row r="251" spans="1:47" s="2" customFormat="1" ht="38.4">
      <c r="A251" s="34"/>
      <c r="B251" s="35"/>
      <c r="C251" s="36"/>
      <c r="D251" s="187" t="s">
        <v>160</v>
      </c>
      <c r="E251" s="36"/>
      <c r="F251" s="188" t="s">
        <v>501</v>
      </c>
      <c r="G251" s="36"/>
      <c r="H251" s="36"/>
      <c r="I251" s="189"/>
      <c r="J251" s="36"/>
      <c r="K251" s="36"/>
      <c r="L251" s="39"/>
      <c r="M251" s="190"/>
      <c r="N251" s="191"/>
      <c r="O251" s="65"/>
      <c r="P251" s="65"/>
      <c r="Q251" s="65"/>
      <c r="R251" s="65"/>
      <c r="S251" s="65"/>
      <c r="T251" s="66"/>
      <c r="U251" s="34"/>
      <c r="V251" s="34"/>
      <c r="W251" s="34"/>
      <c r="X251" s="34"/>
      <c r="Y251" s="34"/>
      <c r="Z251" s="34"/>
      <c r="AA251" s="34"/>
      <c r="AB251" s="34"/>
      <c r="AC251" s="34"/>
      <c r="AD251" s="34"/>
      <c r="AE251" s="34"/>
      <c r="AT251" s="17" t="s">
        <v>160</v>
      </c>
      <c r="AU251" s="17" t="s">
        <v>88</v>
      </c>
    </row>
    <row r="252" spans="1:65" s="2" customFormat="1" ht="14.4" customHeight="1">
      <c r="A252" s="34"/>
      <c r="B252" s="35"/>
      <c r="C252" s="192" t="s">
        <v>502</v>
      </c>
      <c r="D252" s="192" t="s">
        <v>162</v>
      </c>
      <c r="E252" s="193" t="s">
        <v>503</v>
      </c>
      <c r="F252" s="194" t="s">
        <v>504</v>
      </c>
      <c r="G252" s="195" t="s">
        <v>188</v>
      </c>
      <c r="H252" s="196">
        <v>1</v>
      </c>
      <c r="I252" s="197"/>
      <c r="J252" s="198">
        <f>ROUND(I252*H252,2)</f>
        <v>0</v>
      </c>
      <c r="K252" s="194" t="s">
        <v>157</v>
      </c>
      <c r="L252" s="199"/>
      <c r="M252" s="200" t="s">
        <v>19</v>
      </c>
      <c r="N252" s="201" t="s">
        <v>51</v>
      </c>
      <c r="O252" s="65"/>
      <c r="P252" s="183">
        <f>O252*H252</f>
        <v>0</v>
      </c>
      <c r="Q252" s="183">
        <v>0.03</v>
      </c>
      <c r="R252" s="183">
        <f>Q252*H252</f>
        <v>0.03</v>
      </c>
      <c r="S252" s="183">
        <v>0</v>
      </c>
      <c r="T252" s="184">
        <f>S252*H252</f>
        <v>0</v>
      </c>
      <c r="U252" s="34"/>
      <c r="V252" s="34"/>
      <c r="W252" s="34"/>
      <c r="X252" s="34"/>
      <c r="Y252" s="34"/>
      <c r="Z252" s="34"/>
      <c r="AA252" s="34"/>
      <c r="AB252" s="34"/>
      <c r="AC252" s="34"/>
      <c r="AD252" s="34"/>
      <c r="AE252" s="34"/>
      <c r="AR252" s="185" t="s">
        <v>166</v>
      </c>
      <c r="AT252" s="185" t="s">
        <v>162</v>
      </c>
      <c r="AU252" s="185" t="s">
        <v>88</v>
      </c>
      <c r="AY252" s="17" t="s">
        <v>151</v>
      </c>
      <c r="BE252" s="186">
        <f>IF(N252="základní",J252,0)</f>
        <v>0</v>
      </c>
      <c r="BF252" s="186">
        <f>IF(N252="snížená",J252,0)</f>
        <v>0</v>
      </c>
      <c r="BG252" s="186">
        <f>IF(N252="zákl. přenesená",J252,0)</f>
        <v>0</v>
      </c>
      <c r="BH252" s="186">
        <f>IF(N252="sníž. přenesená",J252,0)</f>
        <v>0</v>
      </c>
      <c r="BI252" s="186">
        <f>IF(N252="nulová",J252,0)</f>
        <v>0</v>
      </c>
      <c r="BJ252" s="17" t="s">
        <v>158</v>
      </c>
      <c r="BK252" s="186">
        <f>ROUND(I252*H252,2)</f>
        <v>0</v>
      </c>
      <c r="BL252" s="17" t="s">
        <v>158</v>
      </c>
      <c r="BM252" s="185" t="s">
        <v>505</v>
      </c>
    </row>
    <row r="253" spans="1:65" s="2" customFormat="1" ht="24.15" customHeight="1">
      <c r="A253" s="34"/>
      <c r="B253" s="35"/>
      <c r="C253" s="174" t="s">
        <v>506</v>
      </c>
      <c r="D253" s="174" t="s">
        <v>153</v>
      </c>
      <c r="E253" s="175" t="s">
        <v>507</v>
      </c>
      <c r="F253" s="176" t="s">
        <v>508</v>
      </c>
      <c r="G253" s="177" t="s">
        <v>173</v>
      </c>
      <c r="H253" s="178">
        <v>660.346</v>
      </c>
      <c r="I253" s="179"/>
      <c r="J253" s="180">
        <f>ROUND(I253*H253,2)</f>
        <v>0</v>
      </c>
      <c r="K253" s="176" t="s">
        <v>157</v>
      </c>
      <c r="L253" s="39"/>
      <c r="M253" s="181" t="s">
        <v>19</v>
      </c>
      <c r="N253" s="182" t="s">
        <v>51</v>
      </c>
      <c r="O253" s="65"/>
      <c r="P253" s="183">
        <f>O253*H253</f>
        <v>0</v>
      </c>
      <c r="Q253" s="183">
        <v>0</v>
      </c>
      <c r="R253" s="183">
        <f>Q253*H253</f>
        <v>0</v>
      </c>
      <c r="S253" s="183">
        <v>0</v>
      </c>
      <c r="T253" s="184">
        <f>S253*H253</f>
        <v>0</v>
      </c>
      <c r="U253" s="34"/>
      <c r="V253" s="34"/>
      <c r="W253" s="34"/>
      <c r="X253" s="34"/>
      <c r="Y253" s="34"/>
      <c r="Z253" s="34"/>
      <c r="AA253" s="34"/>
      <c r="AB253" s="34"/>
      <c r="AC253" s="34"/>
      <c r="AD253" s="34"/>
      <c r="AE253" s="34"/>
      <c r="AR253" s="185" t="s">
        <v>158</v>
      </c>
      <c r="AT253" s="185" t="s">
        <v>153</v>
      </c>
      <c r="AU253" s="185" t="s">
        <v>88</v>
      </c>
      <c r="AY253" s="17" t="s">
        <v>151</v>
      </c>
      <c r="BE253" s="186">
        <f>IF(N253="základní",J253,0)</f>
        <v>0</v>
      </c>
      <c r="BF253" s="186">
        <f>IF(N253="snížená",J253,0)</f>
        <v>0</v>
      </c>
      <c r="BG253" s="186">
        <f>IF(N253="zákl. přenesená",J253,0)</f>
        <v>0</v>
      </c>
      <c r="BH253" s="186">
        <f>IF(N253="sníž. přenesená",J253,0)</f>
        <v>0</v>
      </c>
      <c r="BI253" s="186">
        <f>IF(N253="nulová",J253,0)</f>
        <v>0</v>
      </c>
      <c r="BJ253" s="17" t="s">
        <v>158</v>
      </c>
      <c r="BK253" s="186">
        <f>ROUND(I253*H253,2)</f>
        <v>0</v>
      </c>
      <c r="BL253" s="17" t="s">
        <v>158</v>
      </c>
      <c r="BM253" s="185" t="s">
        <v>509</v>
      </c>
    </row>
    <row r="254" spans="1:47" s="2" customFormat="1" ht="57.6">
      <c r="A254" s="34"/>
      <c r="B254" s="35"/>
      <c r="C254" s="36"/>
      <c r="D254" s="187" t="s">
        <v>160</v>
      </c>
      <c r="E254" s="36"/>
      <c r="F254" s="188" t="s">
        <v>510</v>
      </c>
      <c r="G254" s="36"/>
      <c r="H254" s="36"/>
      <c r="I254" s="189"/>
      <c r="J254" s="36"/>
      <c r="K254" s="36"/>
      <c r="L254" s="39"/>
      <c r="M254" s="190"/>
      <c r="N254" s="191"/>
      <c r="O254" s="65"/>
      <c r="P254" s="65"/>
      <c r="Q254" s="65"/>
      <c r="R254" s="65"/>
      <c r="S254" s="65"/>
      <c r="T254" s="66"/>
      <c r="U254" s="34"/>
      <c r="V254" s="34"/>
      <c r="W254" s="34"/>
      <c r="X254" s="34"/>
      <c r="Y254" s="34"/>
      <c r="Z254" s="34"/>
      <c r="AA254" s="34"/>
      <c r="AB254" s="34"/>
      <c r="AC254" s="34"/>
      <c r="AD254" s="34"/>
      <c r="AE254" s="34"/>
      <c r="AT254" s="17" t="s">
        <v>160</v>
      </c>
      <c r="AU254" s="17" t="s">
        <v>88</v>
      </c>
    </row>
    <row r="255" spans="1:65" s="2" customFormat="1" ht="24.15" customHeight="1">
      <c r="A255" s="34"/>
      <c r="B255" s="35"/>
      <c r="C255" s="174" t="s">
        <v>511</v>
      </c>
      <c r="D255" s="174" t="s">
        <v>153</v>
      </c>
      <c r="E255" s="175" t="s">
        <v>512</v>
      </c>
      <c r="F255" s="176" t="s">
        <v>513</v>
      </c>
      <c r="G255" s="177" t="s">
        <v>173</v>
      </c>
      <c r="H255" s="178">
        <v>59431.14</v>
      </c>
      <c r="I255" s="179"/>
      <c r="J255" s="180">
        <f>ROUND(I255*H255,2)</f>
        <v>0</v>
      </c>
      <c r="K255" s="176" t="s">
        <v>157</v>
      </c>
      <c r="L255" s="39"/>
      <c r="M255" s="181" t="s">
        <v>19</v>
      </c>
      <c r="N255" s="182" t="s">
        <v>51</v>
      </c>
      <c r="O255" s="65"/>
      <c r="P255" s="183">
        <f>O255*H255</f>
        <v>0</v>
      </c>
      <c r="Q255" s="183">
        <v>0</v>
      </c>
      <c r="R255" s="183">
        <f>Q255*H255</f>
        <v>0</v>
      </c>
      <c r="S255" s="183">
        <v>0</v>
      </c>
      <c r="T255" s="184">
        <f>S255*H255</f>
        <v>0</v>
      </c>
      <c r="U255" s="34"/>
      <c r="V255" s="34"/>
      <c r="W255" s="34"/>
      <c r="X255" s="34"/>
      <c r="Y255" s="34"/>
      <c r="Z255" s="34"/>
      <c r="AA255" s="34"/>
      <c r="AB255" s="34"/>
      <c r="AC255" s="34"/>
      <c r="AD255" s="34"/>
      <c r="AE255" s="34"/>
      <c r="AR255" s="185" t="s">
        <v>158</v>
      </c>
      <c r="AT255" s="185" t="s">
        <v>153</v>
      </c>
      <c r="AU255" s="185" t="s">
        <v>88</v>
      </c>
      <c r="AY255" s="17" t="s">
        <v>151</v>
      </c>
      <c r="BE255" s="186">
        <f>IF(N255="základní",J255,0)</f>
        <v>0</v>
      </c>
      <c r="BF255" s="186">
        <f>IF(N255="snížená",J255,0)</f>
        <v>0</v>
      </c>
      <c r="BG255" s="186">
        <f>IF(N255="zákl. přenesená",J255,0)</f>
        <v>0</v>
      </c>
      <c r="BH255" s="186">
        <f>IF(N255="sníž. přenesená",J255,0)</f>
        <v>0</v>
      </c>
      <c r="BI255" s="186">
        <f>IF(N255="nulová",J255,0)</f>
        <v>0</v>
      </c>
      <c r="BJ255" s="17" t="s">
        <v>158</v>
      </c>
      <c r="BK255" s="186">
        <f>ROUND(I255*H255,2)</f>
        <v>0</v>
      </c>
      <c r="BL255" s="17" t="s">
        <v>158</v>
      </c>
      <c r="BM255" s="185" t="s">
        <v>514</v>
      </c>
    </row>
    <row r="256" spans="1:47" s="2" customFormat="1" ht="57.6">
      <c r="A256" s="34"/>
      <c r="B256" s="35"/>
      <c r="C256" s="36"/>
      <c r="D256" s="187" t="s">
        <v>160</v>
      </c>
      <c r="E256" s="36"/>
      <c r="F256" s="188" t="s">
        <v>510</v>
      </c>
      <c r="G256" s="36"/>
      <c r="H256" s="36"/>
      <c r="I256" s="189"/>
      <c r="J256" s="36"/>
      <c r="K256" s="36"/>
      <c r="L256" s="39"/>
      <c r="M256" s="190"/>
      <c r="N256" s="191"/>
      <c r="O256" s="65"/>
      <c r="P256" s="65"/>
      <c r="Q256" s="65"/>
      <c r="R256" s="65"/>
      <c r="S256" s="65"/>
      <c r="T256" s="66"/>
      <c r="U256" s="34"/>
      <c r="V256" s="34"/>
      <c r="W256" s="34"/>
      <c r="X256" s="34"/>
      <c r="Y256" s="34"/>
      <c r="Z256" s="34"/>
      <c r="AA256" s="34"/>
      <c r="AB256" s="34"/>
      <c r="AC256" s="34"/>
      <c r="AD256" s="34"/>
      <c r="AE256" s="34"/>
      <c r="AT256" s="17" t="s">
        <v>160</v>
      </c>
      <c r="AU256" s="17" t="s">
        <v>88</v>
      </c>
    </row>
    <row r="257" spans="2:51" s="13" customFormat="1" ht="10.2">
      <c r="B257" s="202"/>
      <c r="C257" s="203"/>
      <c r="D257" s="187" t="s">
        <v>168</v>
      </c>
      <c r="E257" s="204" t="s">
        <v>19</v>
      </c>
      <c r="F257" s="205" t="s">
        <v>515</v>
      </c>
      <c r="G257" s="203"/>
      <c r="H257" s="206">
        <v>59431.14</v>
      </c>
      <c r="I257" s="207"/>
      <c r="J257" s="203"/>
      <c r="K257" s="203"/>
      <c r="L257" s="208"/>
      <c r="M257" s="209"/>
      <c r="N257" s="210"/>
      <c r="O257" s="210"/>
      <c r="P257" s="210"/>
      <c r="Q257" s="210"/>
      <c r="R257" s="210"/>
      <c r="S257" s="210"/>
      <c r="T257" s="211"/>
      <c r="AT257" s="212" t="s">
        <v>168</v>
      </c>
      <c r="AU257" s="212" t="s">
        <v>88</v>
      </c>
      <c r="AV257" s="13" t="s">
        <v>88</v>
      </c>
      <c r="AW257" s="13" t="s">
        <v>37</v>
      </c>
      <c r="AX257" s="13" t="s">
        <v>78</v>
      </c>
      <c r="AY257" s="212" t="s">
        <v>151</v>
      </c>
    </row>
    <row r="258" spans="2:51" s="14" customFormat="1" ht="10.2">
      <c r="B258" s="213"/>
      <c r="C258" s="214"/>
      <c r="D258" s="187" t="s">
        <v>168</v>
      </c>
      <c r="E258" s="215" t="s">
        <v>19</v>
      </c>
      <c r="F258" s="216" t="s">
        <v>299</v>
      </c>
      <c r="G258" s="214"/>
      <c r="H258" s="217">
        <v>59431.14</v>
      </c>
      <c r="I258" s="218"/>
      <c r="J258" s="214"/>
      <c r="K258" s="214"/>
      <c r="L258" s="219"/>
      <c r="M258" s="220"/>
      <c r="N258" s="221"/>
      <c r="O258" s="221"/>
      <c r="P258" s="221"/>
      <c r="Q258" s="221"/>
      <c r="R258" s="221"/>
      <c r="S258" s="221"/>
      <c r="T258" s="222"/>
      <c r="AT258" s="223" t="s">
        <v>168</v>
      </c>
      <c r="AU258" s="223" t="s">
        <v>88</v>
      </c>
      <c r="AV258" s="14" t="s">
        <v>158</v>
      </c>
      <c r="AW258" s="14" t="s">
        <v>37</v>
      </c>
      <c r="AX258" s="14" t="s">
        <v>86</v>
      </c>
      <c r="AY258" s="223" t="s">
        <v>151</v>
      </c>
    </row>
    <row r="259" spans="1:65" s="2" customFormat="1" ht="24.15" customHeight="1">
      <c r="A259" s="34"/>
      <c r="B259" s="35"/>
      <c r="C259" s="174" t="s">
        <v>516</v>
      </c>
      <c r="D259" s="174" t="s">
        <v>153</v>
      </c>
      <c r="E259" s="175" t="s">
        <v>517</v>
      </c>
      <c r="F259" s="176" t="s">
        <v>518</v>
      </c>
      <c r="G259" s="177" t="s">
        <v>173</v>
      </c>
      <c r="H259" s="178">
        <v>660.346</v>
      </c>
      <c r="I259" s="179"/>
      <c r="J259" s="180">
        <f>ROUND(I259*H259,2)</f>
        <v>0</v>
      </c>
      <c r="K259" s="176" t="s">
        <v>157</v>
      </c>
      <c r="L259" s="39"/>
      <c r="M259" s="181" t="s">
        <v>19</v>
      </c>
      <c r="N259" s="182" t="s">
        <v>51</v>
      </c>
      <c r="O259" s="65"/>
      <c r="P259" s="183">
        <f>O259*H259</f>
        <v>0</v>
      </c>
      <c r="Q259" s="183">
        <v>0</v>
      </c>
      <c r="R259" s="183">
        <f>Q259*H259</f>
        <v>0</v>
      </c>
      <c r="S259" s="183">
        <v>0</v>
      </c>
      <c r="T259" s="184">
        <f>S259*H259</f>
        <v>0</v>
      </c>
      <c r="U259" s="34"/>
      <c r="V259" s="34"/>
      <c r="W259" s="34"/>
      <c r="X259" s="34"/>
      <c r="Y259" s="34"/>
      <c r="Z259" s="34"/>
      <c r="AA259" s="34"/>
      <c r="AB259" s="34"/>
      <c r="AC259" s="34"/>
      <c r="AD259" s="34"/>
      <c r="AE259" s="34"/>
      <c r="AR259" s="185" t="s">
        <v>158</v>
      </c>
      <c r="AT259" s="185" t="s">
        <v>153</v>
      </c>
      <c r="AU259" s="185" t="s">
        <v>88</v>
      </c>
      <c r="AY259" s="17" t="s">
        <v>151</v>
      </c>
      <c r="BE259" s="186">
        <f>IF(N259="základní",J259,0)</f>
        <v>0</v>
      </c>
      <c r="BF259" s="186">
        <f>IF(N259="snížená",J259,0)</f>
        <v>0</v>
      </c>
      <c r="BG259" s="186">
        <f>IF(N259="zákl. přenesená",J259,0)</f>
        <v>0</v>
      </c>
      <c r="BH259" s="186">
        <f>IF(N259="sníž. přenesená",J259,0)</f>
        <v>0</v>
      </c>
      <c r="BI259" s="186">
        <f>IF(N259="nulová",J259,0)</f>
        <v>0</v>
      </c>
      <c r="BJ259" s="17" t="s">
        <v>158</v>
      </c>
      <c r="BK259" s="186">
        <f>ROUND(I259*H259,2)</f>
        <v>0</v>
      </c>
      <c r="BL259" s="17" t="s">
        <v>158</v>
      </c>
      <c r="BM259" s="185" t="s">
        <v>519</v>
      </c>
    </row>
    <row r="260" spans="1:47" s="2" customFormat="1" ht="28.8">
      <c r="A260" s="34"/>
      <c r="B260" s="35"/>
      <c r="C260" s="36"/>
      <c r="D260" s="187" t="s">
        <v>160</v>
      </c>
      <c r="E260" s="36"/>
      <c r="F260" s="188" t="s">
        <v>520</v>
      </c>
      <c r="G260" s="36"/>
      <c r="H260" s="36"/>
      <c r="I260" s="189"/>
      <c r="J260" s="36"/>
      <c r="K260" s="36"/>
      <c r="L260" s="39"/>
      <c r="M260" s="190"/>
      <c r="N260" s="191"/>
      <c r="O260" s="65"/>
      <c r="P260" s="65"/>
      <c r="Q260" s="65"/>
      <c r="R260" s="65"/>
      <c r="S260" s="65"/>
      <c r="T260" s="66"/>
      <c r="U260" s="34"/>
      <c r="V260" s="34"/>
      <c r="W260" s="34"/>
      <c r="X260" s="34"/>
      <c r="Y260" s="34"/>
      <c r="Z260" s="34"/>
      <c r="AA260" s="34"/>
      <c r="AB260" s="34"/>
      <c r="AC260" s="34"/>
      <c r="AD260" s="34"/>
      <c r="AE260" s="34"/>
      <c r="AT260" s="17" t="s">
        <v>160</v>
      </c>
      <c r="AU260" s="17" t="s">
        <v>88</v>
      </c>
    </row>
    <row r="261" spans="1:65" s="2" customFormat="1" ht="14.4" customHeight="1">
      <c r="A261" s="34"/>
      <c r="B261" s="35"/>
      <c r="C261" s="174" t="s">
        <v>521</v>
      </c>
      <c r="D261" s="174" t="s">
        <v>153</v>
      </c>
      <c r="E261" s="175" t="s">
        <v>522</v>
      </c>
      <c r="F261" s="176" t="s">
        <v>523</v>
      </c>
      <c r="G261" s="177" t="s">
        <v>173</v>
      </c>
      <c r="H261" s="178">
        <v>660.346</v>
      </c>
      <c r="I261" s="179"/>
      <c r="J261" s="180">
        <f>ROUND(I261*H261,2)</f>
        <v>0</v>
      </c>
      <c r="K261" s="176" t="s">
        <v>157</v>
      </c>
      <c r="L261" s="39"/>
      <c r="M261" s="181" t="s">
        <v>19</v>
      </c>
      <c r="N261" s="182" t="s">
        <v>51</v>
      </c>
      <c r="O261" s="65"/>
      <c r="P261" s="183">
        <f>O261*H261</f>
        <v>0</v>
      </c>
      <c r="Q261" s="183">
        <v>0</v>
      </c>
      <c r="R261" s="183">
        <f>Q261*H261</f>
        <v>0</v>
      </c>
      <c r="S261" s="183">
        <v>0</v>
      </c>
      <c r="T261" s="184">
        <f>S261*H261</f>
        <v>0</v>
      </c>
      <c r="U261" s="34"/>
      <c r="V261" s="34"/>
      <c r="W261" s="34"/>
      <c r="X261" s="34"/>
      <c r="Y261" s="34"/>
      <c r="Z261" s="34"/>
      <c r="AA261" s="34"/>
      <c r="AB261" s="34"/>
      <c r="AC261" s="34"/>
      <c r="AD261" s="34"/>
      <c r="AE261" s="34"/>
      <c r="AR261" s="185" t="s">
        <v>158</v>
      </c>
      <c r="AT261" s="185" t="s">
        <v>153</v>
      </c>
      <c r="AU261" s="185" t="s">
        <v>88</v>
      </c>
      <c r="AY261" s="17" t="s">
        <v>151</v>
      </c>
      <c r="BE261" s="186">
        <f>IF(N261="základní",J261,0)</f>
        <v>0</v>
      </c>
      <c r="BF261" s="186">
        <f>IF(N261="snížená",J261,0)</f>
        <v>0</v>
      </c>
      <c r="BG261" s="186">
        <f>IF(N261="zákl. přenesená",J261,0)</f>
        <v>0</v>
      </c>
      <c r="BH261" s="186">
        <f>IF(N261="sníž. přenesená",J261,0)</f>
        <v>0</v>
      </c>
      <c r="BI261" s="186">
        <f>IF(N261="nulová",J261,0)</f>
        <v>0</v>
      </c>
      <c r="BJ261" s="17" t="s">
        <v>158</v>
      </c>
      <c r="BK261" s="186">
        <f>ROUND(I261*H261,2)</f>
        <v>0</v>
      </c>
      <c r="BL261" s="17" t="s">
        <v>158</v>
      </c>
      <c r="BM261" s="185" t="s">
        <v>524</v>
      </c>
    </row>
    <row r="262" spans="1:47" s="2" customFormat="1" ht="38.4">
      <c r="A262" s="34"/>
      <c r="B262" s="35"/>
      <c r="C262" s="36"/>
      <c r="D262" s="187" t="s">
        <v>160</v>
      </c>
      <c r="E262" s="36"/>
      <c r="F262" s="188" t="s">
        <v>525</v>
      </c>
      <c r="G262" s="36"/>
      <c r="H262" s="36"/>
      <c r="I262" s="189"/>
      <c r="J262" s="36"/>
      <c r="K262" s="36"/>
      <c r="L262" s="39"/>
      <c r="M262" s="190"/>
      <c r="N262" s="191"/>
      <c r="O262" s="65"/>
      <c r="P262" s="65"/>
      <c r="Q262" s="65"/>
      <c r="R262" s="65"/>
      <c r="S262" s="65"/>
      <c r="T262" s="66"/>
      <c r="U262" s="34"/>
      <c r="V262" s="34"/>
      <c r="W262" s="34"/>
      <c r="X262" s="34"/>
      <c r="Y262" s="34"/>
      <c r="Z262" s="34"/>
      <c r="AA262" s="34"/>
      <c r="AB262" s="34"/>
      <c r="AC262" s="34"/>
      <c r="AD262" s="34"/>
      <c r="AE262" s="34"/>
      <c r="AT262" s="17" t="s">
        <v>160</v>
      </c>
      <c r="AU262" s="17" t="s">
        <v>88</v>
      </c>
    </row>
    <row r="263" spans="1:65" s="2" customFormat="1" ht="14.4" customHeight="1">
      <c r="A263" s="34"/>
      <c r="B263" s="35"/>
      <c r="C263" s="174" t="s">
        <v>526</v>
      </c>
      <c r="D263" s="174" t="s">
        <v>153</v>
      </c>
      <c r="E263" s="175" t="s">
        <v>527</v>
      </c>
      <c r="F263" s="176" t="s">
        <v>528</v>
      </c>
      <c r="G263" s="177" t="s">
        <v>173</v>
      </c>
      <c r="H263" s="178">
        <v>59431.14</v>
      </c>
      <c r="I263" s="179"/>
      <c r="J263" s="180">
        <f>ROUND(I263*H263,2)</f>
        <v>0</v>
      </c>
      <c r="K263" s="176" t="s">
        <v>157</v>
      </c>
      <c r="L263" s="39"/>
      <c r="M263" s="181" t="s">
        <v>19</v>
      </c>
      <c r="N263" s="182" t="s">
        <v>51</v>
      </c>
      <c r="O263" s="65"/>
      <c r="P263" s="183">
        <f>O263*H263</f>
        <v>0</v>
      </c>
      <c r="Q263" s="183">
        <v>0</v>
      </c>
      <c r="R263" s="183">
        <f>Q263*H263</f>
        <v>0</v>
      </c>
      <c r="S263" s="183">
        <v>0</v>
      </c>
      <c r="T263" s="184">
        <f>S263*H263</f>
        <v>0</v>
      </c>
      <c r="U263" s="34"/>
      <c r="V263" s="34"/>
      <c r="W263" s="34"/>
      <c r="X263" s="34"/>
      <c r="Y263" s="34"/>
      <c r="Z263" s="34"/>
      <c r="AA263" s="34"/>
      <c r="AB263" s="34"/>
      <c r="AC263" s="34"/>
      <c r="AD263" s="34"/>
      <c r="AE263" s="34"/>
      <c r="AR263" s="185" t="s">
        <v>158</v>
      </c>
      <c r="AT263" s="185" t="s">
        <v>153</v>
      </c>
      <c r="AU263" s="185" t="s">
        <v>88</v>
      </c>
      <c r="AY263" s="17" t="s">
        <v>151</v>
      </c>
      <c r="BE263" s="186">
        <f>IF(N263="základní",J263,0)</f>
        <v>0</v>
      </c>
      <c r="BF263" s="186">
        <f>IF(N263="snížená",J263,0)</f>
        <v>0</v>
      </c>
      <c r="BG263" s="186">
        <f>IF(N263="zákl. přenesená",J263,0)</f>
        <v>0</v>
      </c>
      <c r="BH263" s="186">
        <f>IF(N263="sníž. přenesená",J263,0)</f>
        <v>0</v>
      </c>
      <c r="BI263" s="186">
        <f>IF(N263="nulová",J263,0)</f>
        <v>0</v>
      </c>
      <c r="BJ263" s="17" t="s">
        <v>158</v>
      </c>
      <c r="BK263" s="186">
        <f>ROUND(I263*H263,2)</f>
        <v>0</v>
      </c>
      <c r="BL263" s="17" t="s">
        <v>158</v>
      </c>
      <c r="BM263" s="185" t="s">
        <v>529</v>
      </c>
    </row>
    <row r="264" spans="1:47" s="2" customFormat="1" ht="38.4">
      <c r="A264" s="34"/>
      <c r="B264" s="35"/>
      <c r="C264" s="36"/>
      <c r="D264" s="187" t="s">
        <v>160</v>
      </c>
      <c r="E264" s="36"/>
      <c r="F264" s="188" t="s">
        <v>525</v>
      </c>
      <c r="G264" s="36"/>
      <c r="H264" s="36"/>
      <c r="I264" s="189"/>
      <c r="J264" s="36"/>
      <c r="K264" s="36"/>
      <c r="L264" s="39"/>
      <c r="M264" s="190"/>
      <c r="N264" s="191"/>
      <c r="O264" s="65"/>
      <c r="P264" s="65"/>
      <c r="Q264" s="65"/>
      <c r="R264" s="65"/>
      <c r="S264" s="65"/>
      <c r="T264" s="66"/>
      <c r="U264" s="34"/>
      <c r="V264" s="34"/>
      <c r="W264" s="34"/>
      <c r="X264" s="34"/>
      <c r="Y264" s="34"/>
      <c r="Z264" s="34"/>
      <c r="AA264" s="34"/>
      <c r="AB264" s="34"/>
      <c r="AC264" s="34"/>
      <c r="AD264" s="34"/>
      <c r="AE264" s="34"/>
      <c r="AT264" s="17" t="s">
        <v>160</v>
      </c>
      <c r="AU264" s="17" t="s">
        <v>88</v>
      </c>
    </row>
    <row r="265" spans="1:65" s="2" customFormat="1" ht="14.4" customHeight="1">
      <c r="A265" s="34"/>
      <c r="B265" s="35"/>
      <c r="C265" s="174" t="s">
        <v>530</v>
      </c>
      <c r="D265" s="174" t="s">
        <v>153</v>
      </c>
      <c r="E265" s="175" t="s">
        <v>531</v>
      </c>
      <c r="F265" s="176" t="s">
        <v>532</v>
      </c>
      <c r="G265" s="177" t="s">
        <v>173</v>
      </c>
      <c r="H265" s="178">
        <v>660.346</v>
      </c>
      <c r="I265" s="179"/>
      <c r="J265" s="180">
        <f>ROUND(I265*H265,2)</f>
        <v>0</v>
      </c>
      <c r="K265" s="176" t="s">
        <v>157</v>
      </c>
      <c r="L265" s="39"/>
      <c r="M265" s="181" t="s">
        <v>19</v>
      </c>
      <c r="N265" s="182" t="s">
        <v>51</v>
      </c>
      <c r="O265" s="65"/>
      <c r="P265" s="183">
        <f>O265*H265</f>
        <v>0</v>
      </c>
      <c r="Q265" s="183">
        <v>0</v>
      </c>
      <c r="R265" s="183">
        <f>Q265*H265</f>
        <v>0</v>
      </c>
      <c r="S265" s="183">
        <v>0</v>
      </c>
      <c r="T265" s="184">
        <f>S265*H265</f>
        <v>0</v>
      </c>
      <c r="U265" s="34"/>
      <c r="V265" s="34"/>
      <c r="W265" s="34"/>
      <c r="X265" s="34"/>
      <c r="Y265" s="34"/>
      <c r="Z265" s="34"/>
      <c r="AA265" s="34"/>
      <c r="AB265" s="34"/>
      <c r="AC265" s="34"/>
      <c r="AD265" s="34"/>
      <c r="AE265" s="34"/>
      <c r="AR265" s="185" t="s">
        <v>158</v>
      </c>
      <c r="AT265" s="185" t="s">
        <v>153</v>
      </c>
      <c r="AU265" s="185" t="s">
        <v>88</v>
      </c>
      <c r="AY265" s="17" t="s">
        <v>151</v>
      </c>
      <c r="BE265" s="186">
        <f>IF(N265="základní",J265,0)</f>
        <v>0</v>
      </c>
      <c r="BF265" s="186">
        <f>IF(N265="snížená",J265,0)</f>
        <v>0</v>
      </c>
      <c r="BG265" s="186">
        <f>IF(N265="zákl. přenesená",J265,0)</f>
        <v>0</v>
      </c>
      <c r="BH265" s="186">
        <f>IF(N265="sníž. přenesená",J265,0)</f>
        <v>0</v>
      </c>
      <c r="BI265" s="186">
        <f>IF(N265="nulová",J265,0)</f>
        <v>0</v>
      </c>
      <c r="BJ265" s="17" t="s">
        <v>158</v>
      </c>
      <c r="BK265" s="186">
        <f>ROUND(I265*H265,2)</f>
        <v>0</v>
      </c>
      <c r="BL265" s="17" t="s">
        <v>158</v>
      </c>
      <c r="BM265" s="185" t="s">
        <v>533</v>
      </c>
    </row>
    <row r="266" spans="1:65" s="2" customFormat="1" ht="14.4" customHeight="1">
      <c r="A266" s="34"/>
      <c r="B266" s="35"/>
      <c r="C266" s="174" t="s">
        <v>534</v>
      </c>
      <c r="D266" s="174" t="s">
        <v>153</v>
      </c>
      <c r="E266" s="175" t="s">
        <v>535</v>
      </c>
      <c r="F266" s="176" t="s">
        <v>536</v>
      </c>
      <c r="G266" s="177" t="s">
        <v>202</v>
      </c>
      <c r="H266" s="178">
        <v>12</v>
      </c>
      <c r="I266" s="179"/>
      <c r="J266" s="180">
        <f>ROUND(I266*H266,2)</f>
        <v>0</v>
      </c>
      <c r="K266" s="176" t="s">
        <v>157</v>
      </c>
      <c r="L266" s="39"/>
      <c r="M266" s="181" t="s">
        <v>19</v>
      </c>
      <c r="N266" s="182" t="s">
        <v>51</v>
      </c>
      <c r="O266" s="65"/>
      <c r="P266" s="183">
        <f>O266*H266</f>
        <v>0</v>
      </c>
      <c r="Q266" s="183">
        <v>0</v>
      </c>
      <c r="R266" s="183">
        <f>Q266*H266</f>
        <v>0</v>
      </c>
      <c r="S266" s="183">
        <v>0</v>
      </c>
      <c r="T266" s="184">
        <f>S266*H266</f>
        <v>0</v>
      </c>
      <c r="U266" s="34"/>
      <c r="V266" s="34"/>
      <c r="W266" s="34"/>
      <c r="X266" s="34"/>
      <c r="Y266" s="34"/>
      <c r="Z266" s="34"/>
      <c r="AA266" s="34"/>
      <c r="AB266" s="34"/>
      <c r="AC266" s="34"/>
      <c r="AD266" s="34"/>
      <c r="AE266" s="34"/>
      <c r="AR266" s="185" t="s">
        <v>158</v>
      </c>
      <c r="AT266" s="185" t="s">
        <v>153</v>
      </c>
      <c r="AU266" s="185" t="s">
        <v>88</v>
      </c>
      <c r="AY266" s="17" t="s">
        <v>151</v>
      </c>
      <c r="BE266" s="186">
        <f>IF(N266="základní",J266,0)</f>
        <v>0</v>
      </c>
      <c r="BF266" s="186">
        <f>IF(N266="snížená",J266,0)</f>
        <v>0</v>
      </c>
      <c r="BG266" s="186">
        <f>IF(N266="zákl. přenesená",J266,0)</f>
        <v>0</v>
      </c>
      <c r="BH266" s="186">
        <f>IF(N266="sníž. přenesená",J266,0)</f>
        <v>0</v>
      </c>
      <c r="BI266" s="186">
        <f>IF(N266="nulová",J266,0)</f>
        <v>0</v>
      </c>
      <c r="BJ266" s="17" t="s">
        <v>158</v>
      </c>
      <c r="BK266" s="186">
        <f>ROUND(I266*H266,2)</f>
        <v>0</v>
      </c>
      <c r="BL266" s="17" t="s">
        <v>158</v>
      </c>
      <c r="BM266" s="185" t="s">
        <v>537</v>
      </c>
    </row>
    <row r="267" spans="1:47" s="2" customFormat="1" ht="48">
      <c r="A267" s="34"/>
      <c r="B267" s="35"/>
      <c r="C267" s="36"/>
      <c r="D267" s="187" t="s">
        <v>160</v>
      </c>
      <c r="E267" s="36"/>
      <c r="F267" s="188" t="s">
        <v>538</v>
      </c>
      <c r="G267" s="36"/>
      <c r="H267" s="36"/>
      <c r="I267" s="189"/>
      <c r="J267" s="36"/>
      <c r="K267" s="36"/>
      <c r="L267" s="39"/>
      <c r="M267" s="190"/>
      <c r="N267" s="191"/>
      <c r="O267" s="65"/>
      <c r="P267" s="65"/>
      <c r="Q267" s="65"/>
      <c r="R267" s="65"/>
      <c r="S267" s="65"/>
      <c r="T267" s="66"/>
      <c r="U267" s="34"/>
      <c r="V267" s="34"/>
      <c r="W267" s="34"/>
      <c r="X267" s="34"/>
      <c r="Y267" s="34"/>
      <c r="Z267" s="34"/>
      <c r="AA267" s="34"/>
      <c r="AB267" s="34"/>
      <c r="AC267" s="34"/>
      <c r="AD267" s="34"/>
      <c r="AE267" s="34"/>
      <c r="AT267" s="17" t="s">
        <v>160</v>
      </c>
      <c r="AU267" s="17" t="s">
        <v>88</v>
      </c>
    </row>
    <row r="268" spans="1:65" s="2" customFormat="1" ht="14.4" customHeight="1">
      <c r="A268" s="34"/>
      <c r="B268" s="35"/>
      <c r="C268" s="174" t="s">
        <v>539</v>
      </c>
      <c r="D268" s="174" t="s">
        <v>153</v>
      </c>
      <c r="E268" s="175" t="s">
        <v>540</v>
      </c>
      <c r="F268" s="176" t="s">
        <v>541</v>
      </c>
      <c r="G268" s="177" t="s">
        <v>202</v>
      </c>
      <c r="H268" s="178">
        <v>1440</v>
      </c>
      <c r="I268" s="179"/>
      <c r="J268" s="180">
        <f>ROUND(I268*H268,2)</f>
        <v>0</v>
      </c>
      <c r="K268" s="176" t="s">
        <v>157</v>
      </c>
      <c r="L268" s="39"/>
      <c r="M268" s="181" t="s">
        <v>19</v>
      </c>
      <c r="N268" s="182" t="s">
        <v>51</v>
      </c>
      <c r="O268" s="65"/>
      <c r="P268" s="183">
        <f>O268*H268</f>
        <v>0</v>
      </c>
      <c r="Q268" s="183">
        <v>0</v>
      </c>
      <c r="R268" s="183">
        <f>Q268*H268</f>
        <v>0</v>
      </c>
      <c r="S268" s="183">
        <v>0</v>
      </c>
      <c r="T268" s="184">
        <f>S268*H268</f>
        <v>0</v>
      </c>
      <c r="U268" s="34"/>
      <c r="V268" s="34"/>
      <c r="W268" s="34"/>
      <c r="X268" s="34"/>
      <c r="Y268" s="34"/>
      <c r="Z268" s="34"/>
      <c r="AA268" s="34"/>
      <c r="AB268" s="34"/>
      <c r="AC268" s="34"/>
      <c r="AD268" s="34"/>
      <c r="AE268" s="34"/>
      <c r="AR268" s="185" t="s">
        <v>158</v>
      </c>
      <c r="AT268" s="185" t="s">
        <v>153</v>
      </c>
      <c r="AU268" s="185" t="s">
        <v>88</v>
      </c>
      <c r="AY268" s="17" t="s">
        <v>151</v>
      </c>
      <c r="BE268" s="186">
        <f>IF(N268="základní",J268,0)</f>
        <v>0</v>
      </c>
      <c r="BF268" s="186">
        <f>IF(N268="snížená",J268,0)</f>
        <v>0</v>
      </c>
      <c r="BG268" s="186">
        <f>IF(N268="zákl. přenesená",J268,0)</f>
        <v>0</v>
      </c>
      <c r="BH268" s="186">
        <f>IF(N268="sníž. přenesená",J268,0)</f>
        <v>0</v>
      </c>
      <c r="BI268" s="186">
        <f>IF(N268="nulová",J268,0)</f>
        <v>0</v>
      </c>
      <c r="BJ268" s="17" t="s">
        <v>158</v>
      </c>
      <c r="BK268" s="186">
        <f>ROUND(I268*H268,2)</f>
        <v>0</v>
      </c>
      <c r="BL268" s="17" t="s">
        <v>158</v>
      </c>
      <c r="BM268" s="185" t="s">
        <v>542</v>
      </c>
    </row>
    <row r="269" spans="1:47" s="2" customFormat="1" ht="48">
      <c r="A269" s="34"/>
      <c r="B269" s="35"/>
      <c r="C269" s="36"/>
      <c r="D269" s="187" t="s">
        <v>160</v>
      </c>
      <c r="E269" s="36"/>
      <c r="F269" s="188" t="s">
        <v>538</v>
      </c>
      <c r="G269" s="36"/>
      <c r="H269" s="36"/>
      <c r="I269" s="189"/>
      <c r="J269" s="36"/>
      <c r="K269" s="36"/>
      <c r="L269" s="39"/>
      <c r="M269" s="190"/>
      <c r="N269" s="191"/>
      <c r="O269" s="65"/>
      <c r="P269" s="65"/>
      <c r="Q269" s="65"/>
      <c r="R269" s="65"/>
      <c r="S269" s="65"/>
      <c r="T269" s="66"/>
      <c r="U269" s="34"/>
      <c r="V269" s="34"/>
      <c r="W269" s="34"/>
      <c r="X269" s="34"/>
      <c r="Y269" s="34"/>
      <c r="Z269" s="34"/>
      <c r="AA269" s="34"/>
      <c r="AB269" s="34"/>
      <c r="AC269" s="34"/>
      <c r="AD269" s="34"/>
      <c r="AE269" s="34"/>
      <c r="AT269" s="17" t="s">
        <v>160</v>
      </c>
      <c r="AU269" s="17" t="s">
        <v>88</v>
      </c>
    </row>
    <row r="270" spans="1:65" s="2" customFormat="1" ht="14.4" customHeight="1">
      <c r="A270" s="34"/>
      <c r="B270" s="35"/>
      <c r="C270" s="174" t="s">
        <v>543</v>
      </c>
      <c r="D270" s="174" t="s">
        <v>153</v>
      </c>
      <c r="E270" s="175" t="s">
        <v>544</v>
      </c>
      <c r="F270" s="176" t="s">
        <v>545</v>
      </c>
      <c r="G270" s="177" t="s">
        <v>202</v>
      </c>
      <c r="H270" s="178">
        <v>12</v>
      </c>
      <c r="I270" s="179"/>
      <c r="J270" s="180">
        <f>ROUND(I270*H270,2)</f>
        <v>0</v>
      </c>
      <c r="K270" s="176" t="s">
        <v>157</v>
      </c>
      <c r="L270" s="39"/>
      <c r="M270" s="181" t="s">
        <v>19</v>
      </c>
      <c r="N270" s="182" t="s">
        <v>51</v>
      </c>
      <c r="O270" s="65"/>
      <c r="P270" s="183">
        <f>O270*H270</f>
        <v>0</v>
      </c>
      <c r="Q270" s="183">
        <v>0</v>
      </c>
      <c r="R270" s="183">
        <f>Q270*H270</f>
        <v>0</v>
      </c>
      <c r="S270" s="183">
        <v>0</v>
      </c>
      <c r="T270" s="184">
        <f>S270*H270</f>
        <v>0</v>
      </c>
      <c r="U270" s="34"/>
      <c r="V270" s="34"/>
      <c r="W270" s="34"/>
      <c r="X270" s="34"/>
      <c r="Y270" s="34"/>
      <c r="Z270" s="34"/>
      <c r="AA270" s="34"/>
      <c r="AB270" s="34"/>
      <c r="AC270" s="34"/>
      <c r="AD270" s="34"/>
      <c r="AE270" s="34"/>
      <c r="AR270" s="185" t="s">
        <v>158</v>
      </c>
      <c r="AT270" s="185" t="s">
        <v>153</v>
      </c>
      <c r="AU270" s="185" t="s">
        <v>88</v>
      </c>
      <c r="AY270" s="17" t="s">
        <v>151</v>
      </c>
      <c r="BE270" s="186">
        <f>IF(N270="základní",J270,0)</f>
        <v>0</v>
      </c>
      <c r="BF270" s="186">
        <f>IF(N270="snížená",J270,0)</f>
        <v>0</v>
      </c>
      <c r="BG270" s="186">
        <f>IF(N270="zákl. přenesená",J270,0)</f>
        <v>0</v>
      </c>
      <c r="BH270" s="186">
        <f>IF(N270="sníž. přenesená",J270,0)</f>
        <v>0</v>
      </c>
      <c r="BI270" s="186">
        <f>IF(N270="nulová",J270,0)</f>
        <v>0</v>
      </c>
      <c r="BJ270" s="17" t="s">
        <v>158</v>
      </c>
      <c r="BK270" s="186">
        <f>ROUND(I270*H270,2)</f>
        <v>0</v>
      </c>
      <c r="BL270" s="17" t="s">
        <v>158</v>
      </c>
      <c r="BM270" s="185" t="s">
        <v>546</v>
      </c>
    </row>
    <row r="271" spans="1:47" s="2" customFormat="1" ht="38.4">
      <c r="A271" s="34"/>
      <c r="B271" s="35"/>
      <c r="C271" s="36"/>
      <c r="D271" s="187" t="s">
        <v>160</v>
      </c>
      <c r="E271" s="36"/>
      <c r="F271" s="188" t="s">
        <v>547</v>
      </c>
      <c r="G271" s="36"/>
      <c r="H271" s="36"/>
      <c r="I271" s="189"/>
      <c r="J271" s="36"/>
      <c r="K271" s="36"/>
      <c r="L271" s="39"/>
      <c r="M271" s="190"/>
      <c r="N271" s="191"/>
      <c r="O271" s="65"/>
      <c r="P271" s="65"/>
      <c r="Q271" s="65"/>
      <c r="R271" s="65"/>
      <c r="S271" s="65"/>
      <c r="T271" s="66"/>
      <c r="U271" s="34"/>
      <c r="V271" s="34"/>
      <c r="W271" s="34"/>
      <c r="X271" s="34"/>
      <c r="Y271" s="34"/>
      <c r="Z271" s="34"/>
      <c r="AA271" s="34"/>
      <c r="AB271" s="34"/>
      <c r="AC271" s="34"/>
      <c r="AD271" s="34"/>
      <c r="AE271" s="34"/>
      <c r="AT271" s="17" t="s">
        <v>160</v>
      </c>
      <c r="AU271" s="17" t="s">
        <v>88</v>
      </c>
    </row>
    <row r="272" spans="1:65" s="2" customFormat="1" ht="14.4" customHeight="1">
      <c r="A272" s="34"/>
      <c r="B272" s="35"/>
      <c r="C272" s="174" t="s">
        <v>548</v>
      </c>
      <c r="D272" s="174" t="s">
        <v>153</v>
      </c>
      <c r="E272" s="175" t="s">
        <v>549</v>
      </c>
      <c r="F272" s="176" t="s">
        <v>550</v>
      </c>
      <c r="G272" s="177" t="s">
        <v>551</v>
      </c>
      <c r="H272" s="178">
        <v>100</v>
      </c>
      <c r="I272" s="179"/>
      <c r="J272" s="180">
        <f>ROUND(I272*H272,2)</f>
        <v>0</v>
      </c>
      <c r="K272" s="176" t="s">
        <v>19</v>
      </c>
      <c r="L272" s="39"/>
      <c r="M272" s="181" t="s">
        <v>19</v>
      </c>
      <c r="N272" s="182" t="s">
        <v>51</v>
      </c>
      <c r="O272" s="65"/>
      <c r="P272" s="183">
        <f>O272*H272</f>
        <v>0</v>
      </c>
      <c r="Q272" s="183">
        <v>0</v>
      </c>
      <c r="R272" s="183">
        <f>Q272*H272</f>
        <v>0</v>
      </c>
      <c r="S272" s="183">
        <v>0</v>
      </c>
      <c r="T272" s="184">
        <f>S272*H272</f>
        <v>0</v>
      </c>
      <c r="U272" s="34"/>
      <c r="V272" s="34"/>
      <c r="W272" s="34"/>
      <c r="X272" s="34"/>
      <c r="Y272" s="34"/>
      <c r="Z272" s="34"/>
      <c r="AA272" s="34"/>
      <c r="AB272" s="34"/>
      <c r="AC272" s="34"/>
      <c r="AD272" s="34"/>
      <c r="AE272" s="34"/>
      <c r="AR272" s="185" t="s">
        <v>158</v>
      </c>
      <c r="AT272" s="185" t="s">
        <v>153</v>
      </c>
      <c r="AU272" s="185" t="s">
        <v>88</v>
      </c>
      <c r="AY272" s="17" t="s">
        <v>151</v>
      </c>
      <c r="BE272" s="186">
        <f>IF(N272="základní",J272,0)</f>
        <v>0</v>
      </c>
      <c r="BF272" s="186">
        <f>IF(N272="snížená",J272,0)</f>
        <v>0</v>
      </c>
      <c r="BG272" s="186">
        <f>IF(N272="zákl. přenesená",J272,0)</f>
        <v>0</v>
      </c>
      <c r="BH272" s="186">
        <f>IF(N272="sníž. přenesená",J272,0)</f>
        <v>0</v>
      </c>
      <c r="BI272" s="186">
        <f>IF(N272="nulová",J272,0)</f>
        <v>0</v>
      </c>
      <c r="BJ272" s="17" t="s">
        <v>158</v>
      </c>
      <c r="BK272" s="186">
        <f>ROUND(I272*H272,2)</f>
        <v>0</v>
      </c>
      <c r="BL272" s="17" t="s">
        <v>158</v>
      </c>
      <c r="BM272" s="185" t="s">
        <v>552</v>
      </c>
    </row>
    <row r="273" spans="1:65" s="2" customFormat="1" ht="24.15" customHeight="1">
      <c r="A273" s="34"/>
      <c r="B273" s="35"/>
      <c r="C273" s="174" t="s">
        <v>553</v>
      </c>
      <c r="D273" s="174" t="s">
        <v>153</v>
      </c>
      <c r="E273" s="175" t="s">
        <v>554</v>
      </c>
      <c r="F273" s="176" t="s">
        <v>555</v>
      </c>
      <c r="G273" s="177" t="s">
        <v>173</v>
      </c>
      <c r="H273" s="178">
        <v>667.8</v>
      </c>
      <c r="I273" s="179"/>
      <c r="J273" s="180">
        <f>ROUND(I273*H273,2)</f>
        <v>0</v>
      </c>
      <c r="K273" s="176" t="s">
        <v>157</v>
      </c>
      <c r="L273" s="39"/>
      <c r="M273" s="181" t="s">
        <v>19</v>
      </c>
      <c r="N273" s="182" t="s">
        <v>51</v>
      </c>
      <c r="O273" s="65"/>
      <c r="P273" s="183">
        <f>O273*H273</f>
        <v>0</v>
      </c>
      <c r="Q273" s="183">
        <v>4E-05</v>
      </c>
      <c r="R273" s="183">
        <f>Q273*H273</f>
        <v>0.026712</v>
      </c>
      <c r="S273" s="183">
        <v>0</v>
      </c>
      <c r="T273" s="184">
        <f>S273*H273</f>
        <v>0</v>
      </c>
      <c r="U273" s="34"/>
      <c r="V273" s="34"/>
      <c r="W273" s="34"/>
      <c r="X273" s="34"/>
      <c r="Y273" s="34"/>
      <c r="Z273" s="34"/>
      <c r="AA273" s="34"/>
      <c r="AB273" s="34"/>
      <c r="AC273" s="34"/>
      <c r="AD273" s="34"/>
      <c r="AE273" s="34"/>
      <c r="AR273" s="185" t="s">
        <v>158</v>
      </c>
      <c r="AT273" s="185" t="s">
        <v>153</v>
      </c>
      <c r="AU273" s="185" t="s">
        <v>88</v>
      </c>
      <c r="AY273" s="17" t="s">
        <v>151</v>
      </c>
      <c r="BE273" s="186">
        <f>IF(N273="základní",J273,0)</f>
        <v>0</v>
      </c>
      <c r="BF273" s="186">
        <f>IF(N273="snížená",J273,0)</f>
        <v>0</v>
      </c>
      <c r="BG273" s="186">
        <f>IF(N273="zákl. přenesená",J273,0)</f>
        <v>0</v>
      </c>
      <c r="BH273" s="186">
        <f>IF(N273="sníž. přenesená",J273,0)</f>
        <v>0</v>
      </c>
      <c r="BI273" s="186">
        <f>IF(N273="nulová",J273,0)</f>
        <v>0</v>
      </c>
      <c r="BJ273" s="17" t="s">
        <v>158</v>
      </c>
      <c r="BK273" s="186">
        <f>ROUND(I273*H273,2)</f>
        <v>0</v>
      </c>
      <c r="BL273" s="17" t="s">
        <v>158</v>
      </c>
      <c r="BM273" s="185" t="s">
        <v>556</v>
      </c>
    </row>
    <row r="274" spans="1:47" s="2" customFormat="1" ht="172.8">
      <c r="A274" s="34"/>
      <c r="B274" s="35"/>
      <c r="C274" s="36"/>
      <c r="D274" s="187" t="s">
        <v>160</v>
      </c>
      <c r="E274" s="36"/>
      <c r="F274" s="188" t="s">
        <v>557</v>
      </c>
      <c r="G274" s="36"/>
      <c r="H274" s="36"/>
      <c r="I274" s="189"/>
      <c r="J274" s="36"/>
      <c r="K274" s="36"/>
      <c r="L274" s="39"/>
      <c r="M274" s="190"/>
      <c r="N274" s="191"/>
      <c r="O274" s="65"/>
      <c r="P274" s="65"/>
      <c r="Q274" s="65"/>
      <c r="R274" s="65"/>
      <c r="S274" s="65"/>
      <c r="T274" s="66"/>
      <c r="U274" s="34"/>
      <c r="V274" s="34"/>
      <c r="W274" s="34"/>
      <c r="X274" s="34"/>
      <c r="Y274" s="34"/>
      <c r="Z274" s="34"/>
      <c r="AA274" s="34"/>
      <c r="AB274" s="34"/>
      <c r="AC274" s="34"/>
      <c r="AD274" s="34"/>
      <c r="AE274" s="34"/>
      <c r="AT274" s="17" t="s">
        <v>160</v>
      </c>
      <c r="AU274" s="17" t="s">
        <v>88</v>
      </c>
    </row>
    <row r="275" spans="1:65" s="2" customFormat="1" ht="14.4" customHeight="1">
      <c r="A275" s="34"/>
      <c r="B275" s="35"/>
      <c r="C275" s="174" t="s">
        <v>558</v>
      </c>
      <c r="D275" s="174" t="s">
        <v>153</v>
      </c>
      <c r="E275" s="175" t="s">
        <v>559</v>
      </c>
      <c r="F275" s="176" t="s">
        <v>560</v>
      </c>
      <c r="G275" s="177" t="s">
        <v>188</v>
      </c>
      <c r="H275" s="178">
        <v>3</v>
      </c>
      <c r="I275" s="179"/>
      <c r="J275" s="180">
        <f>ROUND(I275*H275,2)</f>
        <v>0</v>
      </c>
      <c r="K275" s="176" t="s">
        <v>157</v>
      </c>
      <c r="L275" s="39"/>
      <c r="M275" s="181" t="s">
        <v>19</v>
      </c>
      <c r="N275" s="182" t="s">
        <v>51</v>
      </c>
      <c r="O275" s="65"/>
      <c r="P275" s="183">
        <f>O275*H275</f>
        <v>0</v>
      </c>
      <c r="Q275" s="183">
        <v>0.00018</v>
      </c>
      <c r="R275" s="183">
        <f>Q275*H275</f>
        <v>0.00054</v>
      </c>
      <c r="S275" s="183">
        <v>0</v>
      </c>
      <c r="T275" s="184">
        <f>S275*H275</f>
        <v>0</v>
      </c>
      <c r="U275" s="34"/>
      <c r="V275" s="34"/>
      <c r="W275" s="34"/>
      <c r="X275" s="34"/>
      <c r="Y275" s="34"/>
      <c r="Z275" s="34"/>
      <c r="AA275" s="34"/>
      <c r="AB275" s="34"/>
      <c r="AC275" s="34"/>
      <c r="AD275" s="34"/>
      <c r="AE275" s="34"/>
      <c r="AR275" s="185" t="s">
        <v>158</v>
      </c>
      <c r="AT275" s="185" t="s">
        <v>153</v>
      </c>
      <c r="AU275" s="185" t="s">
        <v>88</v>
      </c>
      <c r="AY275" s="17" t="s">
        <v>151</v>
      </c>
      <c r="BE275" s="186">
        <f>IF(N275="základní",J275,0)</f>
        <v>0</v>
      </c>
      <c r="BF275" s="186">
        <f>IF(N275="snížená",J275,0)</f>
        <v>0</v>
      </c>
      <c r="BG275" s="186">
        <f>IF(N275="zákl. přenesená",J275,0)</f>
        <v>0</v>
      </c>
      <c r="BH275" s="186">
        <f>IF(N275="sníž. přenesená",J275,0)</f>
        <v>0</v>
      </c>
      <c r="BI275" s="186">
        <f>IF(N275="nulová",J275,0)</f>
        <v>0</v>
      </c>
      <c r="BJ275" s="17" t="s">
        <v>158</v>
      </c>
      <c r="BK275" s="186">
        <f>ROUND(I275*H275,2)</f>
        <v>0</v>
      </c>
      <c r="BL275" s="17" t="s">
        <v>158</v>
      </c>
      <c r="BM275" s="185" t="s">
        <v>561</v>
      </c>
    </row>
    <row r="276" spans="1:47" s="2" customFormat="1" ht="67.2">
      <c r="A276" s="34"/>
      <c r="B276" s="35"/>
      <c r="C276" s="36"/>
      <c r="D276" s="187" t="s">
        <v>160</v>
      </c>
      <c r="E276" s="36"/>
      <c r="F276" s="188" t="s">
        <v>562</v>
      </c>
      <c r="G276" s="36"/>
      <c r="H276" s="36"/>
      <c r="I276" s="189"/>
      <c r="J276" s="36"/>
      <c r="K276" s="36"/>
      <c r="L276" s="39"/>
      <c r="M276" s="190"/>
      <c r="N276" s="191"/>
      <c r="O276" s="65"/>
      <c r="P276" s="65"/>
      <c r="Q276" s="65"/>
      <c r="R276" s="65"/>
      <c r="S276" s="65"/>
      <c r="T276" s="66"/>
      <c r="U276" s="34"/>
      <c r="V276" s="34"/>
      <c r="W276" s="34"/>
      <c r="X276" s="34"/>
      <c r="Y276" s="34"/>
      <c r="Z276" s="34"/>
      <c r="AA276" s="34"/>
      <c r="AB276" s="34"/>
      <c r="AC276" s="34"/>
      <c r="AD276" s="34"/>
      <c r="AE276" s="34"/>
      <c r="AT276" s="17" t="s">
        <v>160</v>
      </c>
      <c r="AU276" s="17" t="s">
        <v>88</v>
      </c>
    </row>
    <row r="277" spans="1:65" s="2" customFormat="1" ht="14.4" customHeight="1">
      <c r="A277" s="34"/>
      <c r="B277" s="35"/>
      <c r="C277" s="192" t="s">
        <v>563</v>
      </c>
      <c r="D277" s="192" t="s">
        <v>162</v>
      </c>
      <c r="E277" s="193" t="s">
        <v>564</v>
      </c>
      <c r="F277" s="194" t="s">
        <v>565</v>
      </c>
      <c r="G277" s="195" t="s">
        <v>188</v>
      </c>
      <c r="H277" s="196">
        <v>3</v>
      </c>
      <c r="I277" s="197"/>
      <c r="J277" s="198">
        <f>ROUND(I277*H277,2)</f>
        <v>0</v>
      </c>
      <c r="K277" s="194" t="s">
        <v>157</v>
      </c>
      <c r="L277" s="199"/>
      <c r="M277" s="200" t="s">
        <v>19</v>
      </c>
      <c r="N277" s="201" t="s">
        <v>51</v>
      </c>
      <c r="O277" s="65"/>
      <c r="P277" s="183">
        <f>O277*H277</f>
        <v>0</v>
      </c>
      <c r="Q277" s="183">
        <v>0.004</v>
      </c>
      <c r="R277" s="183">
        <f>Q277*H277</f>
        <v>0.012</v>
      </c>
      <c r="S277" s="183">
        <v>0</v>
      </c>
      <c r="T277" s="184">
        <f>S277*H277</f>
        <v>0</v>
      </c>
      <c r="U277" s="34"/>
      <c r="V277" s="34"/>
      <c r="W277" s="34"/>
      <c r="X277" s="34"/>
      <c r="Y277" s="34"/>
      <c r="Z277" s="34"/>
      <c r="AA277" s="34"/>
      <c r="AB277" s="34"/>
      <c r="AC277" s="34"/>
      <c r="AD277" s="34"/>
      <c r="AE277" s="34"/>
      <c r="AR277" s="185" t="s">
        <v>166</v>
      </c>
      <c r="AT277" s="185" t="s">
        <v>162</v>
      </c>
      <c r="AU277" s="185" t="s">
        <v>88</v>
      </c>
      <c r="AY277" s="17" t="s">
        <v>151</v>
      </c>
      <c r="BE277" s="186">
        <f>IF(N277="základní",J277,0)</f>
        <v>0</v>
      </c>
      <c r="BF277" s="186">
        <f>IF(N277="snížená",J277,0)</f>
        <v>0</v>
      </c>
      <c r="BG277" s="186">
        <f>IF(N277="zákl. přenesená",J277,0)</f>
        <v>0</v>
      </c>
      <c r="BH277" s="186">
        <f>IF(N277="sníž. přenesená",J277,0)</f>
        <v>0</v>
      </c>
      <c r="BI277" s="186">
        <f>IF(N277="nulová",J277,0)</f>
        <v>0</v>
      </c>
      <c r="BJ277" s="17" t="s">
        <v>158</v>
      </c>
      <c r="BK277" s="186">
        <f>ROUND(I277*H277,2)</f>
        <v>0</v>
      </c>
      <c r="BL277" s="17" t="s">
        <v>158</v>
      </c>
      <c r="BM277" s="185" t="s">
        <v>566</v>
      </c>
    </row>
    <row r="278" spans="1:65" s="2" customFormat="1" ht="14.4" customHeight="1">
      <c r="A278" s="34"/>
      <c r="B278" s="35"/>
      <c r="C278" s="174" t="s">
        <v>567</v>
      </c>
      <c r="D278" s="174" t="s">
        <v>153</v>
      </c>
      <c r="E278" s="175" t="s">
        <v>568</v>
      </c>
      <c r="F278" s="176" t="s">
        <v>569</v>
      </c>
      <c r="G278" s="177" t="s">
        <v>156</v>
      </c>
      <c r="H278" s="178">
        <v>11.3</v>
      </c>
      <c r="I278" s="179"/>
      <c r="J278" s="180">
        <f>ROUND(I278*H278,2)</f>
        <v>0</v>
      </c>
      <c r="K278" s="176" t="s">
        <v>157</v>
      </c>
      <c r="L278" s="39"/>
      <c r="M278" s="181" t="s">
        <v>19</v>
      </c>
      <c r="N278" s="182" t="s">
        <v>51</v>
      </c>
      <c r="O278" s="65"/>
      <c r="P278" s="183">
        <f>O278*H278</f>
        <v>0</v>
      </c>
      <c r="Q278" s="183">
        <v>0</v>
      </c>
      <c r="R278" s="183">
        <f>Q278*H278</f>
        <v>0</v>
      </c>
      <c r="S278" s="183">
        <v>2.4</v>
      </c>
      <c r="T278" s="184">
        <f>S278*H278</f>
        <v>27.12</v>
      </c>
      <c r="U278" s="34"/>
      <c r="V278" s="34"/>
      <c r="W278" s="34"/>
      <c r="X278" s="34"/>
      <c r="Y278" s="34"/>
      <c r="Z278" s="34"/>
      <c r="AA278" s="34"/>
      <c r="AB278" s="34"/>
      <c r="AC278" s="34"/>
      <c r="AD278" s="34"/>
      <c r="AE278" s="34"/>
      <c r="AR278" s="185" t="s">
        <v>158</v>
      </c>
      <c r="AT278" s="185" t="s">
        <v>153</v>
      </c>
      <c r="AU278" s="185" t="s">
        <v>88</v>
      </c>
      <c r="AY278" s="17" t="s">
        <v>151</v>
      </c>
      <c r="BE278" s="186">
        <f>IF(N278="základní",J278,0)</f>
        <v>0</v>
      </c>
      <c r="BF278" s="186">
        <f>IF(N278="snížená",J278,0)</f>
        <v>0</v>
      </c>
      <c r="BG278" s="186">
        <f>IF(N278="zákl. přenesená",J278,0)</f>
        <v>0</v>
      </c>
      <c r="BH278" s="186">
        <f>IF(N278="sníž. přenesená",J278,0)</f>
        <v>0</v>
      </c>
      <c r="BI278" s="186">
        <f>IF(N278="nulová",J278,0)</f>
        <v>0</v>
      </c>
      <c r="BJ278" s="17" t="s">
        <v>158</v>
      </c>
      <c r="BK278" s="186">
        <f>ROUND(I278*H278,2)</f>
        <v>0</v>
      </c>
      <c r="BL278" s="17" t="s">
        <v>158</v>
      </c>
      <c r="BM278" s="185" t="s">
        <v>570</v>
      </c>
    </row>
    <row r="279" spans="1:65" s="2" customFormat="1" ht="24.15" customHeight="1">
      <c r="A279" s="34"/>
      <c r="B279" s="35"/>
      <c r="C279" s="174" t="s">
        <v>571</v>
      </c>
      <c r="D279" s="174" t="s">
        <v>153</v>
      </c>
      <c r="E279" s="175" t="s">
        <v>572</v>
      </c>
      <c r="F279" s="176" t="s">
        <v>573</v>
      </c>
      <c r="G279" s="177" t="s">
        <v>173</v>
      </c>
      <c r="H279" s="178">
        <v>47.499</v>
      </c>
      <c r="I279" s="179"/>
      <c r="J279" s="180">
        <f>ROUND(I279*H279,2)</f>
        <v>0</v>
      </c>
      <c r="K279" s="176" t="s">
        <v>157</v>
      </c>
      <c r="L279" s="39"/>
      <c r="M279" s="181" t="s">
        <v>19</v>
      </c>
      <c r="N279" s="182" t="s">
        <v>51</v>
      </c>
      <c r="O279" s="65"/>
      <c r="P279" s="183">
        <f>O279*H279</f>
        <v>0</v>
      </c>
      <c r="Q279" s="183">
        <v>0</v>
      </c>
      <c r="R279" s="183">
        <f>Q279*H279</f>
        <v>0</v>
      </c>
      <c r="S279" s="183">
        <v>0.131</v>
      </c>
      <c r="T279" s="184">
        <f>S279*H279</f>
        <v>6.2223690000000005</v>
      </c>
      <c r="U279" s="34"/>
      <c r="V279" s="34"/>
      <c r="W279" s="34"/>
      <c r="X279" s="34"/>
      <c r="Y279" s="34"/>
      <c r="Z279" s="34"/>
      <c r="AA279" s="34"/>
      <c r="AB279" s="34"/>
      <c r="AC279" s="34"/>
      <c r="AD279" s="34"/>
      <c r="AE279" s="34"/>
      <c r="AR279" s="185" t="s">
        <v>158</v>
      </c>
      <c r="AT279" s="185" t="s">
        <v>153</v>
      </c>
      <c r="AU279" s="185" t="s">
        <v>88</v>
      </c>
      <c r="AY279" s="17" t="s">
        <v>151</v>
      </c>
      <c r="BE279" s="186">
        <f>IF(N279="základní",J279,0)</f>
        <v>0</v>
      </c>
      <c r="BF279" s="186">
        <f>IF(N279="snížená",J279,0)</f>
        <v>0</v>
      </c>
      <c r="BG279" s="186">
        <f>IF(N279="zákl. přenesená",J279,0)</f>
        <v>0</v>
      </c>
      <c r="BH279" s="186">
        <f>IF(N279="sníž. přenesená",J279,0)</f>
        <v>0</v>
      </c>
      <c r="BI279" s="186">
        <f>IF(N279="nulová",J279,0)</f>
        <v>0</v>
      </c>
      <c r="BJ279" s="17" t="s">
        <v>158</v>
      </c>
      <c r="BK279" s="186">
        <f>ROUND(I279*H279,2)</f>
        <v>0</v>
      </c>
      <c r="BL279" s="17" t="s">
        <v>158</v>
      </c>
      <c r="BM279" s="185" t="s">
        <v>574</v>
      </c>
    </row>
    <row r="280" spans="1:65" s="2" customFormat="1" ht="14.4" customHeight="1">
      <c r="A280" s="34"/>
      <c r="B280" s="35"/>
      <c r="C280" s="174" t="s">
        <v>575</v>
      </c>
      <c r="D280" s="174" t="s">
        <v>153</v>
      </c>
      <c r="E280" s="175" t="s">
        <v>576</v>
      </c>
      <c r="F280" s="176" t="s">
        <v>577</v>
      </c>
      <c r="G280" s="177" t="s">
        <v>156</v>
      </c>
      <c r="H280" s="178">
        <v>0.675</v>
      </c>
      <c r="I280" s="179"/>
      <c r="J280" s="180">
        <f>ROUND(I280*H280,2)</f>
        <v>0</v>
      </c>
      <c r="K280" s="176" t="s">
        <v>157</v>
      </c>
      <c r="L280" s="39"/>
      <c r="M280" s="181" t="s">
        <v>19</v>
      </c>
      <c r="N280" s="182" t="s">
        <v>51</v>
      </c>
      <c r="O280" s="65"/>
      <c r="P280" s="183">
        <f>O280*H280</f>
        <v>0</v>
      </c>
      <c r="Q280" s="183">
        <v>0</v>
      </c>
      <c r="R280" s="183">
        <f>Q280*H280</f>
        <v>0</v>
      </c>
      <c r="S280" s="183">
        <v>2.4</v>
      </c>
      <c r="T280" s="184">
        <f>S280*H280</f>
        <v>1.62</v>
      </c>
      <c r="U280" s="34"/>
      <c r="V280" s="34"/>
      <c r="W280" s="34"/>
      <c r="X280" s="34"/>
      <c r="Y280" s="34"/>
      <c r="Z280" s="34"/>
      <c r="AA280" s="34"/>
      <c r="AB280" s="34"/>
      <c r="AC280" s="34"/>
      <c r="AD280" s="34"/>
      <c r="AE280" s="34"/>
      <c r="AR280" s="185" t="s">
        <v>158</v>
      </c>
      <c r="AT280" s="185" t="s">
        <v>153</v>
      </c>
      <c r="AU280" s="185" t="s">
        <v>88</v>
      </c>
      <c r="AY280" s="17" t="s">
        <v>151</v>
      </c>
      <c r="BE280" s="186">
        <f>IF(N280="základní",J280,0)</f>
        <v>0</v>
      </c>
      <c r="BF280" s="186">
        <f>IF(N280="snížená",J280,0)</f>
        <v>0</v>
      </c>
      <c r="BG280" s="186">
        <f>IF(N280="zákl. přenesená",J280,0)</f>
        <v>0</v>
      </c>
      <c r="BH280" s="186">
        <f>IF(N280="sníž. přenesená",J280,0)</f>
        <v>0</v>
      </c>
      <c r="BI280" s="186">
        <f>IF(N280="nulová",J280,0)</f>
        <v>0</v>
      </c>
      <c r="BJ280" s="17" t="s">
        <v>158</v>
      </c>
      <c r="BK280" s="186">
        <f>ROUND(I280*H280,2)</f>
        <v>0</v>
      </c>
      <c r="BL280" s="17" t="s">
        <v>158</v>
      </c>
      <c r="BM280" s="185" t="s">
        <v>578</v>
      </c>
    </row>
    <row r="281" spans="1:47" s="2" customFormat="1" ht="38.4">
      <c r="A281" s="34"/>
      <c r="B281" s="35"/>
      <c r="C281" s="36"/>
      <c r="D281" s="187" t="s">
        <v>160</v>
      </c>
      <c r="E281" s="36"/>
      <c r="F281" s="188" t="s">
        <v>579</v>
      </c>
      <c r="G281" s="36"/>
      <c r="H281" s="36"/>
      <c r="I281" s="189"/>
      <c r="J281" s="36"/>
      <c r="K281" s="36"/>
      <c r="L281" s="39"/>
      <c r="M281" s="190"/>
      <c r="N281" s="191"/>
      <c r="O281" s="65"/>
      <c r="P281" s="65"/>
      <c r="Q281" s="65"/>
      <c r="R281" s="65"/>
      <c r="S281" s="65"/>
      <c r="T281" s="66"/>
      <c r="U281" s="34"/>
      <c r="V281" s="34"/>
      <c r="W281" s="34"/>
      <c r="X281" s="34"/>
      <c r="Y281" s="34"/>
      <c r="Z281" s="34"/>
      <c r="AA281" s="34"/>
      <c r="AB281" s="34"/>
      <c r="AC281" s="34"/>
      <c r="AD281" s="34"/>
      <c r="AE281" s="34"/>
      <c r="AT281" s="17" t="s">
        <v>160</v>
      </c>
      <c r="AU281" s="17" t="s">
        <v>88</v>
      </c>
    </row>
    <row r="282" spans="1:65" s="2" customFormat="1" ht="14.4" customHeight="1">
      <c r="A282" s="34"/>
      <c r="B282" s="35"/>
      <c r="C282" s="174" t="s">
        <v>580</v>
      </c>
      <c r="D282" s="174" t="s">
        <v>153</v>
      </c>
      <c r="E282" s="175" t="s">
        <v>581</v>
      </c>
      <c r="F282" s="176" t="s">
        <v>582</v>
      </c>
      <c r="G282" s="177" t="s">
        <v>173</v>
      </c>
      <c r="H282" s="178">
        <v>6</v>
      </c>
      <c r="I282" s="179"/>
      <c r="J282" s="180">
        <f>ROUND(I282*H282,2)</f>
        <v>0</v>
      </c>
      <c r="K282" s="176" t="s">
        <v>157</v>
      </c>
      <c r="L282" s="39"/>
      <c r="M282" s="181" t="s">
        <v>19</v>
      </c>
      <c r="N282" s="182" t="s">
        <v>51</v>
      </c>
      <c r="O282" s="65"/>
      <c r="P282" s="183">
        <f>O282*H282</f>
        <v>0</v>
      </c>
      <c r="Q282" s="183">
        <v>0</v>
      </c>
      <c r="R282" s="183">
        <f>Q282*H282</f>
        <v>0</v>
      </c>
      <c r="S282" s="183">
        <v>0.055</v>
      </c>
      <c r="T282" s="184">
        <f>S282*H282</f>
        <v>0.33</v>
      </c>
      <c r="U282" s="34"/>
      <c r="V282" s="34"/>
      <c r="W282" s="34"/>
      <c r="X282" s="34"/>
      <c r="Y282" s="34"/>
      <c r="Z282" s="34"/>
      <c r="AA282" s="34"/>
      <c r="AB282" s="34"/>
      <c r="AC282" s="34"/>
      <c r="AD282" s="34"/>
      <c r="AE282" s="34"/>
      <c r="AR282" s="185" t="s">
        <v>158</v>
      </c>
      <c r="AT282" s="185" t="s">
        <v>153</v>
      </c>
      <c r="AU282" s="185" t="s">
        <v>88</v>
      </c>
      <c r="AY282" s="17" t="s">
        <v>151</v>
      </c>
      <c r="BE282" s="186">
        <f>IF(N282="základní",J282,0)</f>
        <v>0</v>
      </c>
      <c r="BF282" s="186">
        <f>IF(N282="snížená",J282,0)</f>
        <v>0</v>
      </c>
      <c r="BG282" s="186">
        <f>IF(N282="zákl. přenesená",J282,0)</f>
        <v>0</v>
      </c>
      <c r="BH282" s="186">
        <f>IF(N282="sníž. přenesená",J282,0)</f>
        <v>0</v>
      </c>
      <c r="BI282" s="186">
        <f>IF(N282="nulová",J282,0)</f>
        <v>0</v>
      </c>
      <c r="BJ282" s="17" t="s">
        <v>158</v>
      </c>
      <c r="BK282" s="186">
        <f>ROUND(I282*H282,2)</f>
        <v>0</v>
      </c>
      <c r="BL282" s="17" t="s">
        <v>158</v>
      </c>
      <c r="BM282" s="185" t="s">
        <v>583</v>
      </c>
    </row>
    <row r="283" spans="1:65" s="2" customFormat="1" ht="24.15" customHeight="1">
      <c r="A283" s="34"/>
      <c r="B283" s="35"/>
      <c r="C283" s="174" t="s">
        <v>584</v>
      </c>
      <c r="D283" s="174" t="s">
        <v>153</v>
      </c>
      <c r="E283" s="175" t="s">
        <v>585</v>
      </c>
      <c r="F283" s="176" t="s">
        <v>586</v>
      </c>
      <c r="G283" s="177" t="s">
        <v>173</v>
      </c>
      <c r="H283" s="178">
        <v>14.663</v>
      </c>
      <c r="I283" s="179"/>
      <c r="J283" s="180">
        <f>ROUND(I283*H283,2)</f>
        <v>0</v>
      </c>
      <c r="K283" s="176" t="s">
        <v>157</v>
      </c>
      <c r="L283" s="39"/>
      <c r="M283" s="181" t="s">
        <v>19</v>
      </c>
      <c r="N283" s="182" t="s">
        <v>51</v>
      </c>
      <c r="O283" s="65"/>
      <c r="P283" s="183">
        <f>O283*H283</f>
        <v>0</v>
      </c>
      <c r="Q283" s="183">
        <v>0</v>
      </c>
      <c r="R283" s="183">
        <f>Q283*H283</f>
        <v>0</v>
      </c>
      <c r="S283" s="183">
        <v>0.1</v>
      </c>
      <c r="T283" s="184">
        <f>S283*H283</f>
        <v>1.4663000000000002</v>
      </c>
      <c r="U283" s="34"/>
      <c r="V283" s="34"/>
      <c r="W283" s="34"/>
      <c r="X283" s="34"/>
      <c r="Y283" s="34"/>
      <c r="Z283" s="34"/>
      <c r="AA283" s="34"/>
      <c r="AB283" s="34"/>
      <c r="AC283" s="34"/>
      <c r="AD283" s="34"/>
      <c r="AE283" s="34"/>
      <c r="AR283" s="185" t="s">
        <v>158</v>
      </c>
      <c r="AT283" s="185" t="s">
        <v>153</v>
      </c>
      <c r="AU283" s="185" t="s">
        <v>88</v>
      </c>
      <c r="AY283" s="17" t="s">
        <v>151</v>
      </c>
      <c r="BE283" s="186">
        <f>IF(N283="základní",J283,0)</f>
        <v>0</v>
      </c>
      <c r="BF283" s="186">
        <f>IF(N283="snížená",J283,0)</f>
        <v>0</v>
      </c>
      <c r="BG283" s="186">
        <f>IF(N283="zákl. přenesená",J283,0)</f>
        <v>0</v>
      </c>
      <c r="BH283" s="186">
        <f>IF(N283="sníž. přenesená",J283,0)</f>
        <v>0</v>
      </c>
      <c r="BI283" s="186">
        <f>IF(N283="nulová",J283,0)</f>
        <v>0</v>
      </c>
      <c r="BJ283" s="17" t="s">
        <v>158</v>
      </c>
      <c r="BK283" s="186">
        <f>ROUND(I283*H283,2)</f>
        <v>0</v>
      </c>
      <c r="BL283" s="17" t="s">
        <v>158</v>
      </c>
      <c r="BM283" s="185" t="s">
        <v>587</v>
      </c>
    </row>
    <row r="284" spans="1:65" s="2" customFormat="1" ht="14.4" customHeight="1">
      <c r="A284" s="34"/>
      <c r="B284" s="35"/>
      <c r="C284" s="174" t="s">
        <v>588</v>
      </c>
      <c r="D284" s="174" t="s">
        <v>153</v>
      </c>
      <c r="E284" s="175" t="s">
        <v>589</v>
      </c>
      <c r="F284" s="176" t="s">
        <v>590</v>
      </c>
      <c r="G284" s="177" t="s">
        <v>156</v>
      </c>
      <c r="H284" s="178">
        <v>2.107</v>
      </c>
      <c r="I284" s="179"/>
      <c r="J284" s="180">
        <f>ROUND(I284*H284,2)</f>
        <v>0</v>
      </c>
      <c r="K284" s="176" t="s">
        <v>157</v>
      </c>
      <c r="L284" s="39"/>
      <c r="M284" s="181" t="s">
        <v>19</v>
      </c>
      <c r="N284" s="182" t="s">
        <v>51</v>
      </c>
      <c r="O284" s="65"/>
      <c r="P284" s="183">
        <f>O284*H284</f>
        <v>0</v>
      </c>
      <c r="Q284" s="183">
        <v>0</v>
      </c>
      <c r="R284" s="183">
        <f>Q284*H284</f>
        <v>0</v>
      </c>
      <c r="S284" s="183">
        <v>2.2</v>
      </c>
      <c r="T284" s="184">
        <f>S284*H284</f>
        <v>4.635400000000001</v>
      </c>
      <c r="U284" s="34"/>
      <c r="V284" s="34"/>
      <c r="W284" s="34"/>
      <c r="X284" s="34"/>
      <c r="Y284" s="34"/>
      <c r="Z284" s="34"/>
      <c r="AA284" s="34"/>
      <c r="AB284" s="34"/>
      <c r="AC284" s="34"/>
      <c r="AD284" s="34"/>
      <c r="AE284" s="34"/>
      <c r="AR284" s="185" t="s">
        <v>158</v>
      </c>
      <c r="AT284" s="185" t="s">
        <v>153</v>
      </c>
      <c r="AU284" s="185" t="s">
        <v>88</v>
      </c>
      <c r="AY284" s="17" t="s">
        <v>151</v>
      </c>
      <c r="BE284" s="186">
        <f>IF(N284="základní",J284,0)</f>
        <v>0</v>
      </c>
      <c r="BF284" s="186">
        <f>IF(N284="snížená",J284,0)</f>
        <v>0</v>
      </c>
      <c r="BG284" s="186">
        <f>IF(N284="zákl. přenesená",J284,0)</f>
        <v>0</v>
      </c>
      <c r="BH284" s="186">
        <f>IF(N284="sníž. přenesená",J284,0)</f>
        <v>0</v>
      </c>
      <c r="BI284" s="186">
        <f>IF(N284="nulová",J284,0)</f>
        <v>0</v>
      </c>
      <c r="BJ284" s="17" t="s">
        <v>158</v>
      </c>
      <c r="BK284" s="186">
        <f>ROUND(I284*H284,2)</f>
        <v>0</v>
      </c>
      <c r="BL284" s="17" t="s">
        <v>158</v>
      </c>
      <c r="BM284" s="185" t="s">
        <v>591</v>
      </c>
    </row>
    <row r="285" spans="1:65" s="2" customFormat="1" ht="24.15" customHeight="1">
      <c r="A285" s="34"/>
      <c r="B285" s="35"/>
      <c r="C285" s="174" t="s">
        <v>592</v>
      </c>
      <c r="D285" s="174" t="s">
        <v>153</v>
      </c>
      <c r="E285" s="175" t="s">
        <v>593</v>
      </c>
      <c r="F285" s="176" t="s">
        <v>594</v>
      </c>
      <c r="G285" s="177" t="s">
        <v>173</v>
      </c>
      <c r="H285" s="178">
        <v>229</v>
      </c>
      <c r="I285" s="179"/>
      <c r="J285" s="180">
        <f>ROUND(I285*H285,2)</f>
        <v>0</v>
      </c>
      <c r="K285" s="176" t="s">
        <v>157</v>
      </c>
      <c r="L285" s="39"/>
      <c r="M285" s="181" t="s">
        <v>19</v>
      </c>
      <c r="N285" s="182" t="s">
        <v>51</v>
      </c>
      <c r="O285" s="65"/>
      <c r="P285" s="183">
        <f>O285*H285</f>
        <v>0</v>
      </c>
      <c r="Q285" s="183">
        <v>0</v>
      </c>
      <c r="R285" s="183">
        <f>Q285*H285</f>
        <v>0</v>
      </c>
      <c r="S285" s="183">
        <v>0.045</v>
      </c>
      <c r="T285" s="184">
        <f>S285*H285</f>
        <v>10.305</v>
      </c>
      <c r="U285" s="34"/>
      <c r="V285" s="34"/>
      <c r="W285" s="34"/>
      <c r="X285" s="34"/>
      <c r="Y285" s="34"/>
      <c r="Z285" s="34"/>
      <c r="AA285" s="34"/>
      <c r="AB285" s="34"/>
      <c r="AC285" s="34"/>
      <c r="AD285" s="34"/>
      <c r="AE285" s="34"/>
      <c r="AR285" s="185" t="s">
        <v>158</v>
      </c>
      <c r="AT285" s="185" t="s">
        <v>153</v>
      </c>
      <c r="AU285" s="185" t="s">
        <v>88</v>
      </c>
      <c r="AY285" s="17" t="s">
        <v>151</v>
      </c>
      <c r="BE285" s="186">
        <f>IF(N285="základní",J285,0)</f>
        <v>0</v>
      </c>
      <c r="BF285" s="186">
        <f>IF(N285="snížená",J285,0)</f>
        <v>0</v>
      </c>
      <c r="BG285" s="186">
        <f>IF(N285="zákl. přenesená",J285,0)</f>
        <v>0</v>
      </c>
      <c r="BH285" s="186">
        <f>IF(N285="sníž. přenesená",J285,0)</f>
        <v>0</v>
      </c>
      <c r="BI285" s="186">
        <f>IF(N285="nulová",J285,0)</f>
        <v>0</v>
      </c>
      <c r="BJ285" s="17" t="s">
        <v>158</v>
      </c>
      <c r="BK285" s="186">
        <f>ROUND(I285*H285,2)</f>
        <v>0</v>
      </c>
      <c r="BL285" s="17" t="s">
        <v>158</v>
      </c>
      <c r="BM285" s="185" t="s">
        <v>595</v>
      </c>
    </row>
    <row r="286" spans="1:47" s="2" customFormat="1" ht="28.8">
      <c r="A286" s="34"/>
      <c r="B286" s="35"/>
      <c r="C286" s="36"/>
      <c r="D286" s="187" t="s">
        <v>160</v>
      </c>
      <c r="E286" s="36"/>
      <c r="F286" s="188" t="s">
        <v>596</v>
      </c>
      <c r="G286" s="36"/>
      <c r="H286" s="36"/>
      <c r="I286" s="189"/>
      <c r="J286" s="36"/>
      <c r="K286" s="36"/>
      <c r="L286" s="39"/>
      <c r="M286" s="190"/>
      <c r="N286" s="191"/>
      <c r="O286" s="65"/>
      <c r="P286" s="65"/>
      <c r="Q286" s="65"/>
      <c r="R286" s="65"/>
      <c r="S286" s="65"/>
      <c r="T286" s="66"/>
      <c r="U286" s="34"/>
      <c r="V286" s="34"/>
      <c r="W286" s="34"/>
      <c r="X286" s="34"/>
      <c r="Y286" s="34"/>
      <c r="Z286" s="34"/>
      <c r="AA286" s="34"/>
      <c r="AB286" s="34"/>
      <c r="AC286" s="34"/>
      <c r="AD286" s="34"/>
      <c r="AE286" s="34"/>
      <c r="AT286" s="17" t="s">
        <v>160</v>
      </c>
      <c r="AU286" s="17" t="s">
        <v>88</v>
      </c>
    </row>
    <row r="287" spans="1:65" s="2" customFormat="1" ht="24.15" customHeight="1">
      <c r="A287" s="34"/>
      <c r="B287" s="35"/>
      <c r="C287" s="174" t="s">
        <v>597</v>
      </c>
      <c r="D287" s="174" t="s">
        <v>153</v>
      </c>
      <c r="E287" s="175" t="s">
        <v>598</v>
      </c>
      <c r="F287" s="176" t="s">
        <v>599</v>
      </c>
      <c r="G287" s="177" t="s">
        <v>173</v>
      </c>
      <c r="H287" s="178">
        <v>229</v>
      </c>
      <c r="I287" s="179"/>
      <c r="J287" s="180">
        <f>ROUND(I287*H287,2)</f>
        <v>0</v>
      </c>
      <c r="K287" s="176" t="s">
        <v>19</v>
      </c>
      <c r="L287" s="39"/>
      <c r="M287" s="181" t="s">
        <v>19</v>
      </c>
      <c r="N287" s="182" t="s">
        <v>51</v>
      </c>
      <c r="O287" s="65"/>
      <c r="P287" s="183">
        <f>O287*H287</f>
        <v>0</v>
      </c>
      <c r="Q287" s="183">
        <v>0</v>
      </c>
      <c r="R287" s="183">
        <f>Q287*H287</f>
        <v>0</v>
      </c>
      <c r="S287" s="183">
        <v>0.045</v>
      </c>
      <c r="T287" s="184">
        <f>S287*H287</f>
        <v>10.305</v>
      </c>
      <c r="U287" s="34"/>
      <c r="V287" s="34"/>
      <c r="W287" s="34"/>
      <c r="X287" s="34"/>
      <c r="Y287" s="34"/>
      <c r="Z287" s="34"/>
      <c r="AA287" s="34"/>
      <c r="AB287" s="34"/>
      <c r="AC287" s="34"/>
      <c r="AD287" s="34"/>
      <c r="AE287" s="34"/>
      <c r="AR287" s="185" t="s">
        <v>158</v>
      </c>
      <c r="AT287" s="185" t="s">
        <v>153</v>
      </c>
      <c r="AU287" s="185" t="s">
        <v>88</v>
      </c>
      <c r="AY287" s="17" t="s">
        <v>151</v>
      </c>
      <c r="BE287" s="186">
        <f>IF(N287="základní",J287,0)</f>
        <v>0</v>
      </c>
      <c r="BF287" s="186">
        <f>IF(N287="snížená",J287,0)</f>
        <v>0</v>
      </c>
      <c r="BG287" s="186">
        <f>IF(N287="zákl. přenesená",J287,0)</f>
        <v>0</v>
      </c>
      <c r="BH287" s="186">
        <f>IF(N287="sníž. přenesená",J287,0)</f>
        <v>0</v>
      </c>
      <c r="BI287" s="186">
        <f>IF(N287="nulová",J287,0)</f>
        <v>0</v>
      </c>
      <c r="BJ287" s="17" t="s">
        <v>158</v>
      </c>
      <c r="BK287" s="186">
        <f>ROUND(I287*H287,2)</f>
        <v>0</v>
      </c>
      <c r="BL287" s="17" t="s">
        <v>158</v>
      </c>
      <c r="BM287" s="185" t="s">
        <v>600</v>
      </c>
    </row>
    <row r="288" spans="1:47" s="2" customFormat="1" ht="28.8">
      <c r="A288" s="34"/>
      <c r="B288" s="35"/>
      <c r="C288" s="36"/>
      <c r="D288" s="187" t="s">
        <v>160</v>
      </c>
      <c r="E288" s="36"/>
      <c r="F288" s="188" t="s">
        <v>596</v>
      </c>
      <c r="G288" s="36"/>
      <c r="H288" s="36"/>
      <c r="I288" s="189"/>
      <c r="J288" s="36"/>
      <c r="K288" s="36"/>
      <c r="L288" s="39"/>
      <c r="M288" s="190"/>
      <c r="N288" s="191"/>
      <c r="O288" s="65"/>
      <c r="P288" s="65"/>
      <c r="Q288" s="65"/>
      <c r="R288" s="65"/>
      <c r="S288" s="65"/>
      <c r="T288" s="66"/>
      <c r="U288" s="34"/>
      <c r="V288" s="34"/>
      <c r="W288" s="34"/>
      <c r="X288" s="34"/>
      <c r="Y288" s="34"/>
      <c r="Z288" s="34"/>
      <c r="AA288" s="34"/>
      <c r="AB288" s="34"/>
      <c r="AC288" s="34"/>
      <c r="AD288" s="34"/>
      <c r="AE288" s="34"/>
      <c r="AT288" s="17" t="s">
        <v>160</v>
      </c>
      <c r="AU288" s="17" t="s">
        <v>88</v>
      </c>
    </row>
    <row r="289" spans="1:65" s="2" customFormat="1" ht="14.4" customHeight="1">
      <c r="A289" s="34"/>
      <c r="B289" s="35"/>
      <c r="C289" s="174" t="s">
        <v>601</v>
      </c>
      <c r="D289" s="174" t="s">
        <v>153</v>
      </c>
      <c r="E289" s="175" t="s">
        <v>602</v>
      </c>
      <c r="F289" s="176" t="s">
        <v>603</v>
      </c>
      <c r="G289" s="177" t="s">
        <v>156</v>
      </c>
      <c r="H289" s="178">
        <v>109.175</v>
      </c>
      <c r="I289" s="179"/>
      <c r="J289" s="180">
        <f>ROUND(I289*H289,2)</f>
        <v>0</v>
      </c>
      <c r="K289" s="176" t="s">
        <v>157</v>
      </c>
      <c r="L289" s="39"/>
      <c r="M289" s="181" t="s">
        <v>19</v>
      </c>
      <c r="N289" s="182" t="s">
        <v>51</v>
      </c>
      <c r="O289" s="65"/>
      <c r="P289" s="183">
        <f>O289*H289</f>
        <v>0</v>
      </c>
      <c r="Q289" s="183">
        <v>0</v>
      </c>
      <c r="R289" s="183">
        <f>Q289*H289</f>
        <v>0</v>
      </c>
      <c r="S289" s="183">
        <v>1.4</v>
      </c>
      <c r="T289" s="184">
        <f>S289*H289</f>
        <v>152.845</v>
      </c>
      <c r="U289" s="34"/>
      <c r="V289" s="34"/>
      <c r="W289" s="34"/>
      <c r="X289" s="34"/>
      <c r="Y289" s="34"/>
      <c r="Z289" s="34"/>
      <c r="AA289" s="34"/>
      <c r="AB289" s="34"/>
      <c r="AC289" s="34"/>
      <c r="AD289" s="34"/>
      <c r="AE289" s="34"/>
      <c r="AR289" s="185" t="s">
        <v>158</v>
      </c>
      <c r="AT289" s="185" t="s">
        <v>153</v>
      </c>
      <c r="AU289" s="185" t="s">
        <v>88</v>
      </c>
      <c r="AY289" s="17" t="s">
        <v>151</v>
      </c>
      <c r="BE289" s="186">
        <f>IF(N289="základní",J289,0)</f>
        <v>0</v>
      </c>
      <c r="BF289" s="186">
        <f>IF(N289="snížená",J289,0)</f>
        <v>0</v>
      </c>
      <c r="BG289" s="186">
        <f>IF(N289="zákl. přenesená",J289,0)</f>
        <v>0</v>
      </c>
      <c r="BH289" s="186">
        <f>IF(N289="sníž. přenesená",J289,0)</f>
        <v>0</v>
      </c>
      <c r="BI289" s="186">
        <f>IF(N289="nulová",J289,0)</f>
        <v>0</v>
      </c>
      <c r="BJ289" s="17" t="s">
        <v>158</v>
      </c>
      <c r="BK289" s="186">
        <f>ROUND(I289*H289,2)</f>
        <v>0</v>
      </c>
      <c r="BL289" s="17" t="s">
        <v>158</v>
      </c>
      <c r="BM289" s="185" t="s">
        <v>604</v>
      </c>
    </row>
    <row r="290" spans="1:65" s="2" customFormat="1" ht="24.15" customHeight="1">
      <c r="A290" s="34"/>
      <c r="B290" s="35"/>
      <c r="C290" s="174" t="s">
        <v>605</v>
      </c>
      <c r="D290" s="174" t="s">
        <v>153</v>
      </c>
      <c r="E290" s="175" t="s">
        <v>606</v>
      </c>
      <c r="F290" s="176" t="s">
        <v>607</v>
      </c>
      <c r="G290" s="177" t="s">
        <v>173</v>
      </c>
      <c r="H290" s="178">
        <v>3.04</v>
      </c>
      <c r="I290" s="179"/>
      <c r="J290" s="180">
        <f>ROUND(I290*H290,2)</f>
        <v>0</v>
      </c>
      <c r="K290" s="176" t="s">
        <v>157</v>
      </c>
      <c r="L290" s="39"/>
      <c r="M290" s="181" t="s">
        <v>19</v>
      </c>
      <c r="N290" s="182" t="s">
        <v>51</v>
      </c>
      <c r="O290" s="65"/>
      <c r="P290" s="183">
        <f>O290*H290</f>
        <v>0</v>
      </c>
      <c r="Q290" s="183">
        <v>0</v>
      </c>
      <c r="R290" s="183">
        <f>Q290*H290</f>
        <v>0</v>
      </c>
      <c r="S290" s="183">
        <v>0.041</v>
      </c>
      <c r="T290" s="184">
        <f>S290*H290</f>
        <v>0.12464</v>
      </c>
      <c r="U290" s="34"/>
      <c r="V290" s="34"/>
      <c r="W290" s="34"/>
      <c r="X290" s="34"/>
      <c r="Y290" s="34"/>
      <c r="Z290" s="34"/>
      <c r="AA290" s="34"/>
      <c r="AB290" s="34"/>
      <c r="AC290" s="34"/>
      <c r="AD290" s="34"/>
      <c r="AE290" s="34"/>
      <c r="AR290" s="185" t="s">
        <v>158</v>
      </c>
      <c r="AT290" s="185" t="s">
        <v>153</v>
      </c>
      <c r="AU290" s="185" t="s">
        <v>88</v>
      </c>
      <c r="AY290" s="17" t="s">
        <v>151</v>
      </c>
      <c r="BE290" s="186">
        <f>IF(N290="základní",J290,0)</f>
        <v>0</v>
      </c>
      <c r="BF290" s="186">
        <f>IF(N290="snížená",J290,0)</f>
        <v>0</v>
      </c>
      <c r="BG290" s="186">
        <f>IF(N290="zákl. přenesená",J290,0)</f>
        <v>0</v>
      </c>
      <c r="BH290" s="186">
        <f>IF(N290="sníž. přenesená",J290,0)</f>
        <v>0</v>
      </c>
      <c r="BI290" s="186">
        <f>IF(N290="nulová",J290,0)</f>
        <v>0</v>
      </c>
      <c r="BJ290" s="17" t="s">
        <v>158</v>
      </c>
      <c r="BK290" s="186">
        <f>ROUND(I290*H290,2)</f>
        <v>0</v>
      </c>
      <c r="BL290" s="17" t="s">
        <v>158</v>
      </c>
      <c r="BM290" s="185" t="s">
        <v>608</v>
      </c>
    </row>
    <row r="291" spans="1:47" s="2" customFormat="1" ht="28.8">
      <c r="A291" s="34"/>
      <c r="B291" s="35"/>
      <c r="C291" s="36"/>
      <c r="D291" s="187" t="s">
        <v>160</v>
      </c>
      <c r="E291" s="36"/>
      <c r="F291" s="188" t="s">
        <v>609</v>
      </c>
      <c r="G291" s="36"/>
      <c r="H291" s="36"/>
      <c r="I291" s="189"/>
      <c r="J291" s="36"/>
      <c r="K291" s="36"/>
      <c r="L291" s="39"/>
      <c r="M291" s="190"/>
      <c r="N291" s="191"/>
      <c r="O291" s="65"/>
      <c r="P291" s="65"/>
      <c r="Q291" s="65"/>
      <c r="R291" s="65"/>
      <c r="S291" s="65"/>
      <c r="T291" s="66"/>
      <c r="U291" s="34"/>
      <c r="V291" s="34"/>
      <c r="W291" s="34"/>
      <c r="X291" s="34"/>
      <c r="Y291" s="34"/>
      <c r="Z291" s="34"/>
      <c r="AA291" s="34"/>
      <c r="AB291" s="34"/>
      <c r="AC291" s="34"/>
      <c r="AD291" s="34"/>
      <c r="AE291" s="34"/>
      <c r="AT291" s="17" t="s">
        <v>160</v>
      </c>
      <c r="AU291" s="17" t="s">
        <v>88</v>
      </c>
    </row>
    <row r="292" spans="1:65" s="2" customFormat="1" ht="24.15" customHeight="1">
      <c r="A292" s="34"/>
      <c r="B292" s="35"/>
      <c r="C292" s="174" t="s">
        <v>610</v>
      </c>
      <c r="D292" s="174" t="s">
        <v>153</v>
      </c>
      <c r="E292" s="175" t="s">
        <v>611</v>
      </c>
      <c r="F292" s="176" t="s">
        <v>612</v>
      </c>
      <c r="G292" s="177" t="s">
        <v>173</v>
      </c>
      <c r="H292" s="178">
        <v>1.44</v>
      </c>
      <c r="I292" s="179"/>
      <c r="J292" s="180">
        <f>ROUND(I292*H292,2)</f>
        <v>0</v>
      </c>
      <c r="K292" s="176" t="s">
        <v>157</v>
      </c>
      <c r="L292" s="39"/>
      <c r="M292" s="181" t="s">
        <v>19</v>
      </c>
      <c r="N292" s="182" t="s">
        <v>51</v>
      </c>
      <c r="O292" s="65"/>
      <c r="P292" s="183">
        <f>O292*H292</f>
        <v>0</v>
      </c>
      <c r="Q292" s="183">
        <v>0</v>
      </c>
      <c r="R292" s="183">
        <f>Q292*H292</f>
        <v>0</v>
      </c>
      <c r="S292" s="183">
        <v>0.075</v>
      </c>
      <c r="T292" s="184">
        <f>S292*H292</f>
        <v>0.108</v>
      </c>
      <c r="U292" s="34"/>
      <c r="V292" s="34"/>
      <c r="W292" s="34"/>
      <c r="X292" s="34"/>
      <c r="Y292" s="34"/>
      <c r="Z292" s="34"/>
      <c r="AA292" s="34"/>
      <c r="AB292" s="34"/>
      <c r="AC292" s="34"/>
      <c r="AD292" s="34"/>
      <c r="AE292" s="34"/>
      <c r="AR292" s="185" t="s">
        <v>158</v>
      </c>
      <c r="AT292" s="185" t="s">
        <v>153</v>
      </c>
      <c r="AU292" s="185" t="s">
        <v>88</v>
      </c>
      <c r="AY292" s="17" t="s">
        <v>151</v>
      </c>
      <c r="BE292" s="186">
        <f>IF(N292="základní",J292,0)</f>
        <v>0</v>
      </c>
      <c r="BF292" s="186">
        <f>IF(N292="snížená",J292,0)</f>
        <v>0</v>
      </c>
      <c r="BG292" s="186">
        <f>IF(N292="zákl. přenesená",J292,0)</f>
        <v>0</v>
      </c>
      <c r="BH292" s="186">
        <f>IF(N292="sníž. přenesená",J292,0)</f>
        <v>0</v>
      </c>
      <c r="BI292" s="186">
        <f>IF(N292="nulová",J292,0)</f>
        <v>0</v>
      </c>
      <c r="BJ292" s="17" t="s">
        <v>158</v>
      </c>
      <c r="BK292" s="186">
        <f>ROUND(I292*H292,2)</f>
        <v>0</v>
      </c>
      <c r="BL292" s="17" t="s">
        <v>158</v>
      </c>
      <c r="BM292" s="185" t="s">
        <v>613</v>
      </c>
    </row>
    <row r="293" spans="1:47" s="2" customFormat="1" ht="28.8">
      <c r="A293" s="34"/>
      <c r="B293" s="35"/>
      <c r="C293" s="36"/>
      <c r="D293" s="187" t="s">
        <v>160</v>
      </c>
      <c r="E293" s="36"/>
      <c r="F293" s="188" t="s">
        <v>609</v>
      </c>
      <c r="G293" s="36"/>
      <c r="H293" s="36"/>
      <c r="I293" s="189"/>
      <c r="J293" s="36"/>
      <c r="K293" s="36"/>
      <c r="L293" s="39"/>
      <c r="M293" s="190"/>
      <c r="N293" s="191"/>
      <c r="O293" s="65"/>
      <c r="P293" s="65"/>
      <c r="Q293" s="65"/>
      <c r="R293" s="65"/>
      <c r="S293" s="65"/>
      <c r="T293" s="66"/>
      <c r="U293" s="34"/>
      <c r="V293" s="34"/>
      <c r="W293" s="34"/>
      <c r="X293" s="34"/>
      <c r="Y293" s="34"/>
      <c r="Z293" s="34"/>
      <c r="AA293" s="34"/>
      <c r="AB293" s="34"/>
      <c r="AC293" s="34"/>
      <c r="AD293" s="34"/>
      <c r="AE293" s="34"/>
      <c r="AT293" s="17" t="s">
        <v>160</v>
      </c>
      <c r="AU293" s="17" t="s">
        <v>88</v>
      </c>
    </row>
    <row r="294" spans="1:65" s="2" customFormat="1" ht="24.15" customHeight="1">
      <c r="A294" s="34"/>
      <c r="B294" s="35"/>
      <c r="C294" s="174" t="s">
        <v>614</v>
      </c>
      <c r="D294" s="174" t="s">
        <v>153</v>
      </c>
      <c r="E294" s="175" t="s">
        <v>615</v>
      </c>
      <c r="F294" s="176" t="s">
        <v>616</v>
      </c>
      <c r="G294" s="177" t="s">
        <v>173</v>
      </c>
      <c r="H294" s="178">
        <v>53.044</v>
      </c>
      <c r="I294" s="179"/>
      <c r="J294" s="180">
        <f>ROUND(I294*H294,2)</f>
        <v>0</v>
      </c>
      <c r="K294" s="176" t="s">
        <v>157</v>
      </c>
      <c r="L294" s="39"/>
      <c r="M294" s="181" t="s">
        <v>19</v>
      </c>
      <c r="N294" s="182" t="s">
        <v>51</v>
      </c>
      <c r="O294" s="65"/>
      <c r="P294" s="183">
        <f>O294*H294</f>
        <v>0</v>
      </c>
      <c r="Q294" s="183">
        <v>0</v>
      </c>
      <c r="R294" s="183">
        <f>Q294*H294</f>
        <v>0</v>
      </c>
      <c r="S294" s="183">
        <v>0.062</v>
      </c>
      <c r="T294" s="184">
        <f>S294*H294</f>
        <v>3.288728</v>
      </c>
      <c r="U294" s="34"/>
      <c r="V294" s="34"/>
      <c r="W294" s="34"/>
      <c r="X294" s="34"/>
      <c r="Y294" s="34"/>
      <c r="Z294" s="34"/>
      <c r="AA294" s="34"/>
      <c r="AB294" s="34"/>
      <c r="AC294" s="34"/>
      <c r="AD294" s="34"/>
      <c r="AE294" s="34"/>
      <c r="AR294" s="185" t="s">
        <v>158</v>
      </c>
      <c r="AT294" s="185" t="s">
        <v>153</v>
      </c>
      <c r="AU294" s="185" t="s">
        <v>88</v>
      </c>
      <c r="AY294" s="17" t="s">
        <v>151</v>
      </c>
      <c r="BE294" s="186">
        <f>IF(N294="základní",J294,0)</f>
        <v>0</v>
      </c>
      <c r="BF294" s="186">
        <f>IF(N294="snížená",J294,0)</f>
        <v>0</v>
      </c>
      <c r="BG294" s="186">
        <f>IF(N294="zákl. přenesená",J294,0)</f>
        <v>0</v>
      </c>
      <c r="BH294" s="186">
        <f>IF(N294="sníž. přenesená",J294,0)</f>
        <v>0</v>
      </c>
      <c r="BI294" s="186">
        <f>IF(N294="nulová",J294,0)</f>
        <v>0</v>
      </c>
      <c r="BJ294" s="17" t="s">
        <v>158</v>
      </c>
      <c r="BK294" s="186">
        <f>ROUND(I294*H294,2)</f>
        <v>0</v>
      </c>
      <c r="BL294" s="17" t="s">
        <v>158</v>
      </c>
      <c r="BM294" s="185" t="s">
        <v>617</v>
      </c>
    </row>
    <row r="295" spans="1:47" s="2" customFormat="1" ht="28.8">
      <c r="A295" s="34"/>
      <c r="B295" s="35"/>
      <c r="C295" s="36"/>
      <c r="D295" s="187" t="s">
        <v>160</v>
      </c>
      <c r="E295" s="36"/>
      <c r="F295" s="188" t="s">
        <v>609</v>
      </c>
      <c r="G295" s="36"/>
      <c r="H295" s="36"/>
      <c r="I295" s="189"/>
      <c r="J295" s="36"/>
      <c r="K295" s="36"/>
      <c r="L295" s="39"/>
      <c r="M295" s="190"/>
      <c r="N295" s="191"/>
      <c r="O295" s="65"/>
      <c r="P295" s="65"/>
      <c r="Q295" s="65"/>
      <c r="R295" s="65"/>
      <c r="S295" s="65"/>
      <c r="T295" s="66"/>
      <c r="U295" s="34"/>
      <c r="V295" s="34"/>
      <c r="W295" s="34"/>
      <c r="X295" s="34"/>
      <c r="Y295" s="34"/>
      <c r="Z295" s="34"/>
      <c r="AA295" s="34"/>
      <c r="AB295" s="34"/>
      <c r="AC295" s="34"/>
      <c r="AD295" s="34"/>
      <c r="AE295" s="34"/>
      <c r="AT295" s="17" t="s">
        <v>160</v>
      </c>
      <c r="AU295" s="17" t="s">
        <v>88</v>
      </c>
    </row>
    <row r="296" spans="1:65" s="2" customFormat="1" ht="24.15" customHeight="1">
      <c r="A296" s="34"/>
      <c r="B296" s="35"/>
      <c r="C296" s="174" t="s">
        <v>618</v>
      </c>
      <c r="D296" s="174" t="s">
        <v>153</v>
      </c>
      <c r="E296" s="175" t="s">
        <v>619</v>
      </c>
      <c r="F296" s="176" t="s">
        <v>620</v>
      </c>
      <c r="G296" s="177" t="s">
        <v>173</v>
      </c>
      <c r="H296" s="178">
        <v>50.102</v>
      </c>
      <c r="I296" s="179"/>
      <c r="J296" s="180">
        <f>ROUND(I296*H296,2)</f>
        <v>0</v>
      </c>
      <c r="K296" s="176" t="s">
        <v>157</v>
      </c>
      <c r="L296" s="39"/>
      <c r="M296" s="181" t="s">
        <v>19</v>
      </c>
      <c r="N296" s="182" t="s">
        <v>51</v>
      </c>
      <c r="O296" s="65"/>
      <c r="P296" s="183">
        <f>O296*H296</f>
        <v>0</v>
      </c>
      <c r="Q296" s="183">
        <v>0</v>
      </c>
      <c r="R296" s="183">
        <f>Q296*H296</f>
        <v>0</v>
      </c>
      <c r="S296" s="183">
        <v>0.076</v>
      </c>
      <c r="T296" s="184">
        <f>S296*H296</f>
        <v>3.807752</v>
      </c>
      <c r="U296" s="34"/>
      <c r="V296" s="34"/>
      <c r="W296" s="34"/>
      <c r="X296" s="34"/>
      <c r="Y296" s="34"/>
      <c r="Z296" s="34"/>
      <c r="AA296" s="34"/>
      <c r="AB296" s="34"/>
      <c r="AC296" s="34"/>
      <c r="AD296" s="34"/>
      <c r="AE296" s="34"/>
      <c r="AR296" s="185" t="s">
        <v>158</v>
      </c>
      <c r="AT296" s="185" t="s">
        <v>153</v>
      </c>
      <c r="AU296" s="185" t="s">
        <v>88</v>
      </c>
      <c r="AY296" s="17" t="s">
        <v>151</v>
      </c>
      <c r="BE296" s="186">
        <f>IF(N296="základní",J296,0)</f>
        <v>0</v>
      </c>
      <c r="BF296" s="186">
        <f>IF(N296="snížená",J296,0)</f>
        <v>0</v>
      </c>
      <c r="BG296" s="186">
        <f>IF(N296="zákl. přenesená",J296,0)</f>
        <v>0</v>
      </c>
      <c r="BH296" s="186">
        <f>IF(N296="sníž. přenesená",J296,0)</f>
        <v>0</v>
      </c>
      <c r="BI296" s="186">
        <f>IF(N296="nulová",J296,0)</f>
        <v>0</v>
      </c>
      <c r="BJ296" s="17" t="s">
        <v>158</v>
      </c>
      <c r="BK296" s="186">
        <f>ROUND(I296*H296,2)</f>
        <v>0</v>
      </c>
      <c r="BL296" s="17" t="s">
        <v>158</v>
      </c>
      <c r="BM296" s="185" t="s">
        <v>621</v>
      </c>
    </row>
    <row r="297" spans="1:47" s="2" customFormat="1" ht="38.4">
      <c r="A297" s="34"/>
      <c r="B297" s="35"/>
      <c r="C297" s="36"/>
      <c r="D297" s="187" t="s">
        <v>160</v>
      </c>
      <c r="E297" s="36"/>
      <c r="F297" s="188" t="s">
        <v>622</v>
      </c>
      <c r="G297" s="36"/>
      <c r="H297" s="36"/>
      <c r="I297" s="189"/>
      <c r="J297" s="36"/>
      <c r="K297" s="36"/>
      <c r="L297" s="39"/>
      <c r="M297" s="190"/>
      <c r="N297" s="191"/>
      <c r="O297" s="65"/>
      <c r="P297" s="65"/>
      <c r="Q297" s="65"/>
      <c r="R297" s="65"/>
      <c r="S297" s="65"/>
      <c r="T297" s="66"/>
      <c r="U297" s="34"/>
      <c r="V297" s="34"/>
      <c r="W297" s="34"/>
      <c r="X297" s="34"/>
      <c r="Y297" s="34"/>
      <c r="Z297" s="34"/>
      <c r="AA297" s="34"/>
      <c r="AB297" s="34"/>
      <c r="AC297" s="34"/>
      <c r="AD297" s="34"/>
      <c r="AE297" s="34"/>
      <c r="AT297" s="17" t="s">
        <v>160</v>
      </c>
      <c r="AU297" s="17" t="s">
        <v>88</v>
      </c>
    </row>
    <row r="298" spans="1:65" s="2" customFormat="1" ht="14.4" customHeight="1">
      <c r="A298" s="34"/>
      <c r="B298" s="35"/>
      <c r="C298" s="174" t="s">
        <v>623</v>
      </c>
      <c r="D298" s="174" t="s">
        <v>153</v>
      </c>
      <c r="E298" s="175" t="s">
        <v>624</v>
      </c>
      <c r="F298" s="176" t="s">
        <v>625</v>
      </c>
      <c r="G298" s="177" t="s">
        <v>173</v>
      </c>
      <c r="H298" s="178">
        <v>5.193</v>
      </c>
      <c r="I298" s="179"/>
      <c r="J298" s="180">
        <f>ROUND(I298*H298,2)</f>
        <v>0</v>
      </c>
      <c r="K298" s="176" t="s">
        <v>157</v>
      </c>
      <c r="L298" s="39"/>
      <c r="M298" s="181" t="s">
        <v>19</v>
      </c>
      <c r="N298" s="182" t="s">
        <v>51</v>
      </c>
      <c r="O298" s="65"/>
      <c r="P298" s="183">
        <f>O298*H298</f>
        <v>0</v>
      </c>
      <c r="Q298" s="183">
        <v>0</v>
      </c>
      <c r="R298" s="183">
        <f>Q298*H298</f>
        <v>0</v>
      </c>
      <c r="S298" s="183">
        <v>0.117</v>
      </c>
      <c r="T298" s="184">
        <f>S298*H298</f>
        <v>0.607581</v>
      </c>
      <c r="U298" s="34"/>
      <c r="V298" s="34"/>
      <c r="W298" s="34"/>
      <c r="X298" s="34"/>
      <c r="Y298" s="34"/>
      <c r="Z298" s="34"/>
      <c r="AA298" s="34"/>
      <c r="AB298" s="34"/>
      <c r="AC298" s="34"/>
      <c r="AD298" s="34"/>
      <c r="AE298" s="34"/>
      <c r="AR298" s="185" t="s">
        <v>158</v>
      </c>
      <c r="AT298" s="185" t="s">
        <v>153</v>
      </c>
      <c r="AU298" s="185" t="s">
        <v>88</v>
      </c>
      <c r="AY298" s="17" t="s">
        <v>151</v>
      </c>
      <c r="BE298" s="186">
        <f>IF(N298="základní",J298,0)</f>
        <v>0</v>
      </c>
      <c r="BF298" s="186">
        <f>IF(N298="snížená",J298,0)</f>
        <v>0</v>
      </c>
      <c r="BG298" s="186">
        <f>IF(N298="zákl. přenesená",J298,0)</f>
        <v>0</v>
      </c>
      <c r="BH298" s="186">
        <f>IF(N298="sníž. přenesená",J298,0)</f>
        <v>0</v>
      </c>
      <c r="BI298" s="186">
        <f>IF(N298="nulová",J298,0)</f>
        <v>0</v>
      </c>
      <c r="BJ298" s="17" t="s">
        <v>158</v>
      </c>
      <c r="BK298" s="186">
        <f>ROUND(I298*H298,2)</f>
        <v>0</v>
      </c>
      <c r="BL298" s="17" t="s">
        <v>158</v>
      </c>
      <c r="BM298" s="185" t="s">
        <v>626</v>
      </c>
    </row>
    <row r="299" spans="1:47" s="2" customFormat="1" ht="48">
      <c r="A299" s="34"/>
      <c r="B299" s="35"/>
      <c r="C299" s="36"/>
      <c r="D299" s="187" t="s">
        <v>160</v>
      </c>
      <c r="E299" s="36"/>
      <c r="F299" s="188" t="s">
        <v>627</v>
      </c>
      <c r="G299" s="36"/>
      <c r="H299" s="36"/>
      <c r="I299" s="189"/>
      <c r="J299" s="36"/>
      <c r="K299" s="36"/>
      <c r="L299" s="39"/>
      <c r="M299" s="190"/>
      <c r="N299" s="191"/>
      <c r="O299" s="65"/>
      <c r="P299" s="65"/>
      <c r="Q299" s="65"/>
      <c r="R299" s="65"/>
      <c r="S299" s="65"/>
      <c r="T299" s="66"/>
      <c r="U299" s="34"/>
      <c r="V299" s="34"/>
      <c r="W299" s="34"/>
      <c r="X299" s="34"/>
      <c r="Y299" s="34"/>
      <c r="Z299" s="34"/>
      <c r="AA299" s="34"/>
      <c r="AB299" s="34"/>
      <c r="AC299" s="34"/>
      <c r="AD299" s="34"/>
      <c r="AE299" s="34"/>
      <c r="AT299" s="17" t="s">
        <v>160</v>
      </c>
      <c r="AU299" s="17" t="s">
        <v>88</v>
      </c>
    </row>
    <row r="300" spans="1:65" s="2" customFormat="1" ht="24.15" customHeight="1">
      <c r="A300" s="34"/>
      <c r="B300" s="35"/>
      <c r="C300" s="174" t="s">
        <v>628</v>
      </c>
      <c r="D300" s="174" t="s">
        <v>153</v>
      </c>
      <c r="E300" s="175" t="s">
        <v>629</v>
      </c>
      <c r="F300" s="176" t="s">
        <v>630</v>
      </c>
      <c r="G300" s="177" t="s">
        <v>173</v>
      </c>
      <c r="H300" s="178">
        <v>2</v>
      </c>
      <c r="I300" s="179"/>
      <c r="J300" s="180">
        <f>ROUND(I300*H300,2)</f>
        <v>0</v>
      </c>
      <c r="K300" s="176" t="s">
        <v>157</v>
      </c>
      <c r="L300" s="39"/>
      <c r="M300" s="181" t="s">
        <v>19</v>
      </c>
      <c r="N300" s="182" t="s">
        <v>51</v>
      </c>
      <c r="O300" s="65"/>
      <c r="P300" s="183">
        <f>O300*H300</f>
        <v>0</v>
      </c>
      <c r="Q300" s="183">
        <v>0</v>
      </c>
      <c r="R300" s="183">
        <f>Q300*H300</f>
        <v>0</v>
      </c>
      <c r="S300" s="183">
        <v>0.18</v>
      </c>
      <c r="T300" s="184">
        <f>S300*H300</f>
        <v>0.36</v>
      </c>
      <c r="U300" s="34"/>
      <c r="V300" s="34"/>
      <c r="W300" s="34"/>
      <c r="X300" s="34"/>
      <c r="Y300" s="34"/>
      <c r="Z300" s="34"/>
      <c r="AA300" s="34"/>
      <c r="AB300" s="34"/>
      <c r="AC300" s="34"/>
      <c r="AD300" s="34"/>
      <c r="AE300" s="34"/>
      <c r="AR300" s="185" t="s">
        <v>158</v>
      </c>
      <c r="AT300" s="185" t="s">
        <v>153</v>
      </c>
      <c r="AU300" s="185" t="s">
        <v>88</v>
      </c>
      <c r="AY300" s="17" t="s">
        <v>151</v>
      </c>
      <c r="BE300" s="186">
        <f>IF(N300="základní",J300,0)</f>
        <v>0</v>
      </c>
      <c r="BF300" s="186">
        <f>IF(N300="snížená",J300,0)</f>
        <v>0</v>
      </c>
      <c r="BG300" s="186">
        <f>IF(N300="zákl. přenesená",J300,0)</f>
        <v>0</v>
      </c>
      <c r="BH300" s="186">
        <f>IF(N300="sníž. přenesená",J300,0)</f>
        <v>0</v>
      </c>
      <c r="BI300" s="186">
        <f>IF(N300="nulová",J300,0)</f>
        <v>0</v>
      </c>
      <c r="BJ300" s="17" t="s">
        <v>158</v>
      </c>
      <c r="BK300" s="186">
        <f>ROUND(I300*H300,2)</f>
        <v>0</v>
      </c>
      <c r="BL300" s="17" t="s">
        <v>158</v>
      </c>
      <c r="BM300" s="185" t="s">
        <v>631</v>
      </c>
    </row>
    <row r="301" spans="1:65" s="2" customFormat="1" ht="24.15" customHeight="1">
      <c r="A301" s="34"/>
      <c r="B301" s="35"/>
      <c r="C301" s="174" t="s">
        <v>632</v>
      </c>
      <c r="D301" s="174" t="s">
        <v>153</v>
      </c>
      <c r="E301" s="175" t="s">
        <v>633</v>
      </c>
      <c r="F301" s="176" t="s">
        <v>634</v>
      </c>
      <c r="G301" s="177" t="s">
        <v>173</v>
      </c>
      <c r="H301" s="178">
        <v>9</v>
      </c>
      <c r="I301" s="179"/>
      <c r="J301" s="180">
        <f>ROUND(I301*H301,2)</f>
        <v>0</v>
      </c>
      <c r="K301" s="176" t="s">
        <v>157</v>
      </c>
      <c r="L301" s="39"/>
      <c r="M301" s="181" t="s">
        <v>19</v>
      </c>
      <c r="N301" s="182" t="s">
        <v>51</v>
      </c>
      <c r="O301" s="65"/>
      <c r="P301" s="183">
        <f>O301*H301</f>
        <v>0</v>
      </c>
      <c r="Q301" s="183">
        <v>0</v>
      </c>
      <c r="R301" s="183">
        <f>Q301*H301</f>
        <v>0</v>
      </c>
      <c r="S301" s="183">
        <v>0.27</v>
      </c>
      <c r="T301" s="184">
        <f>S301*H301</f>
        <v>2.43</v>
      </c>
      <c r="U301" s="34"/>
      <c r="V301" s="34"/>
      <c r="W301" s="34"/>
      <c r="X301" s="34"/>
      <c r="Y301" s="34"/>
      <c r="Z301" s="34"/>
      <c r="AA301" s="34"/>
      <c r="AB301" s="34"/>
      <c r="AC301" s="34"/>
      <c r="AD301" s="34"/>
      <c r="AE301" s="34"/>
      <c r="AR301" s="185" t="s">
        <v>158</v>
      </c>
      <c r="AT301" s="185" t="s">
        <v>153</v>
      </c>
      <c r="AU301" s="185" t="s">
        <v>88</v>
      </c>
      <c r="AY301" s="17" t="s">
        <v>151</v>
      </c>
      <c r="BE301" s="186">
        <f>IF(N301="základní",J301,0)</f>
        <v>0</v>
      </c>
      <c r="BF301" s="186">
        <f>IF(N301="snížená",J301,0)</f>
        <v>0</v>
      </c>
      <c r="BG301" s="186">
        <f>IF(N301="zákl. přenesená",J301,0)</f>
        <v>0</v>
      </c>
      <c r="BH301" s="186">
        <f>IF(N301="sníž. přenesená",J301,0)</f>
        <v>0</v>
      </c>
      <c r="BI301" s="186">
        <f>IF(N301="nulová",J301,0)</f>
        <v>0</v>
      </c>
      <c r="BJ301" s="17" t="s">
        <v>158</v>
      </c>
      <c r="BK301" s="186">
        <f>ROUND(I301*H301,2)</f>
        <v>0</v>
      </c>
      <c r="BL301" s="17" t="s">
        <v>158</v>
      </c>
      <c r="BM301" s="185" t="s">
        <v>635</v>
      </c>
    </row>
    <row r="302" spans="1:65" s="2" customFormat="1" ht="24.15" customHeight="1">
      <c r="A302" s="34"/>
      <c r="B302" s="35"/>
      <c r="C302" s="174" t="s">
        <v>636</v>
      </c>
      <c r="D302" s="174" t="s">
        <v>153</v>
      </c>
      <c r="E302" s="175" t="s">
        <v>637</v>
      </c>
      <c r="F302" s="176" t="s">
        <v>638</v>
      </c>
      <c r="G302" s="177" t="s">
        <v>156</v>
      </c>
      <c r="H302" s="178">
        <v>3.699</v>
      </c>
      <c r="I302" s="179"/>
      <c r="J302" s="180">
        <f>ROUND(I302*H302,2)</f>
        <v>0</v>
      </c>
      <c r="K302" s="176" t="s">
        <v>157</v>
      </c>
      <c r="L302" s="39"/>
      <c r="M302" s="181" t="s">
        <v>19</v>
      </c>
      <c r="N302" s="182" t="s">
        <v>51</v>
      </c>
      <c r="O302" s="65"/>
      <c r="P302" s="183">
        <f>O302*H302</f>
        <v>0</v>
      </c>
      <c r="Q302" s="183">
        <v>0</v>
      </c>
      <c r="R302" s="183">
        <f>Q302*H302</f>
        <v>0</v>
      </c>
      <c r="S302" s="183">
        <v>1.8</v>
      </c>
      <c r="T302" s="184">
        <f>S302*H302</f>
        <v>6.6582</v>
      </c>
      <c r="U302" s="34"/>
      <c r="V302" s="34"/>
      <c r="W302" s="34"/>
      <c r="X302" s="34"/>
      <c r="Y302" s="34"/>
      <c r="Z302" s="34"/>
      <c r="AA302" s="34"/>
      <c r="AB302" s="34"/>
      <c r="AC302" s="34"/>
      <c r="AD302" s="34"/>
      <c r="AE302" s="34"/>
      <c r="AR302" s="185" t="s">
        <v>158</v>
      </c>
      <c r="AT302" s="185" t="s">
        <v>153</v>
      </c>
      <c r="AU302" s="185" t="s">
        <v>88</v>
      </c>
      <c r="AY302" s="17" t="s">
        <v>151</v>
      </c>
      <c r="BE302" s="186">
        <f>IF(N302="základní",J302,0)</f>
        <v>0</v>
      </c>
      <c r="BF302" s="186">
        <f>IF(N302="snížená",J302,0)</f>
        <v>0</v>
      </c>
      <c r="BG302" s="186">
        <f>IF(N302="zákl. přenesená",J302,0)</f>
        <v>0</v>
      </c>
      <c r="BH302" s="186">
        <f>IF(N302="sníž. přenesená",J302,0)</f>
        <v>0</v>
      </c>
      <c r="BI302" s="186">
        <f>IF(N302="nulová",J302,0)</f>
        <v>0</v>
      </c>
      <c r="BJ302" s="17" t="s">
        <v>158</v>
      </c>
      <c r="BK302" s="186">
        <f>ROUND(I302*H302,2)</f>
        <v>0</v>
      </c>
      <c r="BL302" s="17" t="s">
        <v>158</v>
      </c>
      <c r="BM302" s="185" t="s">
        <v>639</v>
      </c>
    </row>
    <row r="303" spans="1:65" s="2" customFormat="1" ht="24.15" customHeight="1">
      <c r="A303" s="34"/>
      <c r="B303" s="35"/>
      <c r="C303" s="174" t="s">
        <v>640</v>
      </c>
      <c r="D303" s="174" t="s">
        <v>153</v>
      </c>
      <c r="E303" s="175" t="s">
        <v>641</v>
      </c>
      <c r="F303" s="176" t="s">
        <v>642</v>
      </c>
      <c r="G303" s="177" t="s">
        <v>188</v>
      </c>
      <c r="H303" s="178">
        <v>4</v>
      </c>
      <c r="I303" s="179"/>
      <c r="J303" s="180">
        <f>ROUND(I303*H303,2)</f>
        <v>0</v>
      </c>
      <c r="K303" s="176" t="s">
        <v>157</v>
      </c>
      <c r="L303" s="39"/>
      <c r="M303" s="181" t="s">
        <v>19</v>
      </c>
      <c r="N303" s="182" t="s">
        <v>51</v>
      </c>
      <c r="O303" s="65"/>
      <c r="P303" s="183">
        <f>O303*H303</f>
        <v>0</v>
      </c>
      <c r="Q303" s="183">
        <v>0</v>
      </c>
      <c r="R303" s="183">
        <f>Q303*H303</f>
        <v>0</v>
      </c>
      <c r="S303" s="183">
        <v>0.054</v>
      </c>
      <c r="T303" s="184">
        <f>S303*H303</f>
        <v>0.216</v>
      </c>
      <c r="U303" s="34"/>
      <c r="V303" s="34"/>
      <c r="W303" s="34"/>
      <c r="X303" s="34"/>
      <c r="Y303" s="34"/>
      <c r="Z303" s="34"/>
      <c r="AA303" s="34"/>
      <c r="AB303" s="34"/>
      <c r="AC303" s="34"/>
      <c r="AD303" s="34"/>
      <c r="AE303" s="34"/>
      <c r="AR303" s="185" t="s">
        <v>158</v>
      </c>
      <c r="AT303" s="185" t="s">
        <v>153</v>
      </c>
      <c r="AU303" s="185" t="s">
        <v>88</v>
      </c>
      <c r="AY303" s="17" t="s">
        <v>151</v>
      </c>
      <c r="BE303" s="186">
        <f>IF(N303="základní",J303,0)</f>
        <v>0</v>
      </c>
      <c r="BF303" s="186">
        <f>IF(N303="snížená",J303,0)</f>
        <v>0</v>
      </c>
      <c r="BG303" s="186">
        <f>IF(N303="zákl. přenesená",J303,0)</f>
        <v>0</v>
      </c>
      <c r="BH303" s="186">
        <f>IF(N303="sníž. přenesená",J303,0)</f>
        <v>0</v>
      </c>
      <c r="BI303" s="186">
        <f>IF(N303="nulová",J303,0)</f>
        <v>0</v>
      </c>
      <c r="BJ303" s="17" t="s">
        <v>158</v>
      </c>
      <c r="BK303" s="186">
        <f>ROUND(I303*H303,2)</f>
        <v>0</v>
      </c>
      <c r="BL303" s="17" t="s">
        <v>158</v>
      </c>
      <c r="BM303" s="185" t="s">
        <v>643</v>
      </c>
    </row>
    <row r="304" spans="1:65" s="2" customFormat="1" ht="14.4" customHeight="1">
      <c r="A304" s="34"/>
      <c r="B304" s="35"/>
      <c r="C304" s="174" t="s">
        <v>644</v>
      </c>
      <c r="D304" s="174" t="s">
        <v>153</v>
      </c>
      <c r="E304" s="175" t="s">
        <v>645</v>
      </c>
      <c r="F304" s="176" t="s">
        <v>646</v>
      </c>
      <c r="G304" s="177" t="s">
        <v>173</v>
      </c>
      <c r="H304" s="178">
        <v>38.35</v>
      </c>
      <c r="I304" s="179"/>
      <c r="J304" s="180">
        <f>ROUND(I304*H304,2)</f>
        <v>0</v>
      </c>
      <c r="K304" s="176" t="s">
        <v>157</v>
      </c>
      <c r="L304" s="39"/>
      <c r="M304" s="181" t="s">
        <v>19</v>
      </c>
      <c r="N304" s="182" t="s">
        <v>51</v>
      </c>
      <c r="O304" s="65"/>
      <c r="P304" s="183">
        <f>O304*H304</f>
        <v>0</v>
      </c>
      <c r="Q304" s="183">
        <v>0</v>
      </c>
      <c r="R304" s="183">
        <f>Q304*H304</f>
        <v>0</v>
      </c>
      <c r="S304" s="183">
        <v>0.05</v>
      </c>
      <c r="T304" s="184">
        <f>S304*H304</f>
        <v>1.9175000000000002</v>
      </c>
      <c r="U304" s="34"/>
      <c r="V304" s="34"/>
      <c r="W304" s="34"/>
      <c r="X304" s="34"/>
      <c r="Y304" s="34"/>
      <c r="Z304" s="34"/>
      <c r="AA304" s="34"/>
      <c r="AB304" s="34"/>
      <c r="AC304" s="34"/>
      <c r="AD304" s="34"/>
      <c r="AE304" s="34"/>
      <c r="AR304" s="185" t="s">
        <v>158</v>
      </c>
      <c r="AT304" s="185" t="s">
        <v>153</v>
      </c>
      <c r="AU304" s="185" t="s">
        <v>88</v>
      </c>
      <c r="AY304" s="17" t="s">
        <v>151</v>
      </c>
      <c r="BE304" s="186">
        <f>IF(N304="základní",J304,0)</f>
        <v>0</v>
      </c>
      <c r="BF304" s="186">
        <f>IF(N304="snížená",J304,0)</f>
        <v>0</v>
      </c>
      <c r="BG304" s="186">
        <f>IF(N304="zákl. přenesená",J304,0)</f>
        <v>0</v>
      </c>
      <c r="BH304" s="186">
        <f>IF(N304="sníž. přenesená",J304,0)</f>
        <v>0</v>
      </c>
      <c r="BI304" s="186">
        <f>IF(N304="nulová",J304,0)</f>
        <v>0</v>
      </c>
      <c r="BJ304" s="17" t="s">
        <v>158</v>
      </c>
      <c r="BK304" s="186">
        <f>ROUND(I304*H304,2)</f>
        <v>0</v>
      </c>
      <c r="BL304" s="17" t="s">
        <v>158</v>
      </c>
      <c r="BM304" s="185" t="s">
        <v>647</v>
      </c>
    </row>
    <row r="305" spans="1:47" s="2" customFormat="1" ht="28.8">
      <c r="A305" s="34"/>
      <c r="B305" s="35"/>
      <c r="C305" s="36"/>
      <c r="D305" s="187" t="s">
        <v>160</v>
      </c>
      <c r="E305" s="36"/>
      <c r="F305" s="188" t="s">
        <v>648</v>
      </c>
      <c r="G305" s="36"/>
      <c r="H305" s="36"/>
      <c r="I305" s="189"/>
      <c r="J305" s="36"/>
      <c r="K305" s="36"/>
      <c r="L305" s="39"/>
      <c r="M305" s="190"/>
      <c r="N305" s="191"/>
      <c r="O305" s="65"/>
      <c r="P305" s="65"/>
      <c r="Q305" s="65"/>
      <c r="R305" s="65"/>
      <c r="S305" s="65"/>
      <c r="T305" s="66"/>
      <c r="U305" s="34"/>
      <c r="V305" s="34"/>
      <c r="W305" s="34"/>
      <c r="X305" s="34"/>
      <c r="Y305" s="34"/>
      <c r="Z305" s="34"/>
      <c r="AA305" s="34"/>
      <c r="AB305" s="34"/>
      <c r="AC305" s="34"/>
      <c r="AD305" s="34"/>
      <c r="AE305" s="34"/>
      <c r="AT305" s="17" t="s">
        <v>160</v>
      </c>
      <c r="AU305" s="17" t="s">
        <v>88</v>
      </c>
    </row>
    <row r="306" spans="1:65" s="2" customFormat="1" ht="24.15" customHeight="1">
      <c r="A306" s="34"/>
      <c r="B306" s="35"/>
      <c r="C306" s="174" t="s">
        <v>649</v>
      </c>
      <c r="D306" s="174" t="s">
        <v>153</v>
      </c>
      <c r="E306" s="175" t="s">
        <v>650</v>
      </c>
      <c r="F306" s="176" t="s">
        <v>651</v>
      </c>
      <c r="G306" s="177" t="s">
        <v>173</v>
      </c>
      <c r="H306" s="178">
        <v>102.65</v>
      </c>
      <c r="I306" s="179"/>
      <c r="J306" s="180">
        <f>ROUND(I306*H306,2)</f>
        <v>0</v>
      </c>
      <c r="K306" s="176" t="s">
        <v>157</v>
      </c>
      <c r="L306" s="39"/>
      <c r="M306" s="181" t="s">
        <v>19</v>
      </c>
      <c r="N306" s="182" t="s">
        <v>51</v>
      </c>
      <c r="O306" s="65"/>
      <c r="P306" s="183">
        <f>O306*H306</f>
        <v>0</v>
      </c>
      <c r="Q306" s="183">
        <v>0</v>
      </c>
      <c r="R306" s="183">
        <f>Q306*H306</f>
        <v>0</v>
      </c>
      <c r="S306" s="183">
        <v>0.046</v>
      </c>
      <c r="T306" s="184">
        <f>S306*H306</f>
        <v>4.7219</v>
      </c>
      <c r="U306" s="34"/>
      <c r="V306" s="34"/>
      <c r="W306" s="34"/>
      <c r="X306" s="34"/>
      <c r="Y306" s="34"/>
      <c r="Z306" s="34"/>
      <c r="AA306" s="34"/>
      <c r="AB306" s="34"/>
      <c r="AC306" s="34"/>
      <c r="AD306" s="34"/>
      <c r="AE306" s="34"/>
      <c r="AR306" s="185" t="s">
        <v>158</v>
      </c>
      <c r="AT306" s="185" t="s">
        <v>153</v>
      </c>
      <c r="AU306" s="185" t="s">
        <v>88</v>
      </c>
      <c r="AY306" s="17" t="s">
        <v>151</v>
      </c>
      <c r="BE306" s="186">
        <f>IF(N306="základní",J306,0)</f>
        <v>0</v>
      </c>
      <c r="BF306" s="186">
        <f>IF(N306="snížená",J306,0)</f>
        <v>0</v>
      </c>
      <c r="BG306" s="186">
        <f>IF(N306="zákl. přenesená",J306,0)</f>
        <v>0</v>
      </c>
      <c r="BH306" s="186">
        <f>IF(N306="sníž. přenesená",J306,0)</f>
        <v>0</v>
      </c>
      <c r="BI306" s="186">
        <f>IF(N306="nulová",J306,0)</f>
        <v>0</v>
      </c>
      <c r="BJ306" s="17" t="s">
        <v>158</v>
      </c>
      <c r="BK306" s="186">
        <f>ROUND(I306*H306,2)</f>
        <v>0</v>
      </c>
      <c r="BL306" s="17" t="s">
        <v>158</v>
      </c>
      <c r="BM306" s="185" t="s">
        <v>652</v>
      </c>
    </row>
    <row r="307" spans="1:47" s="2" customFormat="1" ht="28.8">
      <c r="A307" s="34"/>
      <c r="B307" s="35"/>
      <c r="C307" s="36"/>
      <c r="D307" s="187" t="s">
        <v>160</v>
      </c>
      <c r="E307" s="36"/>
      <c r="F307" s="188" t="s">
        <v>648</v>
      </c>
      <c r="G307" s="36"/>
      <c r="H307" s="36"/>
      <c r="I307" s="189"/>
      <c r="J307" s="36"/>
      <c r="K307" s="36"/>
      <c r="L307" s="39"/>
      <c r="M307" s="190"/>
      <c r="N307" s="191"/>
      <c r="O307" s="65"/>
      <c r="P307" s="65"/>
      <c r="Q307" s="65"/>
      <c r="R307" s="65"/>
      <c r="S307" s="65"/>
      <c r="T307" s="66"/>
      <c r="U307" s="34"/>
      <c r="V307" s="34"/>
      <c r="W307" s="34"/>
      <c r="X307" s="34"/>
      <c r="Y307" s="34"/>
      <c r="Z307" s="34"/>
      <c r="AA307" s="34"/>
      <c r="AB307" s="34"/>
      <c r="AC307" s="34"/>
      <c r="AD307" s="34"/>
      <c r="AE307" s="34"/>
      <c r="AT307" s="17" t="s">
        <v>160</v>
      </c>
      <c r="AU307" s="17" t="s">
        <v>88</v>
      </c>
    </row>
    <row r="308" spans="1:65" s="2" customFormat="1" ht="24.15" customHeight="1">
      <c r="A308" s="34"/>
      <c r="B308" s="35"/>
      <c r="C308" s="174" t="s">
        <v>653</v>
      </c>
      <c r="D308" s="174" t="s">
        <v>153</v>
      </c>
      <c r="E308" s="175" t="s">
        <v>654</v>
      </c>
      <c r="F308" s="176" t="s">
        <v>655</v>
      </c>
      <c r="G308" s="177" t="s">
        <v>173</v>
      </c>
      <c r="H308" s="178">
        <v>107.07</v>
      </c>
      <c r="I308" s="179"/>
      <c r="J308" s="180">
        <f>ROUND(I308*H308,2)</f>
        <v>0</v>
      </c>
      <c r="K308" s="176" t="s">
        <v>157</v>
      </c>
      <c r="L308" s="39"/>
      <c r="M308" s="181" t="s">
        <v>19</v>
      </c>
      <c r="N308" s="182" t="s">
        <v>51</v>
      </c>
      <c r="O308" s="65"/>
      <c r="P308" s="183">
        <f>O308*H308</f>
        <v>0</v>
      </c>
      <c r="Q308" s="183">
        <v>0</v>
      </c>
      <c r="R308" s="183">
        <f>Q308*H308</f>
        <v>0</v>
      </c>
      <c r="S308" s="183">
        <v>0.072</v>
      </c>
      <c r="T308" s="184">
        <f>S308*H308</f>
        <v>7.709039999999999</v>
      </c>
      <c r="U308" s="34"/>
      <c r="V308" s="34"/>
      <c r="W308" s="34"/>
      <c r="X308" s="34"/>
      <c r="Y308" s="34"/>
      <c r="Z308" s="34"/>
      <c r="AA308" s="34"/>
      <c r="AB308" s="34"/>
      <c r="AC308" s="34"/>
      <c r="AD308" s="34"/>
      <c r="AE308" s="34"/>
      <c r="AR308" s="185" t="s">
        <v>158</v>
      </c>
      <c r="AT308" s="185" t="s">
        <v>153</v>
      </c>
      <c r="AU308" s="185" t="s">
        <v>88</v>
      </c>
      <c r="AY308" s="17" t="s">
        <v>151</v>
      </c>
      <c r="BE308" s="186">
        <f>IF(N308="základní",J308,0)</f>
        <v>0</v>
      </c>
      <c r="BF308" s="186">
        <f>IF(N308="snížená",J308,0)</f>
        <v>0</v>
      </c>
      <c r="BG308" s="186">
        <f>IF(N308="zákl. přenesená",J308,0)</f>
        <v>0</v>
      </c>
      <c r="BH308" s="186">
        <f>IF(N308="sníž. přenesená",J308,0)</f>
        <v>0</v>
      </c>
      <c r="BI308" s="186">
        <f>IF(N308="nulová",J308,0)</f>
        <v>0</v>
      </c>
      <c r="BJ308" s="17" t="s">
        <v>158</v>
      </c>
      <c r="BK308" s="186">
        <f>ROUND(I308*H308,2)</f>
        <v>0</v>
      </c>
      <c r="BL308" s="17" t="s">
        <v>158</v>
      </c>
      <c r="BM308" s="185" t="s">
        <v>656</v>
      </c>
    </row>
    <row r="309" spans="2:51" s="13" customFormat="1" ht="10.2">
      <c r="B309" s="202"/>
      <c r="C309" s="203"/>
      <c r="D309" s="187" t="s">
        <v>168</v>
      </c>
      <c r="E309" s="204" t="s">
        <v>19</v>
      </c>
      <c r="F309" s="205" t="s">
        <v>395</v>
      </c>
      <c r="G309" s="203"/>
      <c r="H309" s="206">
        <v>107.07</v>
      </c>
      <c r="I309" s="207"/>
      <c r="J309" s="203"/>
      <c r="K309" s="203"/>
      <c r="L309" s="208"/>
      <c r="M309" s="209"/>
      <c r="N309" s="210"/>
      <c r="O309" s="210"/>
      <c r="P309" s="210"/>
      <c r="Q309" s="210"/>
      <c r="R309" s="210"/>
      <c r="S309" s="210"/>
      <c r="T309" s="211"/>
      <c r="AT309" s="212" t="s">
        <v>168</v>
      </c>
      <c r="AU309" s="212" t="s">
        <v>88</v>
      </c>
      <c r="AV309" s="13" t="s">
        <v>88</v>
      </c>
      <c r="AW309" s="13" t="s">
        <v>37</v>
      </c>
      <c r="AX309" s="13" t="s">
        <v>86</v>
      </c>
      <c r="AY309" s="212" t="s">
        <v>151</v>
      </c>
    </row>
    <row r="310" spans="1:65" s="2" customFormat="1" ht="14.4" customHeight="1">
      <c r="A310" s="34"/>
      <c r="B310" s="35"/>
      <c r="C310" s="174" t="s">
        <v>657</v>
      </c>
      <c r="D310" s="174" t="s">
        <v>153</v>
      </c>
      <c r="E310" s="175" t="s">
        <v>658</v>
      </c>
      <c r="F310" s="176" t="s">
        <v>659</v>
      </c>
      <c r="G310" s="177" t="s">
        <v>156</v>
      </c>
      <c r="H310" s="178">
        <v>395.5</v>
      </c>
      <c r="I310" s="179"/>
      <c r="J310" s="180">
        <f>ROUND(I310*H310,2)</f>
        <v>0</v>
      </c>
      <c r="K310" s="176" t="s">
        <v>157</v>
      </c>
      <c r="L310" s="39"/>
      <c r="M310" s="181" t="s">
        <v>19</v>
      </c>
      <c r="N310" s="182" t="s">
        <v>51</v>
      </c>
      <c r="O310" s="65"/>
      <c r="P310" s="183">
        <f>O310*H310</f>
        <v>0</v>
      </c>
      <c r="Q310" s="183">
        <v>0</v>
      </c>
      <c r="R310" s="183">
        <f>Q310*H310</f>
        <v>0</v>
      </c>
      <c r="S310" s="183">
        <v>0.039</v>
      </c>
      <c r="T310" s="184">
        <f>S310*H310</f>
        <v>15.4245</v>
      </c>
      <c r="U310" s="34"/>
      <c r="V310" s="34"/>
      <c r="W310" s="34"/>
      <c r="X310" s="34"/>
      <c r="Y310" s="34"/>
      <c r="Z310" s="34"/>
      <c r="AA310" s="34"/>
      <c r="AB310" s="34"/>
      <c r="AC310" s="34"/>
      <c r="AD310" s="34"/>
      <c r="AE310" s="34"/>
      <c r="AR310" s="185" t="s">
        <v>158</v>
      </c>
      <c r="AT310" s="185" t="s">
        <v>153</v>
      </c>
      <c r="AU310" s="185" t="s">
        <v>88</v>
      </c>
      <c r="AY310" s="17" t="s">
        <v>151</v>
      </c>
      <c r="BE310" s="186">
        <f>IF(N310="základní",J310,0)</f>
        <v>0</v>
      </c>
      <c r="BF310" s="186">
        <f>IF(N310="snížená",J310,0)</f>
        <v>0</v>
      </c>
      <c r="BG310" s="186">
        <f>IF(N310="zákl. přenesená",J310,0)</f>
        <v>0</v>
      </c>
      <c r="BH310" s="186">
        <f>IF(N310="sníž. přenesená",J310,0)</f>
        <v>0</v>
      </c>
      <c r="BI310" s="186">
        <f>IF(N310="nulová",J310,0)</f>
        <v>0</v>
      </c>
      <c r="BJ310" s="17" t="s">
        <v>158</v>
      </c>
      <c r="BK310" s="186">
        <f>ROUND(I310*H310,2)</f>
        <v>0</v>
      </c>
      <c r="BL310" s="17" t="s">
        <v>158</v>
      </c>
      <c r="BM310" s="185" t="s">
        <v>660</v>
      </c>
    </row>
    <row r="311" spans="1:47" s="2" customFormat="1" ht="124.8">
      <c r="A311" s="34"/>
      <c r="B311" s="35"/>
      <c r="C311" s="36"/>
      <c r="D311" s="187" t="s">
        <v>160</v>
      </c>
      <c r="E311" s="36"/>
      <c r="F311" s="188" t="s">
        <v>661</v>
      </c>
      <c r="G311" s="36"/>
      <c r="H311" s="36"/>
      <c r="I311" s="189"/>
      <c r="J311" s="36"/>
      <c r="K311" s="36"/>
      <c r="L311" s="39"/>
      <c r="M311" s="190"/>
      <c r="N311" s="191"/>
      <c r="O311" s="65"/>
      <c r="P311" s="65"/>
      <c r="Q311" s="65"/>
      <c r="R311" s="65"/>
      <c r="S311" s="65"/>
      <c r="T311" s="66"/>
      <c r="U311" s="34"/>
      <c r="V311" s="34"/>
      <c r="W311" s="34"/>
      <c r="X311" s="34"/>
      <c r="Y311" s="34"/>
      <c r="Z311" s="34"/>
      <c r="AA311" s="34"/>
      <c r="AB311" s="34"/>
      <c r="AC311" s="34"/>
      <c r="AD311" s="34"/>
      <c r="AE311" s="34"/>
      <c r="AT311" s="17" t="s">
        <v>160</v>
      </c>
      <c r="AU311" s="17" t="s">
        <v>88</v>
      </c>
    </row>
    <row r="312" spans="1:65" s="2" customFormat="1" ht="24.15" customHeight="1">
      <c r="A312" s="34"/>
      <c r="B312" s="35"/>
      <c r="C312" s="174" t="s">
        <v>662</v>
      </c>
      <c r="D312" s="174" t="s">
        <v>153</v>
      </c>
      <c r="E312" s="175" t="s">
        <v>663</v>
      </c>
      <c r="F312" s="176" t="s">
        <v>664</v>
      </c>
      <c r="G312" s="177" t="s">
        <v>156</v>
      </c>
      <c r="H312" s="178">
        <v>41.4</v>
      </c>
      <c r="I312" s="179"/>
      <c r="J312" s="180">
        <f>ROUND(I312*H312,2)</f>
        <v>0</v>
      </c>
      <c r="K312" s="176" t="s">
        <v>157</v>
      </c>
      <c r="L312" s="39"/>
      <c r="M312" s="181" t="s">
        <v>19</v>
      </c>
      <c r="N312" s="182" t="s">
        <v>51</v>
      </c>
      <c r="O312" s="65"/>
      <c r="P312" s="183">
        <f>O312*H312</f>
        <v>0</v>
      </c>
      <c r="Q312" s="183">
        <v>0</v>
      </c>
      <c r="R312" s="183">
        <f>Q312*H312</f>
        <v>0</v>
      </c>
      <c r="S312" s="183">
        <v>0.45</v>
      </c>
      <c r="T312" s="184">
        <f>S312*H312</f>
        <v>18.63</v>
      </c>
      <c r="U312" s="34"/>
      <c r="V312" s="34"/>
      <c r="W312" s="34"/>
      <c r="X312" s="34"/>
      <c r="Y312" s="34"/>
      <c r="Z312" s="34"/>
      <c r="AA312" s="34"/>
      <c r="AB312" s="34"/>
      <c r="AC312" s="34"/>
      <c r="AD312" s="34"/>
      <c r="AE312" s="34"/>
      <c r="AR312" s="185" t="s">
        <v>158</v>
      </c>
      <c r="AT312" s="185" t="s">
        <v>153</v>
      </c>
      <c r="AU312" s="185" t="s">
        <v>88</v>
      </c>
      <c r="AY312" s="17" t="s">
        <v>151</v>
      </c>
      <c r="BE312" s="186">
        <f>IF(N312="základní",J312,0)</f>
        <v>0</v>
      </c>
      <c r="BF312" s="186">
        <f>IF(N312="snížená",J312,0)</f>
        <v>0</v>
      </c>
      <c r="BG312" s="186">
        <f>IF(N312="zákl. přenesená",J312,0)</f>
        <v>0</v>
      </c>
      <c r="BH312" s="186">
        <f>IF(N312="sníž. přenesená",J312,0)</f>
        <v>0</v>
      </c>
      <c r="BI312" s="186">
        <f>IF(N312="nulová",J312,0)</f>
        <v>0</v>
      </c>
      <c r="BJ312" s="17" t="s">
        <v>158</v>
      </c>
      <c r="BK312" s="186">
        <f>ROUND(I312*H312,2)</f>
        <v>0</v>
      </c>
      <c r="BL312" s="17" t="s">
        <v>158</v>
      </c>
      <c r="BM312" s="185" t="s">
        <v>665</v>
      </c>
    </row>
    <row r="313" spans="1:47" s="2" customFormat="1" ht="124.8">
      <c r="A313" s="34"/>
      <c r="B313" s="35"/>
      <c r="C313" s="36"/>
      <c r="D313" s="187" t="s">
        <v>160</v>
      </c>
      <c r="E313" s="36"/>
      <c r="F313" s="188" t="s">
        <v>661</v>
      </c>
      <c r="G313" s="36"/>
      <c r="H313" s="36"/>
      <c r="I313" s="189"/>
      <c r="J313" s="36"/>
      <c r="K313" s="36"/>
      <c r="L313" s="39"/>
      <c r="M313" s="190"/>
      <c r="N313" s="191"/>
      <c r="O313" s="65"/>
      <c r="P313" s="65"/>
      <c r="Q313" s="65"/>
      <c r="R313" s="65"/>
      <c r="S313" s="65"/>
      <c r="T313" s="66"/>
      <c r="U313" s="34"/>
      <c r="V313" s="34"/>
      <c r="W313" s="34"/>
      <c r="X313" s="34"/>
      <c r="Y313" s="34"/>
      <c r="Z313" s="34"/>
      <c r="AA313" s="34"/>
      <c r="AB313" s="34"/>
      <c r="AC313" s="34"/>
      <c r="AD313" s="34"/>
      <c r="AE313" s="34"/>
      <c r="AT313" s="17" t="s">
        <v>160</v>
      </c>
      <c r="AU313" s="17" t="s">
        <v>88</v>
      </c>
    </row>
    <row r="314" spans="2:51" s="13" customFormat="1" ht="10.2">
      <c r="B314" s="202"/>
      <c r="C314" s="203"/>
      <c r="D314" s="187" t="s">
        <v>168</v>
      </c>
      <c r="E314" s="204" t="s">
        <v>19</v>
      </c>
      <c r="F314" s="205" t="s">
        <v>666</v>
      </c>
      <c r="G314" s="203"/>
      <c r="H314" s="206">
        <v>41.4</v>
      </c>
      <c r="I314" s="207"/>
      <c r="J314" s="203"/>
      <c r="K314" s="203"/>
      <c r="L314" s="208"/>
      <c r="M314" s="209"/>
      <c r="N314" s="210"/>
      <c r="O314" s="210"/>
      <c r="P314" s="210"/>
      <c r="Q314" s="210"/>
      <c r="R314" s="210"/>
      <c r="S314" s="210"/>
      <c r="T314" s="211"/>
      <c r="AT314" s="212" t="s">
        <v>168</v>
      </c>
      <c r="AU314" s="212" t="s">
        <v>88</v>
      </c>
      <c r="AV314" s="13" t="s">
        <v>88</v>
      </c>
      <c r="AW314" s="13" t="s">
        <v>37</v>
      </c>
      <c r="AX314" s="13" t="s">
        <v>86</v>
      </c>
      <c r="AY314" s="212" t="s">
        <v>151</v>
      </c>
    </row>
    <row r="315" spans="1:65" s="2" customFormat="1" ht="14.4" customHeight="1">
      <c r="A315" s="34"/>
      <c r="B315" s="35"/>
      <c r="C315" s="174" t="s">
        <v>667</v>
      </c>
      <c r="D315" s="174" t="s">
        <v>153</v>
      </c>
      <c r="E315" s="175" t="s">
        <v>668</v>
      </c>
      <c r="F315" s="176" t="s">
        <v>669</v>
      </c>
      <c r="G315" s="177" t="s">
        <v>173</v>
      </c>
      <c r="H315" s="178">
        <v>7.67</v>
      </c>
      <c r="I315" s="179"/>
      <c r="J315" s="180">
        <f>ROUND(I315*H315,2)</f>
        <v>0</v>
      </c>
      <c r="K315" s="176" t="s">
        <v>157</v>
      </c>
      <c r="L315" s="39"/>
      <c r="M315" s="181" t="s">
        <v>19</v>
      </c>
      <c r="N315" s="182" t="s">
        <v>51</v>
      </c>
      <c r="O315" s="65"/>
      <c r="P315" s="183">
        <f>O315*H315</f>
        <v>0</v>
      </c>
      <c r="Q315" s="183">
        <v>0</v>
      </c>
      <c r="R315" s="183">
        <f>Q315*H315</f>
        <v>0</v>
      </c>
      <c r="S315" s="183">
        <v>0.022</v>
      </c>
      <c r="T315" s="184">
        <f>S315*H315</f>
        <v>0.16874</v>
      </c>
      <c r="U315" s="34"/>
      <c r="V315" s="34"/>
      <c r="W315" s="34"/>
      <c r="X315" s="34"/>
      <c r="Y315" s="34"/>
      <c r="Z315" s="34"/>
      <c r="AA315" s="34"/>
      <c r="AB315" s="34"/>
      <c r="AC315" s="34"/>
      <c r="AD315" s="34"/>
      <c r="AE315" s="34"/>
      <c r="AR315" s="185" t="s">
        <v>158</v>
      </c>
      <c r="AT315" s="185" t="s">
        <v>153</v>
      </c>
      <c r="AU315" s="185" t="s">
        <v>88</v>
      </c>
      <c r="AY315" s="17" t="s">
        <v>151</v>
      </c>
      <c r="BE315" s="186">
        <f>IF(N315="základní",J315,0)</f>
        <v>0</v>
      </c>
      <c r="BF315" s="186">
        <f>IF(N315="snížená",J315,0)</f>
        <v>0</v>
      </c>
      <c r="BG315" s="186">
        <f>IF(N315="zákl. přenesená",J315,0)</f>
        <v>0</v>
      </c>
      <c r="BH315" s="186">
        <f>IF(N315="sníž. přenesená",J315,0)</f>
        <v>0</v>
      </c>
      <c r="BI315" s="186">
        <f>IF(N315="nulová",J315,0)</f>
        <v>0</v>
      </c>
      <c r="BJ315" s="17" t="s">
        <v>158</v>
      </c>
      <c r="BK315" s="186">
        <f>ROUND(I315*H315,2)</f>
        <v>0</v>
      </c>
      <c r="BL315" s="17" t="s">
        <v>158</v>
      </c>
      <c r="BM315" s="185" t="s">
        <v>670</v>
      </c>
    </row>
    <row r="316" spans="1:47" s="2" customFormat="1" ht="38.4">
      <c r="A316" s="34"/>
      <c r="B316" s="35"/>
      <c r="C316" s="36"/>
      <c r="D316" s="187" t="s">
        <v>160</v>
      </c>
      <c r="E316" s="36"/>
      <c r="F316" s="188" t="s">
        <v>671</v>
      </c>
      <c r="G316" s="36"/>
      <c r="H316" s="36"/>
      <c r="I316" s="189"/>
      <c r="J316" s="36"/>
      <c r="K316" s="36"/>
      <c r="L316" s="39"/>
      <c r="M316" s="190"/>
      <c r="N316" s="191"/>
      <c r="O316" s="65"/>
      <c r="P316" s="65"/>
      <c r="Q316" s="65"/>
      <c r="R316" s="65"/>
      <c r="S316" s="65"/>
      <c r="T316" s="66"/>
      <c r="U316" s="34"/>
      <c r="V316" s="34"/>
      <c r="W316" s="34"/>
      <c r="X316" s="34"/>
      <c r="Y316" s="34"/>
      <c r="Z316" s="34"/>
      <c r="AA316" s="34"/>
      <c r="AB316" s="34"/>
      <c r="AC316" s="34"/>
      <c r="AD316" s="34"/>
      <c r="AE316" s="34"/>
      <c r="AT316" s="17" t="s">
        <v>160</v>
      </c>
      <c r="AU316" s="17" t="s">
        <v>88</v>
      </c>
    </row>
    <row r="317" spans="1:65" s="2" customFormat="1" ht="14.4" customHeight="1">
      <c r="A317" s="34"/>
      <c r="B317" s="35"/>
      <c r="C317" s="174" t="s">
        <v>672</v>
      </c>
      <c r="D317" s="174" t="s">
        <v>153</v>
      </c>
      <c r="E317" s="175" t="s">
        <v>673</v>
      </c>
      <c r="F317" s="176" t="s">
        <v>674</v>
      </c>
      <c r="G317" s="177" t="s">
        <v>173</v>
      </c>
      <c r="H317" s="178">
        <v>38.35</v>
      </c>
      <c r="I317" s="179"/>
      <c r="J317" s="180">
        <f>ROUND(I317*H317,2)</f>
        <v>0</v>
      </c>
      <c r="K317" s="176" t="s">
        <v>157</v>
      </c>
      <c r="L317" s="39"/>
      <c r="M317" s="181" t="s">
        <v>19</v>
      </c>
      <c r="N317" s="182" t="s">
        <v>51</v>
      </c>
      <c r="O317" s="65"/>
      <c r="P317" s="183">
        <f>O317*H317</f>
        <v>0</v>
      </c>
      <c r="Q317" s="183">
        <v>0</v>
      </c>
      <c r="R317" s="183">
        <f>Q317*H317</f>
        <v>0</v>
      </c>
      <c r="S317" s="183">
        <v>0</v>
      </c>
      <c r="T317" s="184">
        <f>S317*H317</f>
        <v>0</v>
      </c>
      <c r="U317" s="34"/>
      <c r="V317" s="34"/>
      <c r="W317" s="34"/>
      <c r="X317" s="34"/>
      <c r="Y317" s="34"/>
      <c r="Z317" s="34"/>
      <c r="AA317" s="34"/>
      <c r="AB317" s="34"/>
      <c r="AC317" s="34"/>
      <c r="AD317" s="34"/>
      <c r="AE317" s="34"/>
      <c r="AR317" s="185" t="s">
        <v>158</v>
      </c>
      <c r="AT317" s="185" t="s">
        <v>153</v>
      </c>
      <c r="AU317" s="185" t="s">
        <v>88</v>
      </c>
      <c r="AY317" s="17" t="s">
        <v>151</v>
      </c>
      <c r="BE317" s="186">
        <f>IF(N317="základní",J317,0)</f>
        <v>0</v>
      </c>
      <c r="BF317" s="186">
        <f>IF(N317="snížená",J317,0)</f>
        <v>0</v>
      </c>
      <c r="BG317" s="186">
        <f>IF(N317="zákl. přenesená",J317,0)</f>
        <v>0</v>
      </c>
      <c r="BH317" s="186">
        <f>IF(N317="sníž. přenesená",J317,0)</f>
        <v>0</v>
      </c>
      <c r="BI317" s="186">
        <f>IF(N317="nulová",J317,0)</f>
        <v>0</v>
      </c>
      <c r="BJ317" s="17" t="s">
        <v>158</v>
      </c>
      <c r="BK317" s="186">
        <f>ROUND(I317*H317,2)</f>
        <v>0</v>
      </c>
      <c r="BL317" s="17" t="s">
        <v>158</v>
      </c>
      <c r="BM317" s="185" t="s">
        <v>675</v>
      </c>
    </row>
    <row r="318" spans="1:47" s="2" customFormat="1" ht="67.2">
      <c r="A318" s="34"/>
      <c r="B318" s="35"/>
      <c r="C318" s="36"/>
      <c r="D318" s="187" t="s">
        <v>160</v>
      </c>
      <c r="E318" s="36"/>
      <c r="F318" s="188" t="s">
        <v>676</v>
      </c>
      <c r="G318" s="36"/>
      <c r="H318" s="36"/>
      <c r="I318" s="189"/>
      <c r="J318" s="36"/>
      <c r="K318" s="36"/>
      <c r="L318" s="39"/>
      <c r="M318" s="190"/>
      <c r="N318" s="191"/>
      <c r="O318" s="65"/>
      <c r="P318" s="65"/>
      <c r="Q318" s="65"/>
      <c r="R318" s="65"/>
      <c r="S318" s="65"/>
      <c r="T318" s="66"/>
      <c r="U318" s="34"/>
      <c r="V318" s="34"/>
      <c r="W318" s="34"/>
      <c r="X318" s="34"/>
      <c r="Y318" s="34"/>
      <c r="Z318" s="34"/>
      <c r="AA318" s="34"/>
      <c r="AB318" s="34"/>
      <c r="AC318" s="34"/>
      <c r="AD318" s="34"/>
      <c r="AE318" s="34"/>
      <c r="AT318" s="17" t="s">
        <v>160</v>
      </c>
      <c r="AU318" s="17" t="s">
        <v>88</v>
      </c>
    </row>
    <row r="319" spans="1:65" s="2" customFormat="1" ht="14.4" customHeight="1">
      <c r="A319" s="34"/>
      <c r="B319" s="35"/>
      <c r="C319" s="174" t="s">
        <v>677</v>
      </c>
      <c r="D319" s="174" t="s">
        <v>153</v>
      </c>
      <c r="E319" s="175" t="s">
        <v>678</v>
      </c>
      <c r="F319" s="176" t="s">
        <v>679</v>
      </c>
      <c r="G319" s="177" t="s">
        <v>173</v>
      </c>
      <c r="H319" s="178">
        <v>102.65</v>
      </c>
      <c r="I319" s="179"/>
      <c r="J319" s="180">
        <f>ROUND(I319*H319,2)</f>
        <v>0</v>
      </c>
      <c r="K319" s="176" t="s">
        <v>157</v>
      </c>
      <c r="L319" s="39"/>
      <c r="M319" s="181" t="s">
        <v>19</v>
      </c>
      <c r="N319" s="182" t="s">
        <v>51</v>
      </c>
      <c r="O319" s="65"/>
      <c r="P319" s="183">
        <f>O319*H319</f>
        <v>0</v>
      </c>
      <c r="Q319" s="183">
        <v>0</v>
      </c>
      <c r="R319" s="183">
        <f>Q319*H319</f>
        <v>0</v>
      </c>
      <c r="S319" s="183">
        <v>0</v>
      </c>
      <c r="T319" s="184">
        <f>S319*H319</f>
        <v>0</v>
      </c>
      <c r="U319" s="34"/>
      <c r="V319" s="34"/>
      <c r="W319" s="34"/>
      <c r="X319" s="34"/>
      <c r="Y319" s="34"/>
      <c r="Z319" s="34"/>
      <c r="AA319" s="34"/>
      <c r="AB319" s="34"/>
      <c r="AC319" s="34"/>
      <c r="AD319" s="34"/>
      <c r="AE319" s="34"/>
      <c r="AR319" s="185" t="s">
        <v>158</v>
      </c>
      <c r="AT319" s="185" t="s">
        <v>153</v>
      </c>
      <c r="AU319" s="185" t="s">
        <v>88</v>
      </c>
      <c r="AY319" s="17" t="s">
        <v>151</v>
      </c>
      <c r="BE319" s="186">
        <f>IF(N319="základní",J319,0)</f>
        <v>0</v>
      </c>
      <c r="BF319" s="186">
        <f>IF(N319="snížená",J319,0)</f>
        <v>0</v>
      </c>
      <c r="BG319" s="186">
        <f>IF(N319="zákl. přenesená",J319,0)</f>
        <v>0</v>
      </c>
      <c r="BH319" s="186">
        <f>IF(N319="sníž. přenesená",J319,0)</f>
        <v>0</v>
      </c>
      <c r="BI319" s="186">
        <f>IF(N319="nulová",J319,0)</f>
        <v>0</v>
      </c>
      <c r="BJ319" s="17" t="s">
        <v>158</v>
      </c>
      <c r="BK319" s="186">
        <f>ROUND(I319*H319,2)</f>
        <v>0</v>
      </c>
      <c r="BL319" s="17" t="s">
        <v>158</v>
      </c>
      <c r="BM319" s="185" t="s">
        <v>680</v>
      </c>
    </row>
    <row r="320" spans="1:47" s="2" customFormat="1" ht="67.2">
      <c r="A320" s="34"/>
      <c r="B320" s="35"/>
      <c r="C320" s="36"/>
      <c r="D320" s="187" t="s">
        <v>160</v>
      </c>
      <c r="E320" s="36"/>
      <c r="F320" s="188" t="s">
        <v>676</v>
      </c>
      <c r="G320" s="36"/>
      <c r="H320" s="36"/>
      <c r="I320" s="189"/>
      <c r="J320" s="36"/>
      <c r="K320" s="36"/>
      <c r="L320" s="39"/>
      <c r="M320" s="190"/>
      <c r="N320" s="191"/>
      <c r="O320" s="65"/>
      <c r="P320" s="65"/>
      <c r="Q320" s="65"/>
      <c r="R320" s="65"/>
      <c r="S320" s="65"/>
      <c r="T320" s="66"/>
      <c r="U320" s="34"/>
      <c r="V320" s="34"/>
      <c r="W320" s="34"/>
      <c r="X320" s="34"/>
      <c r="Y320" s="34"/>
      <c r="Z320" s="34"/>
      <c r="AA320" s="34"/>
      <c r="AB320" s="34"/>
      <c r="AC320" s="34"/>
      <c r="AD320" s="34"/>
      <c r="AE320" s="34"/>
      <c r="AT320" s="17" t="s">
        <v>160</v>
      </c>
      <c r="AU320" s="17" t="s">
        <v>88</v>
      </c>
    </row>
    <row r="321" spans="1:65" s="2" customFormat="1" ht="14.4" customHeight="1">
      <c r="A321" s="34"/>
      <c r="B321" s="35"/>
      <c r="C321" s="174" t="s">
        <v>681</v>
      </c>
      <c r="D321" s="174" t="s">
        <v>153</v>
      </c>
      <c r="E321" s="175" t="s">
        <v>682</v>
      </c>
      <c r="F321" s="176" t="s">
        <v>683</v>
      </c>
      <c r="G321" s="177" t="s">
        <v>173</v>
      </c>
      <c r="H321" s="178">
        <v>38.35</v>
      </c>
      <c r="I321" s="179"/>
      <c r="J321" s="180">
        <f>ROUND(I321*H321,2)</f>
        <v>0</v>
      </c>
      <c r="K321" s="176" t="s">
        <v>157</v>
      </c>
      <c r="L321" s="39"/>
      <c r="M321" s="181" t="s">
        <v>19</v>
      </c>
      <c r="N321" s="182" t="s">
        <v>51</v>
      </c>
      <c r="O321" s="65"/>
      <c r="P321" s="183">
        <f>O321*H321</f>
        <v>0</v>
      </c>
      <c r="Q321" s="183">
        <v>0</v>
      </c>
      <c r="R321" s="183">
        <f>Q321*H321</f>
        <v>0</v>
      </c>
      <c r="S321" s="183">
        <v>0</v>
      </c>
      <c r="T321" s="184">
        <f>S321*H321</f>
        <v>0</v>
      </c>
      <c r="U321" s="34"/>
      <c r="V321" s="34"/>
      <c r="W321" s="34"/>
      <c r="X321" s="34"/>
      <c r="Y321" s="34"/>
      <c r="Z321" s="34"/>
      <c r="AA321" s="34"/>
      <c r="AB321" s="34"/>
      <c r="AC321" s="34"/>
      <c r="AD321" s="34"/>
      <c r="AE321" s="34"/>
      <c r="AR321" s="185" t="s">
        <v>158</v>
      </c>
      <c r="AT321" s="185" t="s">
        <v>153</v>
      </c>
      <c r="AU321" s="185" t="s">
        <v>88</v>
      </c>
      <c r="AY321" s="17" t="s">
        <v>151</v>
      </c>
      <c r="BE321" s="186">
        <f>IF(N321="základní",J321,0)</f>
        <v>0</v>
      </c>
      <c r="BF321" s="186">
        <f>IF(N321="snížená",J321,0)</f>
        <v>0</v>
      </c>
      <c r="BG321" s="186">
        <f>IF(N321="zákl. přenesená",J321,0)</f>
        <v>0</v>
      </c>
      <c r="BH321" s="186">
        <f>IF(N321="sníž. přenesená",J321,0)</f>
        <v>0</v>
      </c>
      <c r="BI321" s="186">
        <f>IF(N321="nulová",J321,0)</f>
        <v>0</v>
      </c>
      <c r="BJ321" s="17" t="s">
        <v>158</v>
      </c>
      <c r="BK321" s="186">
        <f>ROUND(I321*H321,2)</f>
        <v>0</v>
      </c>
      <c r="BL321" s="17" t="s">
        <v>158</v>
      </c>
      <c r="BM321" s="185" t="s">
        <v>684</v>
      </c>
    </row>
    <row r="322" spans="1:47" s="2" customFormat="1" ht="67.2">
      <c r="A322" s="34"/>
      <c r="B322" s="35"/>
      <c r="C322" s="36"/>
      <c r="D322" s="187" t="s">
        <v>160</v>
      </c>
      <c r="E322" s="36"/>
      <c r="F322" s="188" t="s">
        <v>676</v>
      </c>
      <c r="G322" s="36"/>
      <c r="H322" s="36"/>
      <c r="I322" s="189"/>
      <c r="J322" s="36"/>
      <c r="K322" s="36"/>
      <c r="L322" s="39"/>
      <c r="M322" s="190"/>
      <c r="N322" s="191"/>
      <c r="O322" s="65"/>
      <c r="P322" s="65"/>
      <c r="Q322" s="65"/>
      <c r="R322" s="65"/>
      <c r="S322" s="65"/>
      <c r="T322" s="66"/>
      <c r="U322" s="34"/>
      <c r="V322" s="34"/>
      <c r="W322" s="34"/>
      <c r="X322" s="34"/>
      <c r="Y322" s="34"/>
      <c r="Z322" s="34"/>
      <c r="AA322" s="34"/>
      <c r="AB322" s="34"/>
      <c r="AC322" s="34"/>
      <c r="AD322" s="34"/>
      <c r="AE322" s="34"/>
      <c r="AT322" s="17" t="s">
        <v>160</v>
      </c>
      <c r="AU322" s="17" t="s">
        <v>88</v>
      </c>
    </row>
    <row r="323" spans="1:65" s="2" customFormat="1" ht="14.4" customHeight="1">
      <c r="A323" s="34"/>
      <c r="B323" s="35"/>
      <c r="C323" s="174" t="s">
        <v>685</v>
      </c>
      <c r="D323" s="174" t="s">
        <v>153</v>
      </c>
      <c r="E323" s="175" t="s">
        <v>686</v>
      </c>
      <c r="F323" s="176" t="s">
        <v>687</v>
      </c>
      <c r="G323" s="177" t="s">
        <v>156</v>
      </c>
      <c r="H323" s="178">
        <v>3</v>
      </c>
      <c r="I323" s="179"/>
      <c r="J323" s="180">
        <f>ROUND(I323*H323,2)</f>
        <v>0</v>
      </c>
      <c r="K323" s="176" t="s">
        <v>157</v>
      </c>
      <c r="L323" s="39"/>
      <c r="M323" s="181" t="s">
        <v>19</v>
      </c>
      <c r="N323" s="182" t="s">
        <v>51</v>
      </c>
      <c r="O323" s="65"/>
      <c r="P323" s="183">
        <f>O323*H323</f>
        <v>0</v>
      </c>
      <c r="Q323" s="183">
        <v>0.50375</v>
      </c>
      <c r="R323" s="183">
        <f>Q323*H323</f>
        <v>1.51125</v>
      </c>
      <c r="S323" s="183">
        <v>2.5</v>
      </c>
      <c r="T323" s="184">
        <f>S323*H323</f>
        <v>7.5</v>
      </c>
      <c r="U323" s="34"/>
      <c r="V323" s="34"/>
      <c r="W323" s="34"/>
      <c r="X323" s="34"/>
      <c r="Y323" s="34"/>
      <c r="Z323" s="34"/>
      <c r="AA323" s="34"/>
      <c r="AB323" s="34"/>
      <c r="AC323" s="34"/>
      <c r="AD323" s="34"/>
      <c r="AE323" s="34"/>
      <c r="AR323" s="185" t="s">
        <v>158</v>
      </c>
      <c r="AT323" s="185" t="s">
        <v>153</v>
      </c>
      <c r="AU323" s="185" t="s">
        <v>88</v>
      </c>
      <c r="AY323" s="17" t="s">
        <v>151</v>
      </c>
      <c r="BE323" s="186">
        <f>IF(N323="základní",J323,0)</f>
        <v>0</v>
      </c>
      <c r="BF323" s="186">
        <f>IF(N323="snížená",J323,0)</f>
        <v>0</v>
      </c>
      <c r="BG323" s="186">
        <f>IF(N323="zákl. přenesená",J323,0)</f>
        <v>0</v>
      </c>
      <c r="BH323" s="186">
        <f>IF(N323="sníž. přenesená",J323,0)</f>
        <v>0</v>
      </c>
      <c r="BI323" s="186">
        <f>IF(N323="nulová",J323,0)</f>
        <v>0</v>
      </c>
      <c r="BJ323" s="17" t="s">
        <v>158</v>
      </c>
      <c r="BK323" s="186">
        <f>ROUND(I323*H323,2)</f>
        <v>0</v>
      </c>
      <c r="BL323" s="17" t="s">
        <v>158</v>
      </c>
      <c r="BM323" s="185" t="s">
        <v>688</v>
      </c>
    </row>
    <row r="324" spans="1:47" s="2" customFormat="1" ht="76.8">
      <c r="A324" s="34"/>
      <c r="B324" s="35"/>
      <c r="C324" s="36"/>
      <c r="D324" s="187" t="s">
        <v>160</v>
      </c>
      <c r="E324" s="36"/>
      <c r="F324" s="188" t="s">
        <v>689</v>
      </c>
      <c r="G324" s="36"/>
      <c r="H324" s="36"/>
      <c r="I324" s="189"/>
      <c r="J324" s="36"/>
      <c r="K324" s="36"/>
      <c r="L324" s="39"/>
      <c r="M324" s="190"/>
      <c r="N324" s="191"/>
      <c r="O324" s="65"/>
      <c r="P324" s="65"/>
      <c r="Q324" s="65"/>
      <c r="R324" s="65"/>
      <c r="S324" s="65"/>
      <c r="T324" s="66"/>
      <c r="U324" s="34"/>
      <c r="V324" s="34"/>
      <c r="W324" s="34"/>
      <c r="X324" s="34"/>
      <c r="Y324" s="34"/>
      <c r="Z324" s="34"/>
      <c r="AA324" s="34"/>
      <c r="AB324" s="34"/>
      <c r="AC324" s="34"/>
      <c r="AD324" s="34"/>
      <c r="AE324" s="34"/>
      <c r="AT324" s="17" t="s">
        <v>160</v>
      </c>
      <c r="AU324" s="17" t="s">
        <v>88</v>
      </c>
    </row>
    <row r="325" spans="1:65" s="2" customFormat="1" ht="24.15" customHeight="1">
      <c r="A325" s="34"/>
      <c r="B325" s="35"/>
      <c r="C325" s="174" t="s">
        <v>690</v>
      </c>
      <c r="D325" s="174" t="s">
        <v>153</v>
      </c>
      <c r="E325" s="175" t="s">
        <v>691</v>
      </c>
      <c r="F325" s="176" t="s">
        <v>692</v>
      </c>
      <c r="G325" s="177" t="s">
        <v>173</v>
      </c>
      <c r="H325" s="178">
        <v>187.97</v>
      </c>
      <c r="I325" s="179"/>
      <c r="J325" s="180">
        <f>ROUND(I325*H325,2)</f>
        <v>0</v>
      </c>
      <c r="K325" s="176" t="s">
        <v>157</v>
      </c>
      <c r="L325" s="39"/>
      <c r="M325" s="181" t="s">
        <v>19</v>
      </c>
      <c r="N325" s="182" t="s">
        <v>51</v>
      </c>
      <c r="O325" s="65"/>
      <c r="P325" s="183">
        <f>O325*H325</f>
        <v>0</v>
      </c>
      <c r="Q325" s="183">
        <v>0.12273</v>
      </c>
      <c r="R325" s="183">
        <f>Q325*H325</f>
        <v>23.069558100000002</v>
      </c>
      <c r="S325" s="183">
        <v>0</v>
      </c>
      <c r="T325" s="184">
        <f>S325*H325</f>
        <v>0</v>
      </c>
      <c r="U325" s="34"/>
      <c r="V325" s="34"/>
      <c r="W325" s="34"/>
      <c r="X325" s="34"/>
      <c r="Y325" s="34"/>
      <c r="Z325" s="34"/>
      <c r="AA325" s="34"/>
      <c r="AB325" s="34"/>
      <c r="AC325" s="34"/>
      <c r="AD325" s="34"/>
      <c r="AE325" s="34"/>
      <c r="AR325" s="185" t="s">
        <v>158</v>
      </c>
      <c r="AT325" s="185" t="s">
        <v>153</v>
      </c>
      <c r="AU325" s="185" t="s">
        <v>88</v>
      </c>
      <c r="AY325" s="17" t="s">
        <v>151</v>
      </c>
      <c r="BE325" s="186">
        <f>IF(N325="základní",J325,0)</f>
        <v>0</v>
      </c>
      <c r="BF325" s="186">
        <f>IF(N325="snížená",J325,0)</f>
        <v>0</v>
      </c>
      <c r="BG325" s="186">
        <f>IF(N325="zákl. přenesená",J325,0)</f>
        <v>0</v>
      </c>
      <c r="BH325" s="186">
        <f>IF(N325="sníž. přenesená",J325,0)</f>
        <v>0</v>
      </c>
      <c r="BI325" s="186">
        <f>IF(N325="nulová",J325,0)</f>
        <v>0</v>
      </c>
      <c r="BJ325" s="17" t="s">
        <v>158</v>
      </c>
      <c r="BK325" s="186">
        <f>ROUND(I325*H325,2)</f>
        <v>0</v>
      </c>
      <c r="BL325" s="17" t="s">
        <v>158</v>
      </c>
      <c r="BM325" s="185" t="s">
        <v>693</v>
      </c>
    </row>
    <row r="326" spans="1:47" s="2" customFormat="1" ht="124.8">
      <c r="A326" s="34"/>
      <c r="B326" s="35"/>
      <c r="C326" s="36"/>
      <c r="D326" s="187" t="s">
        <v>160</v>
      </c>
      <c r="E326" s="36"/>
      <c r="F326" s="188" t="s">
        <v>694</v>
      </c>
      <c r="G326" s="36"/>
      <c r="H326" s="36"/>
      <c r="I326" s="189"/>
      <c r="J326" s="36"/>
      <c r="K326" s="36"/>
      <c r="L326" s="39"/>
      <c r="M326" s="190"/>
      <c r="N326" s="191"/>
      <c r="O326" s="65"/>
      <c r="P326" s="65"/>
      <c r="Q326" s="65"/>
      <c r="R326" s="65"/>
      <c r="S326" s="65"/>
      <c r="T326" s="66"/>
      <c r="U326" s="34"/>
      <c r="V326" s="34"/>
      <c r="W326" s="34"/>
      <c r="X326" s="34"/>
      <c r="Y326" s="34"/>
      <c r="Z326" s="34"/>
      <c r="AA326" s="34"/>
      <c r="AB326" s="34"/>
      <c r="AC326" s="34"/>
      <c r="AD326" s="34"/>
      <c r="AE326" s="34"/>
      <c r="AT326" s="17" t="s">
        <v>160</v>
      </c>
      <c r="AU326" s="17" t="s">
        <v>88</v>
      </c>
    </row>
    <row r="327" spans="1:65" s="2" customFormat="1" ht="24.15" customHeight="1">
      <c r="A327" s="34"/>
      <c r="B327" s="35"/>
      <c r="C327" s="174" t="s">
        <v>695</v>
      </c>
      <c r="D327" s="174" t="s">
        <v>153</v>
      </c>
      <c r="E327" s="175" t="s">
        <v>696</v>
      </c>
      <c r="F327" s="176" t="s">
        <v>697</v>
      </c>
      <c r="G327" s="177" t="s">
        <v>173</v>
      </c>
      <c r="H327" s="178">
        <v>102.65</v>
      </c>
      <c r="I327" s="179"/>
      <c r="J327" s="180">
        <f>ROUND(I327*H327,2)</f>
        <v>0</v>
      </c>
      <c r="K327" s="176" t="s">
        <v>157</v>
      </c>
      <c r="L327" s="39"/>
      <c r="M327" s="181" t="s">
        <v>19</v>
      </c>
      <c r="N327" s="182" t="s">
        <v>51</v>
      </c>
      <c r="O327" s="65"/>
      <c r="P327" s="183">
        <f>O327*H327</f>
        <v>0</v>
      </c>
      <c r="Q327" s="183">
        <v>0</v>
      </c>
      <c r="R327" s="183">
        <f>Q327*H327</f>
        <v>0</v>
      </c>
      <c r="S327" s="183">
        <v>0</v>
      </c>
      <c r="T327" s="184">
        <f>S327*H327</f>
        <v>0</v>
      </c>
      <c r="U327" s="34"/>
      <c r="V327" s="34"/>
      <c r="W327" s="34"/>
      <c r="X327" s="34"/>
      <c r="Y327" s="34"/>
      <c r="Z327" s="34"/>
      <c r="AA327" s="34"/>
      <c r="AB327" s="34"/>
      <c r="AC327" s="34"/>
      <c r="AD327" s="34"/>
      <c r="AE327" s="34"/>
      <c r="AR327" s="185" t="s">
        <v>158</v>
      </c>
      <c r="AT327" s="185" t="s">
        <v>153</v>
      </c>
      <c r="AU327" s="185" t="s">
        <v>88</v>
      </c>
      <c r="AY327" s="17" t="s">
        <v>151</v>
      </c>
      <c r="BE327" s="186">
        <f>IF(N327="základní",J327,0)</f>
        <v>0</v>
      </c>
      <c r="BF327" s="186">
        <f>IF(N327="snížená",J327,0)</f>
        <v>0</v>
      </c>
      <c r="BG327" s="186">
        <f>IF(N327="zákl. přenesená",J327,0)</f>
        <v>0</v>
      </c>
      <c r="BH327" s="186">
        <f>IF(N327="sníž. přenesená",J327,0)</f>
        <v>0</v>
      </c>
      <c r="BI327" s="186">
        <f>IF(N327="nulová",J327,0)</f>
        <v>0</v>
      </c>
      <c r="BJ327" s="17" t="s">
        <v>158</v>
      </c>
      <c r="BK327" s="186">
        <f>ROUND(I327*H327,2)</f>
        <v>0</v>
      </c>
      <c r="BL327" s="17" t="s">
        <v>158</v>
      </c>
      <c r="BM327" s="185" t="s">
        <v>698</v>
      </c>
    </row>
    <row r="328" spans="1:47" s="2" customFormat="1" ht="57.6">
      <c r="A328" s="34"/>
      <c r="B328" s="35"/>
      <c r="C328" s="36"/>
      <c r="D328" s="187" t="s">
        <v>160</v>
      </c>
      <c r="E328" s="36"/>
      <c r="F328" s="188" t="s">
        <v>699</v>
      </c>
      <c r="G328" s="36"/>
      <c r="H328" s="36"/>
      <c r="I328" s="189"/>
      <c r="J328" s="36"/>
      <c r="K328" s="36"/>
      <c r="L328" s="39"/>
      <c r="M328" s="190"/>
      <c r="N328" s="191"/>
      <c r="O328" s="65"/>
      <c r="P328" s="65"/>
      <c r="Q328" s="65"/>
      <c r="R328" s="65"/>
      <c r="S328" s="65"/>
      <c r="T328" s="66"/>
      <c r="U328" s="34"/>
      <c r="V328" s="34"/>
      <c r="W328" s="34"/>
      <c r="X328" s="34"/>
      <c r="Y328" s="34"/>
      <c r="Z328" s="34"/>
      <c r="AA328" s="34"/>
      <c r="AB328" s="34"/>
      <c r="AC328" s="34"/>
      <c r="AD328" s="34"/>
      <c r="AE328" s="34"/>
      <c r="AT328" s="17" t="s">
        <v>160</v>
      </c>
      <c r="AU328" s="17" t="s">
        <v>88</v>
      </c>
    </row>
    <row r="329" spans="1:65" s="2" customFormat="1" ht="14.4" customHeight="1">
      <c r="A329" s="34"/>
      <c r="B329" s="35"/>
      <c r="C329" s="174" t="s">
        <v>700</v>
      </c>
      <c r="D329" s="174" t="s">
        <v>153</v>
      </c>
      <c r="E329" s="175" t="s">
        <v>701</v>
      </c>
      <c r="F329" s="176" t="s">
        <v>702</v>
      </c>
      <c r="G329" s="177" t="s">
        <v>173</v>
      </c>
      <c r="H329" s="178">
        <v>38.35</v>
      </c>
      <c r="I329" s="179"/>
      <c r="J329" s="180">
        <f>ROUND(I329*H329,2)</f>
        <v>0</v>
      </c>
      <c r="K329" s="176" t="s">
        <v>157</v>
      </c>
      <c r="L329" s="39"/>
      <c r="M329" s="181" t="s">
        <v>19</v>
      </c>
      <c r="N329" s="182" t="s">
        <v>51</v>
      </c>
      <c r="O329" s="65"/>
      <c r="P329" s="183">
        <f>O329*H329</f>
        <v>0</v>
      </c>
      <c r="Q329" s="183">
        <v>0.01995</v>
      </c>
      <c r="R329" s="183">
        <f>Q329*H329</f>
        <v>0.7650825</v>
      </c>
      <c r="S329" s="183">
        <v>0</v>
      </c>
      <c r="T329" s="184">
        <f>S329*H329</f>
        <v>0</v>
      </c>
      <c r="U329" s="34"/>
      <c r="V329" s="34"/>
      <c r="W329" s="34"/>
      <c r="X329" s="34"/>
      <c r="Y329" s="34"/>
      <c r="Z329" s="34"/>
      <c r="AA329" s="34"/>
      <c r="AB329" s="34"/>
      <c r="AC329" s="34"/>
      <c r="AD329" s="34"/>
      <c r="AE329" s="34"/>
      <c r="AR329" s="185" t="s">
        <v>158</v>
      </c>
      <c r="AT329" s="185" t="s">
        <v>153</v>
      </c>
      <c r="AU329" s="185" t="s">
        <v>88</v>
      </c>
      <c r="AY329" s="17" t="s">
        <v>151</v>
      </c>
      <c r="BE329" s="186">
        <f>IF(N329="základní",J329,0)</f>
        <v>0</v>
      </c>
      <c r="BF329" s="186">
        <f>IF(N329="snížená",J329,0)</f>
        <v>0</v>
      </c>
      <c r="BG329" s="186">
        <f>IF(N329="zákl. přenesená",J329,0)</f>
        <v>0</v>
      </c>
      <c r="BH329" s="186">
        <f>IF(N329="sníž. přenesená",J329,0)</f>
        <v>0</v>
      </c>
      <c r="BI329" s="186">
        <f>IF(N329="nulová",J329,0)</f>
        <v>0</v>
      </c>
      <c r="BJ329" s="17" t="s">
        <v>158</v>
      </c>
      <c r="BK329" s="186">
        <f>ROUND(I329*H329,2)</f>
        <v>0</v>
      </c>
      <c r="BL329" s="17" t="s">
        <v>158</v>
      </c>
      <c r="BM329" s="185" t="s">
        <v>703</v>
      </c>
    </row>
    <row r="330" spans="1:47" s="2" customFormat="1" ht="115.2">
      <c r="A330" s="34"/>
      <c r="B330" s="35"/>
      <c r="C330" s="36"/>
      <c r="D330" s="187" t="s">
        <v>160</v>
      </c>
      <c r="E330" s="36"/>
      <c r="F330" s="188" t="s">
        <v>704</v>
      </c>
      <c r="G330" s="36"/>
      <c r="H330" s="36"/>
      <c r="I330" s="189"/>
      <c r="J330" s="36"/>
      <c r="K330" s="36"/>
      <c r="L330" s="39"/>
      <c r="M330" s="190"/>
      <c r="N330" s="191"/>
      <c r="O330" s="65"/>
      <c r="P330" s="65"/>
      <c r="Q330" s="65"/>
      <c r="R330" s="65"/>
      <c r="S330" s="65"/>
      <c r="T330" s="66"/>
      <c r="U330" s="34"/>
      <c r="V330" s="34"/>
      <c r="W330" s="34"/>
      <c r="X330" s="34"/>
      <c r="Y330" s="34"/>
      <c r="Z330" s="34"/>
      <c r="AA330" s="34"/>
      <c r="AB330" s="34"/>
      <c r="AC330" s="34"/>
      <c r="AD330" s="34"/>
      <c r="AE330" s="34"/>
      <c r="AT330" s="17" t="s">
        <v>160</v>
      </c>
      <c r="AU330" s="17" t="s">
        <v>88</v>
      </c>
    </row>
    <row r="331" spans="1:65" s="2" customFormat="1" ht="14.4" customHeight="1">
      <c r="A331" s="34"/>
      <c r="B331" s="35"/>
      <c r="C331" s="174" t="s">
        <v>705</v>
      </c>
      <c r="D331" s="174" t="s">
        <v>153</v>
      </c>
      <c r="E331" s="175" t="s">
        <v>706</v>
      </c>
      <c r="F331" s="176" t="s">
        <v>707</v>
      </c>
      <c r="G331" s="177" t="s">
        <v>173</v>
      </c>
      <c r="H331" s="178">
        <v>38.35</v>
      </c>
      <c r="I331" s="179"/>
      <c r="J331" s="180">
        <f>ROUND(I331*H331,2)</f>
        <v>0</v>
      </c>
      <c r="K331" s="176" t="s">
        <v>157</v>
      </c>
      <c r="L331" s="39"/>
      <c r="M331" s="181" t="s">
        <v>19</v>
      </c>
      <c r="N331" s="182" t="s">
        <v>51</v>
      </c>
      <c r="O331" s="65"/>
      <c r="P331" s="183">
        <f>O331*H331</f>
        <v>0</v>
      </c>
      <c r="Q331" s="183">
        <v>0.00158</v>
      </c>
      <c r="R331" s="183">
        <f>Q331*H331</f>
        <v>0.060593</v>
      </c>
      <c r="S331" s="183">
        <v>0</v>
      </c>
      <c r="T331" s="184">
        <f>S331*H331</f>
        <v>0</v>
      </c>
      <c r="U331" s="34"/>
      <c r="V331" s="34"/>
      <c r="W331" s="34"/>
      <c r="X331" s="34"/>
      <c r="Y331" s="34"/>
      <c r="Z331" s="34"/>
      <c r="AA331" s="34"/>
      <c r="AB331" s="34"/>
      <c r="AC331" s="34"/>
      <c r="AD331" s="34"/>
      <c r="AE331" s="34"/>
      <c r="AR331" s="185" t="s">
        <v>158</v>
      </c>
      <c r="AT331" s="185" t="s">
        <v>153</v>
      </c>
      <c r="AU331" s="185" t="s">
        <v>88</v>
      </c>
      <c r="AY331" s="17" t="s">
        <v>151</v>
      </c>
      <c r="BE331" s="186">
        <f>IF(N331="základní",J331,0)</f>
        <v>0</v>
      </c>
      <c r="BF331" s="186">
        <f>IF(N331="snížená",J331,0)</f>
        <v>0</v>
      </c>
      <c r="BG331" s="186">
        <f>IF(N331="zákl. přenesená",J331,0)</f>
        <v>0</v>
      </c>
      <c r="BH331" s="186">
        <f>IF(N331="sníž. přenesená",J331,0)</f>
        <v>0</v>
      </c>
      <c r="BI331" s="186">
        <f>IF(N331="nulová",J331,0)</f>
        <v>0</v>
      </c>
      <c r="BJ331" s="17" t="s">
        <v>158</v>
      </c>
      <c r="BK331" s="186">
        <f>ROUND(I331*H331,2)</f>
        <v>0</v>
      </c>
      <c r="BL331" s="17" t="s">
        <v>158</v>
      </c>
      <c r="BM331" s="185" t="s">
        <v>708</v>
      </c>
    </row>
    <row r="332" spans="1:65" s="2" customFormat="1" ht="14.4" customHeight="1">
      <c r="A332" s="34"/>
      <c r="B332" s="35"/>
      <c r="C332" s="174" t="s">
        <v>709</v>
      </c>
      <c r="D332" s="174" t="s">
        <v>153</v>
      </c>
      <c r="E332" s="175" t="s">
        <v>710</v>
      </c>
      <c r="F332" s="176" t="s">
        <v>711</v>
      </c>
      <c r="G332" s="177" t="s">
        <v>173</v>
      </c>
      <c r="H332" s="178">
        <v>123.67</v>
      </c>
      <c r="I332" s="179"/>
      <c r="J332" s="180">
        <f>ROUND(I332*H332,2)</f>
        <v>0</v>
      </c>
      <c r="K332" s="176" t="s">
        <v>157</v>
      </c>
      <c r="L332" s="39"/>
      <c r="M332" s="181" t="s">
        <v>19</v>
      </c>
      <c r="N332" s="182" t="s">
        <v>51</v>
      </c>
      <c r="O332" s="65"/>
      <c r="P332" s="183">
        <f>O332*H332</f>
        <v>0</v>
      </c>
      <c r="Q332" s="183">
        <v>0.0004</v>
      </c>
      <c r="R332" s="183">
        <f>Q332*H332</f>
        <v>0.049468000000000005</v>
      </c>
      <c r="S332" s="183">
        <v>0</v>
      </c>
      <c r="T332" s="184">
        <f>S332*H332</f>
        <v>0</v>
      </c>
      <c r="U332" s="34"/>
      <c r="V332" s="34"/>
      <c r="W332" s="34"/>
      <c r="X332" s="34"/>
      <c r="Y332" s="34"/>
      <c r="Z332" s="34"/>
      <c r="AA332" s="34"/>
      <c r="AB332" s="34"/>
      <c r="AC332" s="34"/>
      <c r="AD332" s="34"/>
      <c r="AE332" s="34"/>
      <c r="AR332" s="185" t="s">
        <v>158</v>
      </c>
      <c r="AT332" s="185" t="s">
        <v>153</v>
      </c>
      <c r="AU332" s="185" t="s">
        <v>88</v>
      </c>
      <c r="AY332" s="17" t="s">
        <v>151</v>
      </c>
      <c r="BE332" s="186">
        <f>IF(N332="základní",J332,0)</f>
        <v>0</v>
      </c>
      <c r="BF332" s="186">
        <f>IF(N332="snížená",J332,0)</f>
        <v>0</v>
      </c>
      <c r="BG332" s="186">
        <f>IF(N332="zákl. přenesená",J332,0)</f>
        <v>0</v>
      </c>
      <c r="BH332" s="186">
        <f>IF(N332="sníž. přenesená",J332,0)</f>
        <v>0</v>
      </c>
      <c r="BI332" s="186">
        <f>IF(N332="nulová",J332,0)</f>
        <v>0</v>
      </c>
      <c r="BJ332" s="17" t="s">
        <v>158</v>
      </c>
      <c r="BK332" s="186">
        <f>ROUND(I332*H332,2)</f>
        <v>0</v>
      </c>
      <c r="BL332" s="17" t="s">
        <v>158</v>
      </c>
      <c r="BM332" s="185" t="s">
        <v>712</v>
      </c>
    </row>
    <row r="333" spans="2:63" s="12" customFormat="1" ht="22.8" customHeight="1">
      <c r="B333" s="158"/>
      <c r="C333" s="159"/>
      <c r="D333" s="160" t="s">
        <v>77</v>
      </c>
      <c r="E333" s="172" t="s">
        <v>713</v>
      </c>
      <c r="F333" s="172" t="s">
        <v>714</v>
      </c>
      <c r="G333" s="159"/>
      <c r="H333" s="159"/>
      <c r="I333" s="162"/>
      <c r="J333" s="173">
        <f>BK333</f>
        <v>0</v>
      </c>
      <c r="K333" s="159"/>
      <c r="L333" s="164"/>
      <c r="M333" s="165"/>
      <c r="N333" s="166"/>
      <c r="O333" s="166"/>
      <c r="P333" s="167">
        <f>SUM(P334:P345)</f>
        <v>0</v>
      </c>
      <c r="Q333" s="166"/>
      <c r="R333" s="167">
        <f>SUM(R334:R345)</f>
        <v>0</v>
      </c>
      <c r="S333" s="166"/>
      <c r="T333" s="168">
        <f>SUM(T334:T345)</f>
        <v>0</v>
      </c>
      <c r="AR333" s="169" t="s">
        <v>86</v>
      </c>
      <c r="AT333" s="170" t="s">
        <v>77</v>
      </c>
      <c r="AU333" s="170" t="s">
        <v>86</v>
      </c>
      <c r="AY333" s="169" t="s">
        <v>151</v>
      </c>
      <c r="BK333" s="171">
        <f>SUM(BK334:BK345)</f>
        <v>0</v>
      </c>
    </row>
    <row r="334" spans="1:65" s="2" customFormat="1" ht="14.4" customHeight="1">
      <c r="A334" s="34"/>
      <c r="B334" s="35"/>
      <c r="C334" s="174" t="s">
        <v>715</v>
      </c>
      <c r="D334" s="174" t="s">
        <v>153</v>
      </c>
      <c r="E334" s="175" t="s">
        <v>716</v>
      </c>
      <c r="F334" s="176" t="s">
        <v>717</v>
      </c>
      <c r="G334" s="177" t="s">
        <v>165</v>
      </c>
      <c r="H334" s="178">
        <v>311.195</v>
      </c>
      <c r="I334" s="179"/>
      <c r="J334" s="180">
        <f>ROUND(I334*H334,2)</f>
        <v>0</v>
      </c>
      <c r="K334" s="176" t="s">
        <v>157</v>
      </c>
      <c r="L334" s="39"/>
      <c r="M334" s="181" t="s">
        <v>19</v>
      </c>
      <c r="N334" s="182" t="s">
        <v>51</v>
      </c>
      <c r="O334" s="65"/>
      <c r="P334" s="183">
        <f>O334*H334</f>
        <v>0</v>
      </c>
      <c r="Q334" s="183">
        <v>0</v>
      </c>
      <c r="R334" s="183">
        <f>Q334*H334</f>
        <v>0</v>
      </c>
      <c r="S334" s="183">
        <v>0</v>
      </c>
      <c r="T334" s="184">
        <f>S334*H334</f>
        <v>0</v>
      </c>
      <c r="U334" s="34"/>
      <c r="V334" s="34"/>
      <c r="W334" s="34"/>
      <c r="X334" s="34"/>
      <c r="Y334" s="34"/>
      <c r="Z334" s="34"/>
      <c r="AA334" s="34"/>
      <c r="AB334" s="34"/>
      <c r="AC334" s="34"/>
      <c r="AD334" s="34"/>
      <c r="AE334" s="34"/>
      <c r="AR334" s="185" t="s">
        <v>158</v>
      </c>
      <c r="AT334" s="185" t="s">
        <v>153</v>
      </c>
      <c r="AU334" s="185" t="s">
        <v>88</v>
      </c>
      <c r="AY334" s="17" t="s">
        <v>151</v>
      </c>
      <c r="BE334" s="186">
        <f>IF(N334="základní",J334,0)</f>
        <v>0</v>
      </c>
      <c r="BF334" s="186">
        <f>IF(N334="snížená",J334,0)</f>
        <v>0</v>
      </c>
      <c r="BG334" s="186">
        <f>IF(N334="zákl. přenesená",J334,0)</f>
        <v>0</v>
      </c>
      <c r="BH334" s="186">
        <f>IF(N334="sníž. přenesená",J334,0)</f>
        <v>0</v>
      </c>
      <c r="BI334" s="186">
        <f>IF(N334="nulová",J334,0)</f>
        <v>0</v>
      </c>
      <c r="BJ334" s="17" t="s">
        <v>158</v>
      </c>
      <c r="BK334" s="186">
        <f>ROUND(I334*H334,2)</f>
        <v>0</v>
      </c>
      <c r="BL334" s="17" t="s">
        <v>158</v>
      </c>
      <c r="BM334" s="185" t="s">
        <v>718</v>
      </c>
    </row>
    <row r="335" spans="1:47" s="2" customFormat="1" ht="28.8">
      <c r="A335" s="34"/>
      <c r="B335" s="35"/>
      <c r="C335" s="36"/>
      <c r="D335" s="187" t="s">
        <v>160</v>
      </c>
      <c r="E335" s="36"/>
      <c r="F335" s="188" t="s">
        <v>719</v>
      </c>
      <c r="G335" s="36"/>
      <c r="H335" s="36"/>
      <c r="I335" s="189"/>
      <c r="J335" s="36"/>
      <c r="K335" s="36"/>
      <c r="L335" s="39"/>
      <c r="M335" s="190"/>
      <c r="N335" s="191"/>
      <c r="O335" s="65"/>
      <c r="P335" s="65"/>
      <c r="Q335" s="65"/>
      <c r="R335" s="65"/>
      <c r="S335" s="65"/>
      <c r="T335" s="66"/>
      <c r="U335" s="34"/>
      <c r="V335" s="34"/>
      <c r="W335" s="34"/>
      <c r="X335" s="34"/>
      <c r="Y335" s="34"/>
      <c r="Z335" s="34"/>
      <c r="AA335" s="34"/>
      <c r="AB335" s="34"/>
      <c r="AC335" s="34"/>
      <c r="AD335" s="34"/>
      <c r="AE335" s="34"/>
      <c r="AT335" s="17" t="s">
        <v>160</v>
      </c>
      <c r="AU335" s="17" t="s">
        <v>88</v>
      </c>
    </row>
    <row r="336" spans="1:65" s="2" customFormat="1" ht="24.15" customHeight="1">
      <c r="A336" s="34"/>
      <c r="B336" s="35"/>
      <c r="C336" s="174" t="s">
        <v>720</v>
      </c>
      <c r="D336" s="174" t="s">
        <v>153</v>
      </c>
      <c r="E336" s="175" t="s">
        <v>721</v>
      </c>
      <c r="F336" s="176" t="s">
        <v>722</v>
      </c>
      <c r="G336" s="177" t="s">
        <v>165</v>
      </c>
      <c r="H336" s="178">
        <v>2844.603</v>
      </c>
      <c r="I336" s="179"/>
      <c r="J336" s="180">
        <f>ROUND(I336*H336,2)</f>
        <v>0</v>
      </c>
      <c r="K336" s="176" t="s">
        <v>157</v>
      </c>
      <c r="L336" s="39"/>
      <c r="M336" s="181" t="s">
        <v>19</v>
      </c>
      <c r="N336" s="182" t="s">
        <v>51</v>
      </c>
      <c r="O336" s="65"/>
      <c r="P336" s="183">
        <f>O336*H336</f>
        <v>0</v>
      </c>
      <c r="Q336" s="183">
        <v>0</v>
      </c>
      <c r="R336" s="183">
        <f>Q336*H336</f>
        <v>0</v>
      </c>
      <c r="S336" s="183">
        <v>0</v>
      </c>
      <c r="T336" s="184">
        <f>S336*H336</f>
        <v>0</v>
      </c>
      <c r="U336" s="34"/>
      <c r="V336" s="34"/>
      <c r="W336" s="34"/>
      <c r="X336" s="34"/>
      <c r="Y336" s="34"/>
      <c r="Z336" s="34"/>
      <c r="AA336" s="34"/>
      <c r="AB336" s="34"/>
      <c r="AC336" s="34"/>
      <c r="AD336" s="34"/>
      <c r="AE336" s="34"/>
      <c r="AR336" s="185" t="s">
        <v>158</v>
      </c>
      <c r="AT336" s="185" t="s">
        <v>153</v>
      </c>
      <c r="AU336" s="185" t="s">
        <v>88</v>
      </c>
      <c r="AY336" s="17" t="s">
        <v>151</v>
      </c>
      <c r="BE336" s="186">
        <f>IF(N336="základní",J336,0)</f>
        <v>0</v>
      </c>
      <c r="BF336" s="186">
        <f>IF(N336="snížená",J336,0)</f>
        <v>0</v>
      </c>
      <c r="BG336" s="186">
        <f>IF(N336="zákl. přenesená",J336,0)</f>
        <v>0</v>
      </c>
      <c r="BH336" s="186">
        <f>IF(N336="sníž. přenesená",J336,0)</f>
        <v>0</v>
      </c>
      <c r="BI336" s="186">
        <f>IF(N336="nulová",J336,0)</f>
        <v>0</v>
      </c>
      <c r="BJ336" s="17" t="s">
        <v>158</v>
      </c>
      <c r="BK336" s="186">
        <f>ROUND(I336*H336,2)</f>
        <v>0</v>
      </c>
      <c r="BL336" s="17" t="s">
        <v>158</v>
      </c>
      <c r="BM336" s="185" t="s">
        <v>723</v>
      </c>
    </row>
    <row r="337" spans="1:47" s="2" customFormat="1" ht="28.8">
      <c r="A337" s="34"/>
      <c r="B337" s="35"/>
      <c r="C337" s="36"/>
      <c r="D337" s="187" t="s">
        <v>160</v>
      </c>
      <c r="E337" s="36"/>
      <c r="F337" s="188" t="s">
        <v>719</v>
      </c>
      <c r="G337" s="36"/>
      <c r="H337" s="36"/>
      <c r="I337" s="189"/>
      <c r="J337" s="36"/>
      <c r="K337" s="36"/>
      <c r="L337" s="39"/>
      <c r="M337" s="190"/>
      <c r="N337" s="191"/>
      <c r="O337" s="65"/>
      <c r="P337" s="65"/>
      <c r="Q337" s="65"/>
      <c r="R337" s="65"/>
      <c r="S337" s="65"/>
      <c r="T337" s="66"/>
      <c r="U337" s="34"/>
      <c r="V337" s="34"/>
      <c r="W337" s="34"/>
      <c r="X337" s="34"/>
      <c r="Y337" s="34"/>
      <c r="Z337" s="34"/>
      <c r="AA337" s="34"/>
      <c r="AB337" s="34"/>
      <c r="AC337" s="34"/>
      <c r="AD337" s="34"/>
      <c r="AE337" s="34"/>
      <c r="AT337" s="17" t="s">
        <v>160</v>
      </c>
      <c r="AU337" s="17" t="s">
        <v>88</v>
      </c>
    </row>
    <row r="338" spans="1:65" s="2" customFormat="1" ht="24.15" customHeight="1">
      <c r="A338" s="34"/>
      <c r="B338" s="35"/>
      <c r="C338" s="174" t="s">
        <v>724</v>
      </c>
      <c r="D338" s="174" t="s">
        <v>153</v>
      </c>
      <c r="E338" s="175" t="s">
        <v>725</v>
      </c>
      <c r="F338" s="176" t="s">
        <v>726</v>
      </c>
      <c r="G338" s="177" t="s">
        <v>165</v>
      </c>
      <c r="H338" s="178">
        <v>311.195</v>
      </c>
      <c r="I338" s="179"/>
      <c r="J338" s="180">
        <f>ROUND(I338*H338,2)</f>
        <v>0</v>
      </c>
      <c r="K338" s="176" t="s">
        <v>157</v>
      </c>
      <c r="L338" s="39"/>
      <c r="M338" s="181" t="s">
        <v>19</v>
      </c>
      <c r="N338" s="182" t="s">
        <v>51</v>
      </c>
      <c r="O338" s="65"/>
      <c r="P338" s="183">
        <f>O338*H338</f>
        <v>0</v>
      </c>
      <c r="Q338" s="183">
        <v>0</v>
      </c>
      <c r="R338" s="183">
        <f>Q338*H338</f>
        <v>0</v>
      </c>
      <c r="S338" s="183">
        <v>0</v>
      </c>
      <c r="T338" s="184">
        <f>S338*H338</f>
        <v>0</v>
      </c>
      <c r="U338" s="34"/>
      <c r="V338" s="34"/>
      <c r="W338" s="34"/>
      <c r="X338" s="34"/>
      <c r="Y338" s="34"/>
      <c r="Z338" s="34"/>
      <c r="AA338" s="34"/>
      <c r="AB338" s="34"/>
      <c r="AC338" s="34"/>
      <c r="AD338" s="34"/>
      <c r="AE338" s="34"/>
      <c r="AR338" s="185" t="s">
        <v>158</v>
      </c>
      <c r="AT338" s="185" t="s">
        <v>153</v>
      </c>
      <c r="AU338" s="185" t="s">
        <v>88</v>
      </c>
      <c r="AY338" s="17" t="s">
        <v>151</v>
      </c>
      <c r="BE338" s="186">
        <f>IF(N338="základní",J338,0)</f>
        <v>0</v>
      </c>
      <c r="BF338" s="186">
        <f>IF(N338="snížená",J338,0)</f>
        <v>0</v>
      </c>
      <c r="BG338" s="186">
        <f>IF(N338="zákl. přenesená",J338,0)</f>
        <v>0</v>
      </c>
      <c r="BH338" s="186">
        <f>IF(N338="sníž. přenesená",J338,0)</f>
        <v>0</v>
      </c>
      <c r="BI338" s="186">
        <f>IF(N338="nulová",J338,0)</f>
        <v>0</v>
      </c>
      <c r="BJ338" s="17" t="s">
        <v>158</v>
      </c>
      <c r="BK338" s="186">
        <f>ROUND(I338*H338,2)</f>
        <v>0</v>
      </c>
      <c r="BL338" s="17" t="s">
        <v>158</v>
      </c>
      <c r="BM338" s="185" t="s">
        <v>727</v>
      </c>
    </row>
    <row r="339" spans="1:47" s="2" customFormat="1" ht="105.6">
      <c r="A339" s="34"/>
      <c r="B339" s="35"/>
      <c r="C339" s="36"/>
      <c r="D339" s="187" t="s">
        <v>160</v>
      </c>
      <c r="E339" s="36"/>
      <c r="F339" s="188" t="s">
        <v>728</v>
      </c>
      <c r="G339" s="36"/>
      <c r="H339" s="36"/>
      <c r="I339" s="189"/>
      <c r="J339" s="36"/>
      <c r="K339" s="36"/>
      <c r="L339" s="39"/>
      <c r="M339" s="190"/>
      <c r="N339" s="191"/>
      <c r="O339" s="65"/>
      <c r="P339" s="65"/>
      <c r="Q339" s="65"/>
      <c r="R339" s="65"/>
      <c r="S339" s="65"/>
      <c r="T339" s="66"/>
      <c r="U339" s="34"/>
      <c r="V339" s="34"/>
      <c r="W339" s="34"/>
      <c r="X339" s="34"/>
      <c r="Y339" s="34"/>
      <c r="Z339" s="34"/>
      <c r="AA339" s="34"/>
      <c r="AB339" s="34"/>
      <c r="AC339" s="34"/>
      <c r="AD339" s="34"/>
      <c r="AE339" s="34"/>
      <c r="AT339" s="17" t="s">
        <v>160</v>
      </c>
      <c r="AU339" s="17" t="s">
        <v>88</v>
      </c>
    </row>
    <row r="340" spans="1:65" s="2" customFormat="1" ht="24.15" customHeight="1">
      <c r="A340" s="34"/>
      <c r="B340" s="35"/>
      <c r="C340" s="174" t="s">
        <v>729</v>
      </c>
      <c r="D340" s="174" t="s">
        <v>153</v>
      </c>
      <c r="E340" s="175" t="s">
        <v>730</v>
      </c>
      <c r="F340" s="176" t="s">
        <v>731</v>
      </c>
      <c r="G340" s="177" t="s">
        <v>165</v>
      </c>
      <c r="H340" s="178">
        <v>311.195</v>
      </c>
      <c r="I340" s="179"/>
      <c r="J340" s="180">
        <f>ROUND(I340*H340,2)</f>
        <v>0</v>
      </c>
      <c r="K340" s="176" t="s">
        <v>157</v>
      </c>
      <c r="L340" s="39"/>
      <c r="M340" s="181" t="s">
        <v>19</v>
      </c>
      <c r="N340" s="182" t="s">
        <v>51</v>
      </c>
      <c r="O340" s="65"/>
      <c r="P340" s="183">
        <f>O340*H340</f>
        <v>0</v>
      </c>
      <c r="Q340" s="183">
        <v>0</v>
      </c>
      <c r="R340" s="183">
        <f>Q340*H340</f>
        <v>0</v>
      </c>
      <c r="S340" s="183">
        <v>0</v>
      </c>
      <c r="T340" s="184">
        <f>S340*H340</f>
        <v>0</v>
      </c>
      <c r="U340" s="34"/>
      <c r="V340" s="34"/>
      <c r="W340" s="34"/>
      <c r="X340" s="34"/>
      <c r="Y340" s="34"/>
      <c r="Z340" s="34"/>
      <c r="AA340" s="34"/>
      <c r="AB340" s="34"/>
      <c r="AC340" s="34"/>
      <c r="AD340" s="34"/>
      <c r="AE340" s="34"/>
      <c r="AR340" s="185" t="s">
        <v>158</v>
      </c>
      <c r="AT340" s="185" t="s">
        <v>153</v>
      </c>
      <c r="AU340" s="185" t="s">
        <v>88</v>
      </c>
      <c r="AY340" s="17" t="s">
        <v>151</v>
      </c>
      <c r="BE340" s="186">
        <f>IF(N340="základní",J340,0)</f>
        <v>0</v>
      </c>
      <c r="BF340" s="186">
        <f>IF(N340="snížená",J340,0)</f>
        <v>0</v>
      </c>
      <c r="BG340" s="186">
        <f>IF(N340="zákl. přenesená",J340,0)</f>
        <v>0</v>
      </c>
      <c r="BH340" s="186">
        <f>IF(N340="sníž. přenesená",J340,0)</f>
        <v>0</v>
      </c>
      <c r="BI340" s="186">
        <f>IF(N340="nulová",J340,0)</f>
        <v>0</v>
      </c>
      <c r="BJ340" s="17" t="s">
        <v>158</v>
      </c>
      <c r="BK340" s="186">
        <f>ROUND(I340*H340,2)</f>
        <v>0</v>
      </c>
      <c r="BL340" s="17" t="s">
        <v>158</v>
      </c>
      <c r="BM340" s="185" t="s">
        <v>732</v>
      </c>
    </row>
    <row r="341" spans="1:47" s="2" customFormat="1" ht="105.6">
      <c r="A341" s="34"/>
      <c r="B341" s="35"/>
      <c r="C341" s="36"/>
      <c r="D341" s="187" t="s">
        <v>160</v>
      </c>
      <c r="E341" s="36"/>
      <c r="F341" s="188" t="s">
        <v>728</v>
      </c>
      <c r="G341" s="36"/>
      <c r="H341" s="36"/>
      <c r="I341" s="189"/>
      <c r="J341" s="36"/>
      <c r="K341" s="36"/>
      <c r="L341" s="39"/>
      <c r="M341" s="190"/>
      <c r="N341" s="191"/>
      <c r="O341" s="65"/>
      <c r="P341" s="65"/>
      <c r="Q341" s="65"/>
      <c r="R341" s="65"/>
      <c r="S341" s="65"/>
      <c r="T341" s="66"/>
      <c r="U341" s="34"/>
      <c r="V341" s="34"/>
      <c r="W341" s="34"/>
      <c r="X341" s="34"/>
      <c r="Y341" s="34"/>
      <c r="Z341" s="34"/>
      <c r="AA341" s="34"/>
      <c r="AB341" s="34"/>
      <c r="AC341" s="34"/>
      <c r="AD341" s="34"/>
      <c r="AE341" s="34"/>
      <c r="AT341" s="17" t="s">
        <v>160</v>
      </c>
      <c r="AU341" s="17" t="s">
        <v>88</v>
      </c>
    </row>
    <row r="342" spans="1:65" s="2" customFormat="1" ht="24.15" customHeight="1">
      <c r="A342" s="34"/>
      <c r="B342" s="35"/>
      <c r="C342" s="174" t="s">
        <v>733</v>
      </c>
      <c r="D342" s="174" t="s">
        <v>153</v>
      </c>
      <c r="E342" s="175" t="s">
        <v>734</v>
      </c>
      <c r="F342" s="176" t="s">
        <v>735</v>
      </c>
      <c r="G342" s="177" t="s">
        <v>165</v>
      </c>
      <c r="H342" s="178">
        <v>304.532</v>
      </c>
      <c r="I342" s="179"/>
      <c r="J342" s="180">
        <f>ROUND(I342*H342,2)</f>
        <v>0</v>
      </c>
      <c r="K342" s="176" t="s">
        <v>157</v>
      </c>
      <c r="L342" s="39"/>
      <c r="M342" s="181" t="s">
        <v>19</v>
      </c>
      <c r="N342" s="182" t="s">
        <v>51</v>
      </c>
      <c r="O342" s="65"/>
      <c r="P342" s="183">
        <f>O342*H342</f>
        <v>0</v>
      </c>
      <c r="Q342" s="183">
        <v>0</v>
      </c>
      <c r="R342" s="183">
        <f>Q342*H342</f>
        <v>0</v>
      </c>
      <c r="S342" s="183">
        <v>0</v>
      </c>
      <c r="T342" s="184">
        <f>S342*H342</f>
        <v>0</v>
      </c>
      <c r="U342" s="34"/>
      <c r="V342" s="34"/>
      <c r="W342" s="34"/>
      <c r="X342" s="34"/>
      <c r="Y342" s="34"/>
      <c r="Z342" s="34"/>
      <c r="AA342" s="34"/>
      <c r="AB342" s="34"/>
      <c r="AC342" s="34"/>
      <c r="AD342" s="34"/>
      <c r="AE342" s="34"/>
      <c r="AR342" s="185" t="s">
        <v>158</v>
      </c>
      <c r="AT342" s="185" t="s">
        <v>153</v>
      </c>
      <c r="AU342" s="185" t="s">
        <v>88</v>
      </c>
      <c r="AY342" s="17" t="s">
        <v>151</v>
      </c>
      <c r="BE342" s="186">
        <f>IF(N342="základní",J342,0)</f>
        <v>0</v>
      </c>
      <c r="BF342" s="186">
        <f>IF(N342="snížená",J342,0)</f>
        <v>0</v>
      </c>
      <c r="BG342" s="186">
        <f>IF(N342="zákl. přenesená",J342,0)</f>
        <v>0</v>
      </c>
      <c r="BH342" s="186">
        <f>IF(N342="sníž. přenesená",J342,0)</f>
        <v>0</v>
      </c>
      <c r="BI342" s="186">
        <f>IF(N342="nulová",J342,0)</f>
        <v>0</v>
      </c>
      <c r="BJ342" s="17" t="s">
        <v>158</v>
      </c>
      <c r="BK342" s="186">
        <f>ROUND(I342*H342,2)</f>
        <v>0</v>
      </c>
      <c r="BL342" s="17" t="s">
        <v>158</v>
      </c>
      <c r="BM342" s="185" t="s">
        <v>736</v>
      </c>
    </row>
    <row r="343" spans="1:47" s="2" customFormat="1" ht="67.2">
      <c r="A343" s="34"/>
      <c r="B343" s="35"/>
      <c r="C343" s="36"/>
      <c r="D343" s="187" t="s">
        <v>160</v>
      </c>
      <c r="E343" s="36"/>
      <c r="F343" s="188" t="s">
        <v>737</v>
      </c>
      <c r="G343" s="36"/>
      <c r="H343" s="36"/>
      <c r="I343" s="189"/>
      <c r="J343" s="36"/>
      <c r="K343" s="36"/>
      <c r="L343" s="39"/>
      <c r="M343" s="190"/>
      <c r="N343" s="191"/>
      <c r="O343" s="65"/>
      <c r="P343" s="65"/>
      <c r="Q343" s="65"/>
      <c r="R343" s="65"/>
      <c r="S343" s="65"/>
      <c r="T343" s="66"/>
      <c r="U343" s="34"/>
      <c r="V343" s="34"/>
      <c r="W343" s="34"/>
      <c r="X343" s="34"/>
      <c r="Y343" s="34"/>
      <c r="Z343" s="34"/>
      <c r="AA343" s="34"/>
      <c r="AB343" s="34"/>
      <c r="AC343" s="34"/>
      <c r="AD343" s="34"/>
      <c r="AE343" s="34"/>
      <c r="AT343" s="17" t="s">
        <v>160</v>
      </c>
      <c r="AU343" s="17" t="s">
        <v>88</v>
      </c>
    </row>
    <row r="344" spans="1:65" s="2" customFormat="1" ht="24.15" customHeight="1">
      <c r="A344" s="34"/>
      <c r="B344" s="35"/>
      <c r="C344" s="174" t="s">
        <v>738</v>
      </c>
      <c r="D344" s="174" t="s">
        <v>153</v>
      </c>
      <c r="E344" s="175" t="s">
        <v>739</v>
      </c>
      <c r="F344" s="176" t="s">
        <v>740</v>
      </c>
      <c r="G344" s="177" t="s">
        <v>165</v>
      </c>
      <c r="H344" s="178">
        <v>6.663</v>
      </c>
      <c r="I344" s="179"/>
      <c r="J344" s="180">
        <f>ROUND(I344*H344,2)</f>
        <v>0</v>
      </c>
      <c r="K344" s="176" t="s">
        <v>157</v>
      </c>
      <c r="L344" s="39"/>
      <c r="M344" s="181" t="s">
        <v>19</v>
      </c>
      <c r="N344" s="182" t="s">
        <v>51</v>
      </c>
      <c r="O344" s="65"/>
      <c r="P344" s="183">
        <f>O344*H344</f>
        <v>0</v>
      </c>
      <c r="Q344" s="183">
        <v>0</v>
      </c>
      <c r="R344" s="183">
        <f>Q344*H344</f>
        <v>0</v>
      </c>
      <c r="S344" s="183">
        <v>0</v>
      </c>
      <c r="T344" s="184">
        <f>S344*H344</f>
        <v>0</v>
      </c>
      <c r="U344" s="34"/>
      <c r="V344" s="34"/>
      <c r="W344" s="34"/>
      <c r="X344" s="34"/>
      <c r="Y344" s="34"/>
      <c r="Z344" s="34"/>
      <c r="AA344" s="34"/>
      <c r="AB344" s="34"/>
      <c r="AC344" s="34"/>
      <c r="AD344" s="34"/>
      <c r="AE344" s="34"/>
      <c r="AR344" s="185" t="s">
        <v>158</v>
      </c>
      <c r="AT344" s="185" t="s">
        <v>153</v>
      </c>
      <c r="AU344" s="185" t="s">
        <v>88</v>
      </c>
      <c r="AY344" s="17" t="s">
        <v>151</v>
      </c>
      <c r="BE344" s="186">
        <f>IF(N344="základní",J344,0)</f>
        <v>0</v>
      </c>
      <c r="BF344" s="186">
        <f>IF(N344="snížená",J344,0)</f>
        <v>0</v>
      </c>
      <c r="BG344" s="186">
        <f>IF(N344="zákl. přenesená",J344,0)</f>
        <v>0</v>
      </c>
      <c r="BH344" s="186">
        <f>IF(N344="sníž. přenesená",J344,0)</f>
        <v>0</v>
      </c>
      <c r="BI344" s="186">
        <f>IF(N344="nulová",J344,0)</f>
        <v>0</v>
      </c>
      <c r="BJ344" s="17" t="s">
        <v>158</v>
      </c>
      <c r="BK344" s="186">
        <f>ROUND(I344*H344,2)</f>
        <v>0</v>
      </c>
      <c r="BL344" s="17" t="s">
        <v>158</v>
      </c>
      <c r="BM344" s="185" t="s">
        <v>741</v>
      </c>
    </row>
    <row r="345" spans="1:47" s="2" customFormat="1" ht="67.2">
      <c r="A345" s="34"/>
      <c r="B345" s="35"/>
      <c r="C345" s="36"/>
      <c r="D345" s="187" t="s">
        <v>160</v>
      </c>
      <c r="E345" s="36"/>
      <c r="F345" s="188" t="s">
        <v>737</v>
      </c>
      <c r="G345" s="36"/>
      <c r="H345" s="36"/>
      <c r="I345" s="189"/>
      <c r="J345" s="36"/>
      <c r="K345" s="36"/>
      <c r="L345" s="39"/>
      <c r="M345" s="190"/>
      <c r="N345" s="191"/>
      <c r="O345" s="65"/>
      <c r="P345" s="65"/>
      <c r="Q345" s="65"/>
      <c r="R345" s="65"/>
      <c r="S345" s="65"/>
      <c r="T345" s="66"/>
      <c r="U345" s="34"/>
      <c r="V345" s="34"/>
      <c r="W345" s="34"/>
      <c r="X345" s="34"/>
      <c r="Y345" s="34"/>
      <c r="Z345" s="34"/>
      <c r="AA345" s="34"/>
      <c r="AB345" s="34"/>
      <c r="AC345" s="34"/>
      <c r="AD345" s="34"/>
      <c r="AE345" s="34"/>
      <c r="AT345" s="17" t="s">
        <v>160</v>
      </c>
      <c r="AU345" s="17" t="s">
        <v>88</v>
      </c>
    </row>
    <row r="346" spans="2:63" s="12" customFormat="1" ht="22.8" customHeight="1">
      <c r="B346" s="158"/>
      <c r="C346" s="159"/>
      <c r="D346" s="160" t="s">
        <v>77</v>
      </c>
      <c r="E346" s="172" t="s">
        <v>742</v>
      </c>
      <c r="F346" s="172" t="s">
        <v>743</v>
      </c>
      <c r="G346" s="159"/>
      <c r="H346" s="159"/>
      <c r="I346" s="162"/>
      <c r="J346" s="173">
        <f>BK346</f>
        <v>0</v>
      </c>
      <c r="K346" s="159"/>
      <c r="L346" s="164"/>
      <c r="M346" s="165"/>
      <c r="N346" s="166"/>
      <c r="O346" s="166"/>
      <c r="P346" s="167">
        <f>SUM(P347:P348)</f>
        <v>0</v>
      </c>
      <c r="Q346" s="166"/>
      <c r="R346" s="167">
        <f>SUM(R347:R348)</f>
        <v>0</v>
      </c>
      <c r="S346" s="166"/>
      <c r="T346" s="168">
        <f>SUM(T347:T348)</f>
        <v>0</v>
      </c>
      <c r="AR346" s="169" t="s">
        <v>86</v>
      </c>
      <c r="AT346" s="170" t="s">
        <v>77</v>
      </c>
      <c r="AU346" s="170" t="s">
        <v>86</v>
      </c>
      <c r="AY346" s="169" t="s">
        <v>151</v>
      </c>
      <c r="BK346" s="171">
        <f>SUM(BK347:BK348)</f>
        <v>0</v>
      </c>
    </row>
    <row r="347" spans="1:65" s="2" customFormat="1" ht="24.15" customHeight="1">
      <c r="A347" s="34"/>
      <c r="B347" s="35"/>
      <c r="C347" s="174" t="s">
        <v>744</v>
      </c>
      <c r="D347" s="174" t="s">
        <v>153</v>
      </c>
      <c r="E347" s="175" t="s">
        <v>745</v>
      </c>
      <c r="F347" s="176" t="s">
        <v>746</v>
      </c>
      <c r="G347" s="177" t="s">
        <v>165</v>
      </c>
      <c r="H347" s="178">
        <v>200.612</v>
      </c>
      <c r="I347" s="179"/>
      <c r="J347" s="180">
        <f>ROUND(I347*H347,2)</f>
        <v>0</v>
      </c>
      <c r="K347" s="176" t="s">
        <v>157</v>
      </c>
      <c r="L347" s="39"/>
      <c r="M347" s="181" t="s">
        <v>19</v>
      </c>
      <c r="N347" s="182" t="s">
        <v>51</v>
      </c>
      <c r="O347" s="65"/>
      <c r="P347" s="183">
        <f>O347*H347</f>
        <v>0</v>
      </c>
      <c r="Q347" s="183">
        <v>0</v>
      </c>
      <c r="R347" s="183">
        <f>Q347*H347</f>
        <v>0</v>
      </c>
      <c r="S347" s="183">
        <v>0</v>
      </c>
      <c r="T347" s="184">
        <f>S347*H347</f>
        <v>0</v>
      </c>
      <c r="U347" s="34"/>
      <c r="V347" s="34"/>
      <c r="W347" s="34"/>
      <c r="X347" s="34"/>
      <c r="Y347" s="34"/>
      <c r="Z347" s="34"/>
      <c r="AA347" s="34"/>
      <c r="AB347" s="34"/>
      <c r="AC347" s="34"/>
      <c r="AD347" s="34"/>
      <c r="AE347" s="34"/>
      <c r="AR347" s="185" t="s">
        <v>158</v>
      </c>
      <c r="AT347" s="185" t="s">
        <v>153</v>
      </c>
      <c r="AU347" s="185" t="s">
        <v>88</v>
      </c>
      <c r="AY347" s="17" t="s">
        <v>151</v>
      </c>
      <c r="BE347" s="186">
        <f>IF(N347="základní",J347,0)</f>
        <v>0</v>
      </c>
      <c r="BF347" s="186">
        <f>IF(N347="snížená",J347,0)</f>
        <v>0</v>
      </c>
      <c r="BG347" s="186">
        <f>IF(N347="zákl. přenesená",J347,0)</f>
        <v>0</v>
      </c>
      <c r="BH347" s="186">
        <f>IF(N347="sníž. přenesená",J347,0)</f>
        <v>0</v>
      </c>
      <c r="BI347" s="186">
        <f>IF(N347="nulová",J347,0)</f>
        <v>0</v>
      </c>
      <c r="BJ347" s="17" t="s">
        <v>158</v>
      </c>
      <c r="BK347" s="186">
        <f>ROUND(I347*H347,2)</f>
        <v>0</v>
      </c>
      <c r="BL347" s="17" t="s">
        <v>158</v>
      </c>
      <c r="BM347" s="185" t="s">
        <v>747</v>
      </c>
    </row>
    <row r="348" spans="1:47" s="2" customFormat="1" ht="57.6">
      <c r="A348" s="34"/>
      <c r="B348" s="35"/>
      <c r="C348" s="36"/>
      <c r="D348" s="187" t="s">
        <v>160</v>
      </c>
      <c r="E348" s="36"/>
      <c r="F348" s="188" t="s">
        <v>748</v>
      </c>
      <c r="G348" s="36"/>
      <c r="H348" s="36"/>
      <c r="I348" s="189"/>
      <c r="J348" s="36"/>
      <c r="K348" s="36"/>
      <c r="L348" s="39"/>
      <c r="M348" s="190"/>
      <c r="N348" s="191"/>
      <c r="O348" s="65"/>
      <c r="P348" s="65"/>
      <c r="Q348" s="65"/>
      <c r="R348" s="65"/>
      <c r="S348" s="65"/>
      <c r="T348" s="66"/>
      <c r="U348" s="34"/>
      <c r="V348" s="34"/>
      <c r="W348" s="34"/>
      <c r="X348" s="34"/>
      <c r="Y348" s="34"/>
      <c r="Z348" s="34"/>
      <c r="AA348" s="34"/>
      <c r="AB348" s="34"/>
      <c r="AC348" s="34"/>
      <c r="AD348" s="34"/>
      <c r="AE348" s="34"/>
      <c r="AT348" s="17" t="s">
        <v>160</v>
      </c>
      <c r="AU348" s="17" t="s">
        <v>88</v>
      </c>
    </row>
    <row r="349" spans="2:63" s="12" customFormat="1" ht="25.95" customHeight="1">
      <c r="B349" s="158"/>
      <c r="C349" s="159"/>
      <c r="D349" s="160" t="s">
        <v>77</v>
      </c>
      <c r="E349" s="161" t="s">
        <v>749</v>
      </c>
      <c r="F349" s="161" t="s">
        <v>750</v>
      </c>
      <c r="G349" s="159"/>
      <c r="H349" s="159"/>
      <c r="I349" s="162"/>
      <c r="J349" s="163">
        <f>BK349</f>
        <v>0</v>
      </c>
      <c r="K349" s="159"/>
      <c r="L349" s="164"/>
      <c r="M349" s="165"/>
      <c r="N349" s="166"/>
      <c r="O349" s="166"/>
      <c r="P349" s="167">
        <f>SUM(P350:P354)</f>
        <v>0</v>
      </c>
      <c r="Q349" s="166"/>
      <c r="R349" s="167">
        <f>SUM(R350:R354)</f>
        <v>2.4890808</v>
      </c>
      <c r="S349" s="166"/>
      <c r="T349" s="168">
        <f>SUM(T350:T354)</f>
        <v>0</v>
      </c>
      <c r="AR349" s="169" t="s">
        <v>88</v>
      </c>
      <c r="AT349" s="170" t="s">
        <v>77</v>
      </c>
      <c r="AU349" s="170" t="s">
        <v>78</v>
      </c>
      <c r="AY349" s="169" t="s">
        <v>151</v>
      </c>
      <c r="BK349" s="171">
        <f>SUM(BK350:BK354)</f>
        <v>0</v>
      </c>
    </row>
    <row r="350" spans="1:65" s="2" customFormat="1" ht="14.4" customHeight="1">
      <c r="A350" s="34"/>
      <c r="B350" s="35"/>
      <c r="C350" s="174" t="s">
        <v>751</v>
      </c>
      <c r="D350" s="174" t="s">
        <v>153</v>
      </c>
      <c r="E350" s="175" t="s">
        <v>752</v>
      </c>
      <c r="F350" s="176" t="s">
        <v>753</v>
      </c>
      <c r="G350" s="177" t="s">
        <v>173</v>
      </c>
      <c r="H350" s="178">
        <v>32.52</v>
      </c>
      <c r="I350" s="179"/>
      <c r="J350" s="180">
        <f>ROUND(I350*H350,2)</f>
        <v>0</v>
      </c>
      <c r="K350" s="176" t="s">
        <v>157</v>
      </c>
      <c r="L350" s="39"/>
      <c r="M350" s="181" t="s">
        <v>19</v>
      </c>
      <c r="N350" s="182" t="s">
        <v>51</v>
      </c>
      <c r="O350" s="65"/>
      <c r="P350" s="183">
        <f>O350*H350</f>
        <v>0</v>
      </c>
      <c r="Q350" s="183">
        <v>0.07654</v>
      </c>
      <c r="R350" s="183">
        <f>Q350*H350</f>
        <v>2.4890808</v>
      </c>
      <c r="S350" s="183">
        <v>0</v>
      </c>
      <c r="T350" s="184">
        <f>S350*H350</f>
        <v>0</v>
      </c>
      <c r="U350" s="34"/>
      <c r="V350" s="34"/>
      <c r="W350" s="34"/>
      <c r="X350" s="34"/>
      <c r="Y350" s="34"/>
      <c r="Z350" s="34"/>
      <c r="AA350" s="34"/>
      <c r="AB350" s="34"/>
      <c r="AC350" s="34"/>
      <c r="AD350" s="34"/>
      <c r="AE350" s="34"/>
      <c r="AR350" s="185" t="s">
        <v>233</v>
      </c>
      <c r="AT350" s="185" t="s">
        <v>153</v>
      </c>
      <c r="AU350" s="185" t="s">
        <v>86</v>
      </c>
      <c r="AY350" s="17" t="s">
        <v>151</v>
      </c>
      <c r="BE350" s="186">
        <f>IF(N350="základní",J350,0)</f>
        <v>0</v>
      </c>
      <c r="BF350" s="186">
        <f>IF(N350="snížená",J350,0)</f>
        <v>0</v>
      </c>
      <c r="BG350" s="186">
        <f>IF(N350="zákl. přenesená",J350,0)</f>
        <v>0</v>
      </c>
      <c r="BH350" s="186">
        <f>IF(N350="sníž. přenesená",J350,0)</f>
        <v>0</v>
      </c>
      <c r="BI350" s="186">
        <f>IF(N350="nulová",J350,0)</f>
        <v>0</v>
      </c>
      <c r="BJ350" s="17" t="s">
        <v>158</v>
      </c>
      <c r="BK350" s="186">
        <f>ROUND(I350*H350,2)</f>
        <v>0</v>
      </c>
      <c r="BL350" s="17" t="s">
        <v>233</v>
      </c>
      <c r="BM350" s="185" t="s">
        <v>754</v>
      </c>
    </row>
    <row r="351" spans="1:47" s="2" customFormat="1" ht="38.4">
      <c r="A351" s="34"/>
      <c r="B351" s="35"/>
      <c r="C351" s="36"/>
      <c r="D351" s="187" t="s">
        <v>160</v>
      </c>
      <c r="E351" s="36"/>
      <c r="F351" s="188" t="s">
        <v>755</v>
      </c>
      <c r="G351" s="36"/>
      <c r="H351" s="36"/>
      <c r="I351" s="189"/>
      <c r="J351" s="36"/>
      <c r="K351" s="36"/>
      <c r="L351" s="39"/>
      <c r="M351" s="190"/>
      <c r="N351" s="191"/>
      <c r="O351" s="65"/>
      <c r="P351" s="65"/>
      <c r="Q351" s="65"/>
      <c r="R351" s="65"/>
      <c r="S351" s="65"/>
      <c r="T351" s="66"/>
      <c r="U351" s="34"/>
      <c r="V351" s="34"/>
      <c r="W351" s="34"/>
      <c r="X351" s="34"/>
      <c r="Y351" s="34"/>
      <c r="Z351" s="34"/>
      <c r="AA351" s="34"/>
      <c r="AB351" s="34"/>
      <c r="AC351" s="34"/>
      <c r="AD351" s="34"/>
      <c r="AE351" s="34"/>
      <c r="AT351" s="17" t="s">
        <v>160</v>
      </c>
      <c r="AU351" s="17" t="s">
        <v>86</v>
      </c>
    </row>
    <row r="352" spans="1:65" s="2" customFormat="1" ht="14.4" customHeight="1">
      <c r="A352" s="34"/>
      <c r="B352" s="35"/>
      <c r="C352" s="174" t="s">
        <v>756</v>
      </c>
      <c r="D352" s="174" t="s">
        <v>153</v>
      </c>
      <c r="E352" s="175" t="s">
        <v>757</v>
      </c>
      <c r="F352" s="176" t="s">
        <v>758</v>
      </c>
      <c r="G352" s="177" t="s">
        <v>173</v>
      </c>
      <c r="H352" s="178">
        <v>32.52</v>
      </c>
      <c r="I352" s="179"/>
      <c r="J352" s="180">
        <f>ROUND(I352*H352,2)</f>
        <v>0</v>
      </c>
      <c r="K352" s="176" t="s">
        <v>157</v>
      </c>
      <c r="L352" s="39"/>
      <c r="M352" s="181" t="s">
        <v>19</v>
      </c>
      <c r="N352" s="182" t="s">
        <v>51</v>
      </c>
      <c r="O352" s="65"/>
      <c r="P352" s="183">
        <f>O352*H352</f>
        <v>0</v>
      </c>
      <c r="Q352" s="183">
        <v>0</v>
      </c>
      <c r="R352" s="183">
        <f>Q352*H352</f>
        <v>0</v>
      </c>
      <c r="S352" s="183">
        <v>0</v>
      </c>
      <c r="T352" s="184">
        <f>S352*H352</f>
        <v>0</v>
      </c>
      <c r="U352" s="34"/>
      <c r="V352" s="34"/>
      <c r="W352" s="34"/>
      <c r="X352" s="34"/>
      <c r="Y352" s="34"/>
      <c r="Z352" s="34"/>
      <c r="AA352" s="34"/>
      <c r="AB352" s="34"/>
      <c r="AC352" s="34"/>
      <c r="AD352" s="34"/>
      <c r="AE352" s="34"/>
      <c r="AR352" s="185" t="s">
        <v>233</v>
      </c>
      <c r="AT352" s="185" t="s">
        <v>153</v>
      </c>
      <c r="AU352" s="185" t="s">
        <v>86</v>
      </c>
      <c r="AY352" s="17" t="s">
        <v>151</v>
      </c>
      <c r="BE352" s="186">
        <f>IF(N352="základní",J352,0)</f>
        <v>0</v>
      </c>
      <c r="BF352" s="186">
        <f>IF(N352="snížená",J352,0)</f>
        <v>0</v>
      </c>
      <c r="BG352" s="186">
        <f>IF(N352="zákl. přenesená",J352,0)</f>
        <v>0</v>
      </c>
      <c r="BH352" s="186">
        <f>IF(N352="sníž. přenesená",J352,0)</f>
        <v>0</v>
      </c>
      <c r="BI352" s="186">
        <f>IF(N352="nulová",J352,0)</f>
        <v>0</v>
      </c>
      <c r="BJ352" s="17" t="s">
        <v>158</v>
      </c>
      <c r="BK352" s="186">
        <f>ROUND(I352*H352,2)</f>
        <v>0</v>
      </c>
      <c r="BL352" s="17" t="s">
        <v>233</v>
      </c>
      <c r="BM352" s="185" t="s">
        <v>759</v>
      </c>
    </row>
    <row r="353" spans="1:65" s="2" customFormat="1" ht="24.15" customHeight="1">
      <c r="A353" s="34"/>
      <c r="B353" s="35"/>
      <c r="C353" s="174" t="s">
        <v>760</v>
      </c>
      <c r="D353" s="174" t="s">
        <v>153</v>
      </c>
      <c r="E353" s="175" t="s">
        <v>761</v>
      </c>
      <c r="F353" s="176" t="s">
        <v>762</v>
      </c>
      <c r="G353" s="177" t="s">
        <v>165</v>
      </c>
      <c r="H353" s="178">
        <v>2.489</v>
      </c>
      <c r="I353" s="179"/>
      <c r="J353" s="180">
        <f>ROUND(I353*H353,2)</f>
        <v>0</v>
      </c>
      <c r="K353" s="176" t="s">
        <v>157</v>
      </c>
      <c r="L353" s="39"/>
      <c r="M353" s="181" t="s">
        <v>19</v>
      </c>
      <c r="N353" s="182" t="s">
        <v>51</v>
      </c>
      <c r="O353" s="65"/>
      <c r="P353" s="183">
        <f>O353*H353</f>
        <v>0</v>
      </c>
      <c r="Q353" s="183">
        <v>0</v>
      </c>
      <c r="R353" s="183">
        <f>Q353*H353</f>
        <v>0</v>
      </c>
      <c r="S353" s="183">
        <v>0</v>
      </c>
      <c r="T353" s="184">
        <f>S353*H353</f>
        <v>0</v>
      </c>
      <c r="U353" s="34"/>
      <c r="V353" s="34"/>
      <c r="W353" s="34"/>
      <c r="X353" s="34"/>
      <c r="Y353" s="34"/>
      <c r="Z353" s="34"/>
      <c r="AA353" s="34"/>
      <c r="AB353" s="34"/>
      <c r="AC353" s="34"/>
      <c r="AD353" s="34"/>
      <c r="AE353" s="34"/>
      <c r="AR353" s="185" t="s">
        <v>233</v>
      </c>
      <c r="AT353" s="185" t="s">
        <v>153</v>
      </c>
      <c r="AU353" s="185" t="s">
        <v>86</v>
      </c>
      <c r="AY353" s="17" t="s">
        <v>151</v>
      </c>
      <c r="BE353" s="186">
        <f>IF(N353="základní",J353,0)</f>
        <v>0</v>
      </c>
      <c r="BF353" s="186">
        <f>IF(N353="snížená",J353,0)</f>
        <v>0</v>
      </c>
      <c r="BG353" s="186">
        <f>IF(N353="zákl. přenesená",J353,0)</f>
        <v>0</v>
      </c>
      <c r="BH353" s="186">
        <f>IF(N353="sníž. přenesená",J353,0)</f>
        <v>0</v>
      </c>
      <c r="BI353" s="186">
        <f>IF(N353="nulová",J353,0)</f>
        <v>0</v>
      </c>
      <c r="BJ353" s="17" t="s">
        <v>158</v>
      </c>
      <c r="BK353" s="186">
        <f>ROUND(I353*H353,2)</f>
        <v>0</v>
      </c>
      <c r="BL353" s="17" t="s">
        <v>233</v>
      </c>
      <c r="BM353" s="185" t="s">
        <v>763</v>
      </c>
    </row>
    <row r="354" spans="1:47" s="2" customFormat="1" ht="86.4">
      <c r="A354" s="34"/>
      <c r="B354" s="35"/>
      <c r="C354" s="36"/>
      <c r="D354" s="187" t="s">
        <v>160</v>
      </c>
      <c r="E354" s="36"/>
      <c r="F354" s="188" t="s">
        <v>764</v>
      </c>
      <c r="G354" s="36"/>
      <c r="H354" s="36"/>
      <c r="I354" s="189"/>
      <c r="J354" s="36"/>
      <c r="K354" s="36"/>
      <c r="L354" s="39"/>
      <c r="M354" s="190"/>
      <c r="N354" s="191"/>
      <c r="O354" s="65"/>
      <c r="P354" s="65"/>
      <c r="Q354" s="65"/>
      <c r="R354" s="65"/>
      <c r="S354" s="65"/>
      <c r="T354" s="66"/>
      <c r="U354" s="34"/>
      <c r="V354" s="34"/>
      <c r="W354" s="34"/>
      <c r="X354" s="34"/>
      <c r="Y354" s="34"/>
      <c r="Z354" s="34"/>
      <c r="AA354" s="34"/>
      <c r="AB354" s="34"/>
      <c r="AC354" s="34"/>
      <c r="AD354" s="34"/>
      <c r="AE354" s="34"/>
      <c r="AT354" s="17" t="s">
        <v>160</v>
      </c>
      <c r="AU354" s="17" t="s">
        <v>86</v>
      </c>
    </row>
    <row r="355" spans="2:63" s="12" customFormat="1" ht="25.95" customHeight="1">
      <c r="B355" s="158"/>
      <c r="C355" s="159"/>
      <c r="D355" s="160" t="s">
        <v>77</v>
      </c>
      <c r="E355" s="161" t="s">
        <v>765</v>
      </c>
      <c r="F355" s="161" t="s">
        <v>766</v>
      </c>
      <c r="G355" s="159"/>
      <c r="H355" s="159"/>
      <c r="I355" s="162"/>
      <c r="J355" s="163">
        <f>BK355</f>
        <v>0</v>
      </c>
      <c r="K355" s="159"/>
      <c r="L355" s="164"/>
      <c r="M355" s="165"/>
      <c r="N355" s="166"/>
      <c r="O355" s="166"/>
      <c r="P355" s="167">
        <f>P356+P358+P377+P409+P429+P448+P473+P484+P525+P549+P562+P569</f>
        <v>0</v>
      </c>
      <c r="Q355" s="166"/>
      <c r="R355" s="167">
        <f>R356+R358+R377+R409+R429+R448+R473+R484+R525+R549+R562+R569</f>
        <v>36.31260319000001</v>
      </c>
      <c r="S355" s="166"/>
      <c r="T355" s="168">
        <f>T356+T358+T377+T409+T429+T448+T473+T484+T525+T549+T562+T569</f>
        <v>22.67198934</v>
      </c>
      <c r="AR355" s="169" t="s">
        <v>88</v>
      </c>
      <c r="AT355" s="170" t="s">
        <v>77</v>
      </c>
      <c r="AU355" s="170" t="s">
        <v>78</v>
      </c>
      <c r="AY355" s="169" t="s">
        <v>151</v>
      </c>
      <c r="BK355" s="171">
        <f>BK356+BK358+BK377+BK409+BK429+BK448+BK473+BK484+BK525+BK549+BK562+BK569</f>
        <v>0</v>
      </c>
    </row>
    <row r="356" spans="2:63" s="12" customFormat="1" ht="22.8" customHeight="1">
      <c r="B356" s="158"/>
      <c r="C356" s="159"/>
      <c r="D356" s="160" t="s">
        <v>77</v>
      </c>
      <c r="E356" s="172" t="s">
        <v>767</v>
      </c>
      <c r="F356" s="172" t="s">
        <v>768</v>
      </c>
      <c r="G356" s="159"/>
      <c r="H356" s="159"/>
      <c r="I356" s="162"/>
      <c r="J356" s="173">
        <f>BK356</f>
        <v>0</v>
      </c>
      <c r="K356" s="159"/>
      <c r="L356" s="164"/>
      <c r="M356" s="165"/>
      <c r="N356" s="166"/>
      <c r="O356" s="166"/>
      <c r="P356" s="167">
        <f>P357</f>
        <v>0</v>
      </c>
      <c r="Q356" s="166"/>
      <c r="R356" s="167">
        <f>R357</f>
        <v>0</v>
      </c>
      <c r="S356" s="166"/>
      <c r="T356" s="168">
        <f>T357</f>
        <v>1.582</v>
      </c>
      <c r="AR356" s="169" t="s">
        <v>88</v>
      </c>
      <c r="AT356" s="170" t="s">
        <v>77</v>
      </c>
      <c r="AU356" s="170" t="s">
        <v>86</v>
      </c>
      <c r="AY356" s="169" t="s">
        <v>151</v>
      </c>
      <c r="BK356" s="171">
        <f>BK357</f>
        <v>0</v>
      </c>
    </row>
    <row r="357" spans="1:65" s="2" customFormat="1" ht="14.4" customHeight="1">
      <c r="A357" s="34"/>
      <c r="B357" s="35"/>
      <c r="C357" s="174" t="s">
        <v>769</v>
      </c>
      <c r="D357" s="174" t="s">
        <v>153</v>
      </c>
      <c r="E357" s="175" t="s">
        <v>770</v>
      </c>
      <c r="F357" s="176" t="s">
        <v>771</v>
      </c>
      <c r="G357" s="177" t="s">
        <v>173</v>
      </c>
      <c r="H357" s="178">
        <v>113</v>
      </c>
      <c r="I357" s="179"/>
      <c r="J357" s="180">
        <f>ROUND(I357*H357,2)</f>
        <v>0</v>
      </c>
      <c r="K357" s="176" t="s">
        <v>157</v>
      </c>
      <c r="L357" s="39"/>
      <c r="M357" s="181" t="s">
        <v>19</v>
      </c>
      <c r="N357" s="182" t="s">
        <v>51</v>
      </c>
      <c r="O357" s="65"/>
      <c r="P357" s="183">
        <f>O357*H357</f>
        <v>0</v>
      </c>
      <c r="Q357" s="183">
        <v>0</v>
      </c>
      <c r="R357" s="183">
        <f>Q357*H357</f>
        <v>0</v>
      </c>
      <c r="S357" s="183">
        <v>0.014</v>
      </c>
      <c r="T357" s="184">
        <f>S357*H357</f>
        <v>1.582</v>
      </c>
      <c r="U357" s="34"/>
      <c r="V357" s="34"/>
      <c r="W357" s="34"/>
      <c r="X357" s="34"/>
      <c r="Y357" s="34"/>
      <c r="Z357" s="34"/>
      <c r="AA357" s="34"/>
      <c r="AB357" s="34"/>
      <c r="AC357" s="34"/>
      <c r="AD357" s="34"/>
      <c r="AE357" s="34"/>
      <c r="AR357" s="185" t="s">
        <v>233</v>
      </c>
      <c r="AT357" s="185" t="s">
        <v>153</v>
      </c>
      <c r="AU357" s="185" t="s">
        <v>88</v>
      </c>
      <c r="AY357" s="17" t="s">
        <v>151</v>
      </c>
      <c r="BE357" s="186">
        <f>IF(N357="základní",J357,0)</f>
        <v>0</v>
      </c>
      <c r="BF357" s="186">
        <f>IF(N357="snížená",J357,0)</f>
        <v>0</v>
      </c>
      <c r="BG357" s="186">
        <f>IF(N357="zákl. přenesená",J357,0)</f>
        <v>0</v>
      </c>
      <c r="BH357" s="186">
        <f>IF(N357="sníž. přenesená",J357,0)</f>
        <v>0</v>
      </c>
      <c r="BI357" s="186">
        <f>IF(N357="nulová",J357,0)</f>
        <v>0</v>
      </c>
      <c r="BJ357" s="17" t="s">
        <v>158</v>
      </c>
      <c r="BK357" s="186">
        <f>ROUND(I357*H357,2)</f>
        <v>0</v>
      </c>
      <c r="BL357" s="17" t="s">
        <v>233</v>
      </c>
      <c r="BM357" s="185" t="s">
        <v>772</v>
      </c>
    </row>
    <row r="358" spans="2:63" s="12" customFormat="1" ht="22.8" customHeight="1">
      <c r="B358" s="158"/>
      <c r="C358" s="159"/>
      <c r="D358" s="160" t="s">
        <v>77</v>
      </c>
      <c r="E358" s="172" t="s">
        <v>773</v>
      </c>
      <c r="F358" s="172" t="s">
        <v>774</v>
      </c>
      <c r="G358" s="159"/>
      <c r="H358" s="159"/>
      <c r="I358" s="162"/>
      <c r="J358" s="173">
        <f>BK358</f>
        <v>0</v>
      </c>
      <c r="K358" s="159"/>
      <c r="L358" s="164"/>
      <c r="M358" s="165"/>
      <c r="N358" s="166"/>
      <c r="O358" s="166"/>
      <c r="P358" s="167">
        <f>SUM(P359:P376)</f>
        <v>0</v>
      </c>
      <c r="Q358" s="166"/>
      <c r="R358" s="167">
        <f>SUM(R359:R376)</f>
        <v>2.3833230000000003</v>
      </c>
      <c r="S358" s="166"/>
      <c r="T358" s="168">
        <f>SUM(T359:T376)</f>
        <v>0.8781399999999999</v>
      </c>
      <c r="AR358" s="169" t="s">
        <v>88</v>
      </c>
      <c r="AT358" s="170" t="s">
        <v>77</v>
      </c>
      <c r="AU358" s="170" t="s">
        <v>86</v>
      </c>
      <c r="AY358" s="169" t="s">
        <v>151</v>
      </c>
      <c r="BK358" s="171">
        <f>SUM(BK359:BK376)</f>
        <v>0</v>
      </c>
    </row>
    <row r="359" spans="1:65" s="2" customFormat="1" ht="24.15" customHeight="1">
      <c r="A359" s="34"/>
      <c r="B359" s="35"/>
      <c r="C359" s="174" t="s">
        <v>775</v>
      </c>
      <c r="D359" s="174" t="s">
        <v>153</v>
      </c>
      <c r="E359" s="175" t="s">
        <v>776</v>
      </c>
      <c r="F359" s="176" t="s">
        <v>777</v>
      </c>
      <c r="G359" s="177" t="s">
        <v>173</v>
      </c>
      <c r="H359" s="178">
        <v>229</v>
      </c>
      <c r="I359" s="179"/>
      <c r="J359" s="180">
        <f>ROUND(I359*H359,2)</f>
        <v>0</v>
      </c>
      <c r="K359" s="176" t="s">
        <v>157</v>
      </c>
      <c r="L359" s="39"/>
      <c r="M359" s="181" t="s">
        <v>19</v>
      </c>
      <c r="N359" s="182" t="s">
        <v>51</v>
      </c>
      <c r="O359" s="65"/>
      <c r="P359" s="183">
        <f>O359*H359</f>
        <v>0</v>
      </c>
      <c r="Q359" s="183">
        <v>0</v>
      </c>
      <c r="R359" s="183">
        <f>Q359*H359</f>
        <v>0</v>
      </c>
      <c r="S359" s="183">
        <v>0.0034</v>
      </c>
      <c r="T359" s="184">
        <f>S359*H359</f>
        <v>0.7786</v>
      </c>
      <c r="U359" s="34"/>
      <c r="V359" s="34"/>
      <c r="W359" s="34"/>
      <c r="X359" s="34"/>
      <c r="Y359" s="34"/>
      <c r="Z359" s="34"/>
      <c r="AA359" s="34"/>
      <c r="AB359" s="34"/>
      <c r="AC359" s="34"/>
      <c r="AD359" s="34"/>
      <c r="AE359" s="34"/>
      <c r="AR359" s="185" t="s">
        <v>233</v>
      </c>
      <c r="AT359" s="185" t="s">
        <v>153</v>
      </c>
      <c r="AU359" s="185" t="s">
        <v>88</v>
      </c>
      <c r="AY359" s="17" t="s">
        <v>151</v>
      </c>
      <c r="BE359" s="186">
        <f>IF(N359="základní",J359,0)</f>
        <v>0</v>
      </c>
      <c r="BF359" s="186">
        <f>IF(N359="snížená",J359,0)</f>
        <v>0</v>
      </c>
      <c r="BG359" s="186">
        <f>IF(N359="zákl. přenesená",J359,0)</f>
        <v>0</v>
      </c>
      <c r="BH359" s="186">
        <f>IF(N359="sníž. přenesená",J359,0)</f>
        <v>0</v>
      </c>
      <c r="BI359" s="186">
        <f>IF(N359="nulová",J359,0)</f>
        <v>0</v>
      </c>
      <c r="BJ359" s="17" t="s">
        <v>158</v>
      </c>
      <c r="BK359" s="186">
        <f>ROUND(I359*H359,2)</f>
        <v>0</v>
      </c>
      <c r="BL359" s="17" t="s">
        <v>233</v>
      </c>
      <c r="BM359" s="185" t="s">
        <v>778</v>
      </c>
    </row>
    <row r="360" spans="1:47" s="2" customFormat="1" ht="57.6">
      <c r="A360" s="34"/>
      <c r="B360" s="35"/>
      <c r="C360" s="36"/>
      <c r="D360" s="187" t="s">
        <v>160</v>
      </c>
      <c r="E360" s="36"/>
      <c r="F360" s="188" t="s">
        <v>779</v>
      </c>
      <c r="G360" s="36"/>
      <c r="H360" s="36"/>
      <c r="I360" s="189"/>
      <c r="J360" s="36"/>
      <c r="K360" s="36"/>
      <c r="L360" s="39"/>
      <c r="M360" s="190"/>
      <c r="N360" s="191"/>
      <c r="O360" s="65"/>
      <c r="P360" s="65"/>
      <c r="Q360" s="65"/>
      <c r="R360" s="65"/>
      <c r="S360" s="65"/>
      <c r="T360" s="66"/>
      <c r="U360" s="34"/>
      <c r="V360" s="34"/>
      <c r="W360" s="34"/>
      <c r="X360" s="34"/>
      <c r="Y360" s="34"/>
      <c r="Z360" s="34"/>
      <c r="AA360" s="34"/>
      <c r="AB360" s="34"/>
      <c r="AC360" s="34"/>
      <c r="AD360" s="34"/>
      <c r="AE360" s="34"/>
      <c r="AT360" s="17" t="s">
        <v>160</v>
      </c>
      <c r="AU360" s="17" t="s">
        <v>88</v>
      </c>
    </row>
    <row r="361" spans="2:51" s="13" customFormat="1" ht="10.2">
      <c r="B361" s="202"/>
      <c r="C361" s="203"/>
      <c r="D361" s="187" t="s">
        <v>168</v>
      </c>
      <c r="E361" s="204" t="s">
        <v>19</v>
      </c>
      <c r="F361" s="205" t="s">
        <v>780</v>
      </c>
      <c r="G361" s="203"/>
      <c r="H361" s="206">
        <v>229</v>
      </c>
      <c r="I361" s="207"/>
      <c r="J361" s="203"/>
      <c r="K361" s="203"/>
      <c r="L361" s="208"/>
      <c r="M361" s="209"/>
      <c r="N361" s="210"/>
      <c r="O361" s="210"/>
      <c r="P361" s="210"/>
      <c r="Q361" s="210"/>
      <c r="R361" s="210"/>
      <c r="S361" s="210"/>
      <c r="T361" s="211"/>
      <c r="AT361" s="212" t="s">
        <v>168</v>
      </c>
      <c r="AU361" s="212" t="s">
        <v>88</v>
      </c>
      <c r="AV361" s="13" t="s">
        <v>88</v>
      </c>
      <c r="AW361" s="13" t="s">
        <v>37</v>
      </c>
      <c r="AX361" s="13" t="s">
        <v>86</v>
      </c>
      <c r="AY361" s="212" t="s">
        <v>151</v>
      </c>
    </row>
    <row r="362" spans="1:65" s="2" customFormat="1" ht="24.15" customHeight="1">
      <c r="A362" s="34"/>
      <c r="B362" s="35"/>
      <c r="C362" s="174" t="s">
        <v>781</v>
      </c>
      <c r="D362" s="174" t="s">
        <v>153</v>
      </c>
      <c r="E362" s="175" t="s">
        <v>782</v>
      </c>
      <c r="F362" s="176" t="s">
        <v>783</v>
      </c>
      <c r="G362" s="177" t="s">
        <v>173</v>
      </c>
      <c r="H362" s="178">
        <v>229</v>
      </c>
      <c r="I362" s="179"/>
      <c r="J362" s="180">
        <f>ROUND(I362*H362,2)</f>
        <v>0</v>
      </c>
      <c r="K362" s="176" t="s">
        <v>157</v>
      </c>
      <c r="L362" s="39"/>
      <c r="M362" s="181" t="s">
        <v>19</v>
      </c>
      <c r="N362" s="182" t="s">
        <v>51</v>
      </c>
      <c r="O362" s="65"/>
      <c r="P362" s="183">
        <f>O362*H362</f>
        <v>0</v>
      </c>
      <c r="Q362" s="183">
        <v>0</v>
      </c>
      <c r="R362" s="183">
        <f>Q362*H362</f>
        <v>0</v>
      </c>
      <c r="S362" s="183">
        <v>0</v>
      </c>
      <c r="T362" s="184">
        <f>S362*H362</f>
        <v>0</v>
      </c>
      <c r="U362" s="34"/>
      <c r="V362" s="34"/>
      <c r="W362" s="34"/>
      <c r="X362" s="34"/>
      <c r="Y362" s="34"/>
      <c r="Z362" s="34"/>
      <c r="AA362" s="34"/>
      <c r="AB362" s="34"/>
      <c r="AC362" s="34"/>
      <c r="AD362" s="34"/>
      <c r="AE362" s="34"/>
      <c r="AR362" s="185" t="s">
        <v>233</v>
      </c>
      <c r="AT362" s="185" t="s">
        <v>153</v>
      </c>
      <c r="AU362" s="185" t="s">
        <v>88</v>
      </c>
      <c r="AY362" s="17" t="s">
        <v>151</v>
      </c>
      <c r="BE362" s="186">
        <f>IF(N362="základní",J362,0)</f>
        <v>0</v>
      </c>
      <c r="BF362" s="186">
        <f>IF(N362="snížená",J362,0)</f>
        <v>0</v>
      </c>
      <c r="BG362" s="186">
        <f>IF(N362="zákl. přenesená",J362,0)</f>
        <v>0</v>
      </c>
      <c r="BH362" s="186">
        <f>IF(N362="sníž. přenesená",J362,0)</f>
        <v>0</v>
      </c>
      <c r="BI362" s="186">
        <f>IF(N362="nulová",J362,0)</f>
        <v>0</v>
      </c>
      <c r="BJ362" s="17" t="s">
        <v>158</v>
      </c>
      <c r="BK362" s="186">
        <f>ROUND(I362*H362,2)</f>
        <v>0</v>
      </c>
      <c r="BL362" s="17" t="s">
        <v>233</v>
      </c>
      <c r="BM362" s="185" t="s">
        <v>784</v>
      </c>
    </row>
    <row r="363" spans="1:47" s="2" customFormat="1" ht="38.4">
      <c r="A363" s="34"/>
      <c r="B363" s="35"/>
      <c r="C363" s="36"/>
      <c r="D363" s="187" t="s">
        <v>160</v>
      </c>
      <c r="E363" s="36"/>
      <c r="F363" s="188" t="s">
        <v>785</v>
      </c>
      <c r="G363" s="36"/>
      <c r="H363" s="36"/>
      <c r="I363" s="189"/>
      <c r="J363" s="36"/>
      <c r="K363" s="36"/>
      <c r="L363" s="39"/>
      <c r="M363" s="190"/>
      <c r="N363" s="191"/>
      <c r="O363" s="65"/>
      <c r="P363" s="65"/>
      <c r="Q363" s="65"/>
      <c r="R363" s="65"/>
      <c r="S363" s="65"/>
      <c r="T363" s="66"/>
      <c r="U363" s="34"/>
      <c r="V363" s="34"/>
      <c r="W363" s="34"/>
      <c r="X363" s="34"/>
      <c r="Y363" s="34"/>
      <c r="Z363" s="34"/>
      <c r="AA363" s="34"/>
      <c r="AB363" s="34"/>
      <c r="AC363" s="34"/>
      <c r="AD363" s="34"/>
      <c r="AE363" s="34"/>
      <c r="AT363" s="17" t="s">
        <v>160</v>
      </c>
      <c r="AU363" s="17" t="s">
        <v>88</v>
      </c>
    </row>
    <row r="364" spans="1:65" s="2" customFormat="1" ht="14.4" customHeight="1">
      <c r="A364" s="34"/>
      <c r="B364" s="35"/>
      <c r="C364" s="192" t="s">
        <v>786</v>
      </c>
      <c r="D364" s="192" t="s">
        <v>162</v>
      </c>
      <c r="E364" s="193" t="s">
        <v>787</v>
      </c>
      <c r="F364" s="194" t="s">
        <v>788</v>
      </c>
      <c r="G364" s="195" t="s">
        <v>173</v>
      </c>
      <c r="H364" s="196">
        <v>233.58</v>
      </c>
      <c r="I364" s="197"/>
      <c r="J364" s="198">
        <f>ROUND(I364*H364,2)</f>
        <v>0</v>
      </c>
      <c r="K364" s="194" t="s">
        <v>157</v>
      </c>
      <c r="L364" s="199"/>
      <c r="M364" s="200" t="s">
        <v>19</v>
      </c>
      <c r="N364" s="201" t="s">
        <v>51</v>
      </c>
      <c r="O364" s="65"/>
      <c r="P364" s="183">
        <f>O364*H364</f>
        <v>0</v>
      </c>
      <c r="Q364" s="183">
        <v>0.006</v>
      </c>
      <c r="R364" s="183">
        <f>Q364*H364</f>
        <v>1.40148</v>
      </c>
      <c r="S364" s="183">
        <v>0</v>
      </c>
      <c r="T364" s="184">
        <f>S364*H364</f>
        <v>0</v>
      </c>
      <c r="U364" s="34"/>
      <c r="V364" s="34"/>
      <c r="W364" s="34"/>
      <c r="X364" s="34"/>
      <c r="Y364" s="34"/>
      <c r="Z364" s="34"/>
      <c r="AA364" s="34"/>
      <c r="AB364" s="34"/>
      <c r="AC364" s="34"/>
      <c r="AD364" s="34"/>
      <c r="AE364" s="34"/>
      <c r="AR364" s="185" t="s">
        <v>314</v>
      </c>
      <c r="AT364" s="185" t="s">
        <v>162</v>
      </c>
      <c r="AU364" s="185" t="s">
        <v>88</v>
      </c>
      <c r="AY364" s="17" t="s">
        <v>151</v>
      </c>
      <c r="BE364" s="186">
        <f>IF(N364="základní",J364,0)</f>
        <v>0</v>
      </c>
      <c r="BF364" s="186">
        <f>IF(N364="snížená",J364,0)</f>
        <v>0</v>
      </c>
      <c r="BG364" s="186">
        <f>IF(N364="zákl. přenesená",J364,0)</f>
        <v>0</v>
      </c>
      <c r="BH364" s="186">
        <f>IF(N364="sníž. přenesená",J364,0)</f>
        <v>0</v>
      </c>
      <c r="BI364" s="186">
        <f>IF(N364="nulová",J364,0)</f>
        <v>0</v>
      </c>
      <c r="BJ364" s="17" t="s">
        <v>158</v>
      </c>
      <c r="BK364" s="186">
        <f>ROUND(I364*H364,2)</f>
        <v>0</v>
      </c>
      <c r="BL364" s="17" t="s">
        <v>233</v>
      </c>
      <c r="BM364" s="185" t="s">
        <v>789</v>
      </c>
    </row>
    <row r="365" spans="2:51" s="13" customFormat="1" ht="10.2">
      <c r="B365" s="202"/>
      <c r="C365" s="203"/>
      <c r="D365" s="187" t="s">
        <v>168</v>
      </c>
      <c r="E365" s="204" t="s">
        <v>19</v>
      </c>
      <c r="F365" s="205" t="s">
        <v>790</v>
      </c>
      <c r="G365" s="203"/>
      <c r="H365" s="206">
        <v>233.58</v>
      </c>
      <c r="I365" s="207"/>
      <c r="J365" s="203"/>
      <c r="K365" s="203"/>
      <c r="L365" s="208"/>
      <c r="M365" s="209"/>
      <c r="N365" s="210"/>
      <c r="O365" s="210"/>
      <c r="P365" s="210"/>
      <c r="Q365" s="210"/>
      <c r="R365" s="210"/>
      <c r="S365" s="210"/>
      <c r="T365" s="211"/>
      <c r="AT365" s="212" t="s">
        <v>168</v>
      </c>
      <c r="AU365" s="212" t="s">
        <v>88</v>
      </c>
      <c r="AV365" s="13" t="s">
        <v>88</v>
      </c>
      <c r="AW365" s="13" t="s">
        <v>37</v>
      </c>
      <c r="AX365" s="13" t="s">
        <v>86</v>
      </c>
      <c r="AY365" s="212" t="s">
        <v>151</v>
      </c>
    </row>
    <row r="366" spans="1:65" s="2" customFormat="1" ht="14.4" customHeight="1">
      <c r="A366" s="34"/>
      <c r="B366" s="35"/>
      <c r="C366" s="192" t="s">
        <v>791</v>
      </c>
      <c r="D366" s="192" t="s">
        <v>162</v>
      </c>
      <c r="E366" s="193" t="s">
        <v>792</v>
      </c>
      <c r="F366" s="194" t="s">
        <v>793</v>
      </c>
      <c r="G366" s="195" t="s">
        <v>173</v>
      </c>
      <c r="H366" s="196">
        <v>233.58</v>
      </c>
      <c r="I366" s="197"/>
      <c r="J366" s="198">
        <f>ROUND(I366*H366,2)</f>
        <v>0</v>
      </c>
      <c r="K366" s="194" t="s">
        <v>157</v>
      </c>
      <c r="L366" s="199"/>
      <c r="M366" s="200" t="s">
        <v>19</v>
      </c>
      <c r="N366" s="201" t="s">
        <v>51</v>
      </c>
      <c r="O366" s="65"/>
      <c r="P366" s="183">
        <f>O366*H366</f>
        <v>0</v>
      </c>
      <c r="Q366" s="183">
        <v>0.0014</v>
      </c>
      <c r="R366" s="183">
        <f>Q366*H366</f>
        <v>0.327012</v>
      </c>
      <c r="S366" s="183">
        <v>0</v>
      </c>
      <c r="T366" s="184">
        <f>S366*H366</f>
        <v>0</v>
      </c>
      <c r="U366" s="34"/>
      <c r="V366" s="34"/>
      <c r="W366" s="34"/>
      <c r="X366" s="34"/>
      <c r="Y366" s="34"/>
      <c r="Z366" s="34"/>
      <c r="AA366" s="34"/>
      <c r="AB366" s="34"/>
      <c r="AC366" s="34"/>
      <c r="AD366" s="34"/>
      <c r="AE366" s="34"/>
      <c r="AR366" s="185" t="s">
        <v>314</v>
      </c>
      <c r="AT366" s="185" t="s">
        <v>162</v>
      </c>
      <c r="AU366" s="185" t="s">
        <v>88</v>
      </c>
      <c r="AY366" s="17" t="s">
        <v>151</v>
      </c>
      <c r="BE366" s="186">
        <f>IF(N366="základní",J366,0)</f>
        <v>0</v>
      </c>
      <c r="BF366" s="186">
        <f>IF(N366="snížená",J366,0)</f>
        <v>0</v>
      </c>
      <c r="BG366" s="186">
        <f>IF(N366="zákl. přenesená",J366,0)</f>
        <v>0</v>
      </c>
      <c r="BH366" s="186">
        <f>IF(N366="sníž. přenesená",J366,0)</f>
        <v>0</v>
      </c>
      <c r="BI366" s="186">
        <f>IF(N366="nulová",J366,0)</f>
        <v>0</v>
      </c>
      <c r="BJ366" s="17" t="s">
        <v>158</v>
      </c>
      <c r="BK366" s="186">
        <f>ROUND(I366*H366,2)</f>
        <v>0</v>
      </c>
      <c r="BL366" s="17" t="s">
        <v>233</v>
      </c>
      <c r="BM366" s="185" t="s">
        <v>794</v>
      </c>
    </row>
    <row r="367" spans="2:51" s="13" customFormat="1" ht="10.2">
      <c r="B367" s="202"/>
      <c r="C367" s="203"/>
      <c r="D367" s="187" t="s">
        <v>168</v>
      </c>
      <c r="E367" s="204" t="s">
        <v>19</v>
      </c>
      <c r="F367" s="205" t="s">
        <v>790</v>
      </c>
      <c r="G367" s="203"/>
      <c r="H367" s="206">
        <v>233.58</v>
      </c>
      <c r="I367" s="207"/>
      <c r="J367" s="203"/>
      <c r="K367" s="203"/>
      <c r="L367" s="208"/>
      <c r="M367" s="209"/>
      <c r="N367" s="210"/>
      <c r="O367" s="210"/>
      <c r="P367" s="210"/>
      <c r="Q367" s="210"/>
      <c r="R367" s="210"/>
      <c r="S367" s="210"/>
      <c r="T367" s="211"/>
      <c r="AT367" s="212" t="s">
        <v>168</v>
      </c>
      <c r="AU367" s="212" t="s">
        <v>88</v>
      </c>
      <c r="AV367" s="13" t="s">
        <v>88</v>
      </c>
      <c r="AW367" s="13" t="s">
        <v>37</v>
      </c>
      <c r="AX367" s="13" t="s">
        <v>86</v>
      </c>
      <c r="AY367" s="212" t="s">
        <v>151</v>
      </c>
    </row>
    <row r="368" spans="1:65" s="2" customFormat="1" ht="24.15" customHeight="1">
      <c r="A368" s="34"/>
      <c r="B368" s="35"/>
      <c r="C368" s="174" t="s">
        <v>795</v>
      </c>
      <c r="D368" s="174" t="s">
        <v>153</v>
      </c>
      <c r="E368" s="175" t="s">
        <v>796</v>
      </c>
      <c r="F368" s="176" t="s">
        <v>797</v>
      </c>
      <c r="G368" s="177" t="s">
        <v>173</v>
      </c>
      <c r="H368" s="178">
        <v>71.1</v>
      </c>
      <c r="I368" s="179"/>
      <c r="J368" s="180">
        <f>ROUND(I368*H368,2)</f>
        <v>0</v>
      </c>
      <c r="K368" s="176" t="s">
        <v>157</v>
      </c>
      <c r="L368" s="39"/>
      <c r="M368" s="181" t="s">
        <v>19</v>
      </c>
      <c r="N368" s="182" t="s">
        <v>51</v>
      </c>
      <c r="O368" s="65"/>
      <c r="P368" s="183">
        <f>O368*H368</f>
        <v>0</v>
      </c>
      <c r="Q368" s="183">
        <v>0</v>
      </c>
      <c r="R368" s="183">
        <f>Q368*H368</f>
        <v>0</v>
      </c>
      <c r="S368" s="183">
        <v>0.0014</v>
      </c>
      <c r="T368" s="184">
        <f>S368*H368</f>
        <v>0.09953999999999999</v>
      </c>
      <c r="U368" s="34"/>
      <c r="V368" s="34"/>
      <c r="W368" s="34"/>
      <c r="X368" s="34"/>
      <c r="Y368" s="34"/>
      <c r="Z368" s="34"/>
      <c r="AA368" s="34"/>
      <c r="AB368" s="34"/>
      <c r="AC368" s="34"/>
      <c r="AD368" s="34"/>
      <c r="AE368" s="34"/>
      <c r="AR368" s="185" t="s">
        <v>233</v>
      </c>
      <c r="AT368" s="185" t="s">
        <v>153</v>
      </c>
      <c r="AU368" s="185" t="s">
        <v>88</v>
      </c>
      <c r="AY368" s="17" t="s">
        <v>151</v>
      </c>
      <c r="BE368" s="186">
        <f>IF(N368="základní",J368,0)</f>
        <v>0</v>
      </c>
      <c r="BF368" s="186">
        <f>IF(N368="snížená",J368,0)</f>
        <v>0</v>
      </c>
      <c r="BG368" s="186">
        <f>IF(N368="zákl. přenesená",J368,0)</f>
        <v>0</v>
      </c>
      <c r="BH368" s="186">
        <f>IF(N368="sníž. přenesená",J368,0)</f>
        <v>0</v>
      </c>
      <c r="BI368" s="186">
        <f>IF(N368="nulová",J368,0)</f>
        <v>0</v>
      </c>
      <c r="BJ368" s="17" t="s">
        <v>158</v>
      </c>
      <c r="BK368" s="186">
        <f>ROUND(I368*H368,2)</f>
        <v>0</v>
      </c>
      <c r="BL368" s="17" t="s">
        <v>233</v>
      </c>
      <c r="BM368" s="185" t="s">
        <v>798</v>
      </c>
    </row>
    <row r="369" spans="1:47" s="2" customFormat="1" ht="57.6">
      <c r="A369" s="34"/>
      <c r="B369" s="35"/>
      <c r="C369" s="36"/>
      <c r="D369" s="187" t="s">
        <v>160</v>
      </c>
      <c r="E369" s="36"/>
      <c r="F369" s="188" t="s">
        <v>779</v>
      </c>
      <c r="G369" s="36"/>
      <c r="H369" s="36"/>
      <c r="I369" s="189"/>
      <c r="J369" s="36"/>
      <c r="K369" s="36"/>
      <c r="L369" s="39"/>
      <c r="M369" s="190"/>
      <c r="N369" s="191"/>
      <c r="O369" s="65"/>
      <c r="P369" s="65"/>
      <c r="Q369" s="65"/>
      <c r="R369" s="65"/>
      <c r="S369" s="65"/>
      <c r="T369" s="66"/>
      <c r="U369" s="34"/>
      <c r="V369" s="34"/>
      <c r="W369" s="34"/>
      <c r="X369" s="34"/>
      <c r="Y369" s="34"/>
      <c r="Z369" s="34"/>
      <c r="AA369" s="34"/>
      <c r="AB369" s="34"/>
      <c r="AC369" s="34"/>
      <c r="AD369" s="34"/>
      <c r="AE369" s="34"/>
      <c r="AT369" s="17" t="s">
        <v>160</v>
      </c>
      <c r="AU369" s="17" t="s">
        <v>88</v>
      </c>
    </row>
    <row r="370" spans="2:51" s="13" customFormat="1" ht="10.2">
      <c r="B370" s="202"/>
      <c r="C370" s="203"/>
      <c r="D370" s="187" t="s">
        <v>168</v>
      </c>
      <c r="E370" s="204" t="s">
        <v>19</v>
      </c>
      <c r="F370" s="205" t="s">
        <v>799</v>
      </c>
      <c r="G370" s="203"/>
      <c r="H370" s="206">
        <v>71.1</v>
      </c>
      <c r="I370" s="207"/>
      <c r="J370" s="203"/>
      <c r="K370" s="203"/>
      <c r="L370" s="208"/>
      <c r="M370" s="209"/>
      <c r="N370" s="210"/>
      <c r="O370" s="210"/>
      <c r="P370" s="210"/>
      <c r="Q370" s="210"/>
      <c r="R370" s="210"/>
      <c r="S370" s="210"/>
      <c r="T370" s="211"/>
      <c r="AT370" s="212" t="s">
        <v>168</v>
      </c>
      <c r="AU370" s="212" t="s">
        <v>88</v>
      </c>
      <c r="AV370" s="13" t="s">
        <v>88</v>
      </c>
      <c r="AW370" s="13" t="s">
        <v>37</v>
      </c>
      <c r="AX370" s="13" t="s">
        <v>86</v>
      </c>
      <c r="AY370" s="212" t="s">
        <v>151</v>
      </c>
    </row>
    <row r="371" spans="1:65" s="2" customFormat="1" ht="24.15" customHeight="1">
      <c r="A371" s="34"/>
      <c r="B371" s="35"/>
      <c r="C371" s="174" t="s">
        <v>800</v>
      </c>
      <c r="D371" s="174" t="s">
        <v>153</v>
      </c>
      <c r="E371" s="175" t="s">
        <v>801</v>
      </c>
      <c r="F371" s="176" t="s">
        <v>802</v>
      </c>
      <c r="G371" s="177" t="s">
        <v>173</v>
      </c>
      <c r="H371" s="178">
        <v>71.1</v>
      </c>
      <c r="I371" s="179"/>
      <c r="J371" s="180">
        <f>ROUND(I371*H371,2)</f>
        <v>0</v>
      </c>
      <c r="K371" s="176" t="s">
        <v>157</v>
      </c>
      <c r="L371" s="39"/>
      <c r="M371" s="181" t="s">
        <v>19</v>
      </c>
      <c r="N371" s="182" t="s">
        <v>51</v>
      </c>
      <c r="O371" s="65"/>
      <c r="P371" s="183">
        <f>O371*H371</f>
        <v>0</v>
      </c>
      <c r="Q371" s="183">
        <v>0.00606</v>
      </c>
      <c r="R371" s="183">
        <f>Q371*H371</f>
        <v>0.43086599999999997</v>
      </c>
      <c r="S371" s="183">
        <v>0</v>
      </c>
      <c r="T371" s="184">
        <f>S371*H371</f>
        <v>0</v>
      </c>
      <c r="U371" s="34"/>
      <c r="V371" s="34"/>
      <c r="W371" s="34"/>
      <c r="X371" s="34"/>
      <c r="Y371" s="34"/>
      <c r="Z371" s="34"/>
      <c r="AA371" s="34"/>
      <c r="AB371" s="34"/>
      <c r="AC371" s="34"/>
      <c r="AD371" s="34"/>
      <c r="AE371" s="34"/>
      <c r="AR371" s="185" t="s">
        <v>233</v>
      </c>
      <c r="AT371" s="185" t="s">
        <v>153</v>
      </c>
      <c r="AU371" s="185" t="s">
        <v>88</v>
      </c>
      <c r="AY371" s="17" t="s">
        <v>151</v>
      </c>
      <c r="BE371" s="186">
        <f>IF(N371="základní",J371,0)</f>
        <v>0</v>
      </c>
      <c r="BF371" s="186">
        <f>IF(N371="snížená",J371,0)</f>
        <v>0</v>
      </c>
      <c r="BG371" s="186">
        <f>IF(N371="zákl. přenesená",J371,0)</f>
        <v>0</v>
      </c>
      <c r="BH371" s="186">
        <f>IF(N371="sníž. přenesená",J371,0)</f>
        <v>0</v>
      </c>
      <c r="BI371" s="186">
        <f>IF(N371="nulová",J371,0)</f>
        <v>0</v>
      </c>
      <c r="BJ371" s="17" t="s">
        <v>158</v>
      </c>
      <c r="BK371" s="186">
        <f>ROUND(I371*H371,2)</f>
        <v>0</v>
      </c>
      <c r="BL371" s="17" t="s">
        <v>233</v>
      </c>
      <c r="BM371" s="185" t="s">
        <v>803</v>
      </c>
    </row>
    <row r="372" spans="1:47" s="2" customFormat="1" ht="67.2">
      <c r="A372" s="34"/>
      <c r="B372" s="35"/>
      <c r="C372" s="36"/>
      <c r="D372" s="187" t="s">
        <v>160</v>
      </c>
      <c r="E372" s="36"/>
      <c r="F372" s="188" t="s">
        <v>804</v>
      </c>
      <c r="G372" s="36"/>
      <c r="H372" s="36"/>
      <c r="I372" s="189"/>
      <c r="J372" s="36"/>
      <c r="K372" s="36"/>
      <c r="L372" s="39"/>
      <c r="M372" s="190"/>
      <c r="N372" s="191"/>
      <c r="O372" s="65"/>
      <c r="P372" s="65"/>
      <c r="Q372" s="65"/>
      <c r="R372" s="65"/>
      <c r="S372" s="65"/>
      <c r="T372" s="66"/>
      <c r="U372" s="34"/>
      <c r="V372" s="34"/>
      <c r="W372" s="34"/>
      <c r="X372" s="34"/>
      <c r="Y372" s="34"/>
      <c r="Z372" s="34"/>
      <c r="AA372" s="34"/>
      <c r="AB372" s="34"/>
      <c r="AC372" s="34"/>
      <c r="AD372" s="34"/>
      <c r="AE372" s="34"/>
      <c r="AT372" s="17" t="s">
        <v>160</v>
      </c>
      <c r="AU372" s="17" t="s">
        <v>88</v>
      </c>
    </row>
    <row r="373" spans="1:65" s="2" customFormat="1" ht="14.4" customHeight="1">
      <c r="A373" s="34"/>
      <c r="B373" s="35"/>
      <c r="C373" s="192" t="s">
        <v>805</v>
      </c>
      <c r="D373" s="192" t="s">
        <v>162</v>
      </c>
      <c r="E373" s="193" t="s">
        <v>806</v>
      </c>
      <c r="F373" s="194" t="s">
        <v>807</v>
      </c>
      <c r="G373" s="195" t="s">
        <v>173</v>
      </c>
      <c r="H373" s="196">
        <v>74.655</v>
      </c>
      <c r="I373" s="197"/>
      <c r="J373" s="198">
        <f>ROUND(I373*H373,2)</f>
        <v>0</v>
      </c>
      <c r="K373" s="194" t="s">
        <v>157</v>
      </c>
      <c r="L373" s="199"/>
      <c r="M373" s="200" t="s">
        <v>19</v>
      </c>
      <c r="N373" s="201" t="s">
        <v>51</v>
      </c>
      <c r="O373" s="65"/>
      <c r="P373" s="183">
        <f>O373*H373</f>
        <v>0</v>
      </c>
      <c r="Q373" s="183">
        <v>0.003</v>
      </c>
      <c r="R373" s="183">
        <f>Q373*H373</f>
        <v>0.223965</v>
      </c>
      <c r="S373" s="183">
        <v>0</v>
      </c>
      <c r="T373" s="184">
        <f>S373*H373</f>
        <v>0</v>
      </c>
      <c r="U373" s="34"/>
      <c r="V373" s="34"/>
      <c r="W373" s="34"/>
      <c r="X373" s="34"/>
      <c r="Y373" s="34"/>
      <c r="Z373" s="34"/>
      <c r="AA373" s="34"/>
      <c r="AB373" s="34"/>
      <c r="AC373" s="34"/>
      <c r="AD373" s="34"/>
      <c r="AE373" s="34"/>
      <c r="AR373" s="185" t="s">
        <v>314</v>
      </c>
      <c r="AT373" s="185" t="s">
        <v>162</v>
      </c>
      <c r="AU373" s="185" t="s">
        <v>88</v>
      </c>
      <c r="AY373" s="17" t="s">
        <v>151</v>
      </c>
      <c r="BE373" s="186">
        <f>IF(N373="základní",J373,0)</f>
        <v>0</v>
      </c>
      <c r="BF373" s="186">
        <f>IF(N373="snížená",J373,0)</f>
        <v>0</v>
      </c>
      <c r="BG373" s="186">
        <f>IF(N373="zákl. přenesená",J373,0)</f>
        <v>0</v>
      </c>
      <c r="BH373" s="186">
        <f>IF(N373="sníž. přenesená",J373,0)</f>
        <v>0</v>
      </c>
      <c r="BI373" s="186">
        <f>IF(N373="nulová",J373,0)</f>
        <v>0</v>
      </c>
      <c r="BJ373" s="17" t="s">
        <v>158</v>
      </c>
      <c r="BK373" s="186">
        <f>ROUND(I373*H373,2)</f>
        <v>0</v>
      </c>
      <c r="BL373" s="17" t="s">
        <v>233</v>
      </c>
      <c r="BM373" s="185" t="s">
        <v>808</v>
      </c>
    </row>
    <row r="374" spans="2:51" s="13" customFormat="1" ht="10.2">
      <c r="B374" s="202"/>
      <c r="C374" s="203"/>
      <c r="D374" s="187" t="s">
        <v>168</v>
      </c>
      <c r="E374" s="203"/>
      <c r="F374" s="205" t="s">
        <v>809</v>
      </c>
      <c r="G374" s="203"/>
      <c r="H374" s="206">
        <v>74.655</v>
      </c>
      <c r="I374" s="207"/>
      <c r="J374" s="203"/>
      <c r="K374" s="203"/>
      <c r="L374" s="208"/>
      <c r="M374" s="209"/>
      <c r="N374" s="210"/>
      <c r="O374" s="210"/>
      <c r="P374" s="210"/>
      <c r="Q374" s="210"/>
      <c r="R374" s="210"/>
      <c r="S374" s="210"/>
      <c r="T374" s="211"/>
      <c r="AT374" s="212" t="s">
        <v>168</v>
      </c>
      <c r="AU374" s="212" t="s">
        <v>88</v>
      </c>
      <c r="AV374" s="13" t="s">
        <v>88</v>
      </c>
      <c r="AW374" s="13" t="s">
        <v>4</v>
      </c>
      <c r="AX374" s="13" t="s">
        <v>86</v>
      </c>
      <c r="AY374" s="212" t="s">
        <v>151</v>
      </c>
    </row>
    <row r="375" spans="1:65" s="2" customFormat="1" ht="24.15" customHeight="1">
      <c r="A375" s="34"/>
      <c r="B375" s="35"/>
      <c r="C375" s="174" t="s">
        <v>810</v>
      </c>
      <c r="D375" s="174" t="s">
        <v>153</v>
      </c>
      <c r="E375" s="175" t="s">
        <v>811</v>
      </c>
      <c r="F375" s="176" t="s">
        <v>812</v>
      </c>
      <c r="G375" s="177" t="s">
        <v>165</v>
      </c>
      <c r="H375" s="178">
        <v>2.594</v>
      </c>
      <c r="I375" s="179"/>
      <c r="J375" s="180">
        <f>ROUND(I375*H375,2)</f>
        <v>0</v>
      </c>
      <c r="K375" s="176" t="s">
        <v>157</v>
      </c>
      <c r="L375" s="39"/>
      <c r="M375" s="181" t="s">
        <v>19</v>
      </c>
      <c r="N375" s="182" t="s">
        <v>51</v>
      </c>
      <c r="O375" s="65"/>
      <c r="P375" s="183">
        <f>O375*H375</f>
        <v>0</v>
      </c>
      <c r="Q375" s="183">
        <v>0</v>
      </c>
      <c r="R375" s="183">
        <f>Q375*H375</f>
        <v>0</v>
      </c>
      <c r="S375" s="183">
        <v>0</v>
      </c>
      <c r="T375" s="184">
        <f>S375*H375</f>
        <v>0</v>
      </c>
      <c r="U375" s="34"/>
      <c r="V375" s="34"/>
      <c r="W375" s="34"/>
      <c r="X375" s="34"/>
      <c r="Y375" s="34"/>
      <c r="Z375" s="34"/>
      <c r="AA375" s="34"/>
      <c r="AB375" s="34"/>
      <c r="AC375" s="34"/>
      <c r="AD375" s="34"/>
      <c r="AE375" s="34"/>
      <c r="AR375" s="185" t="s">
        <v>233</v>
      </c>
      <c r="AT375" s="185" t="s">
        <v>153</v>
      </c>
      <c r="AU375" s="185" t="s">
        <v>88</v>
      </c>
      <c r="AY375" s="17" t="s">
        <v>151</v>
      </c>
      <c r="BE375" s="186">
        <f>IF(N375="základní",J375,0)</f>
        <v>0</v>
      </c>
      <c r="BF375" s="186">
        <f>IF(N375="snížená",J375,0)</f>
        <v>0</v>
      </c>
      <c r="BG375" s="186">
        <f>IF(N375="zákl. přenesená",J375,0)</f>
        <v>0</v>
      </c>
      <c r="BH375" s="186">
        <f>IF(N375="sníž. přenesená",J375,0)</f>
        <v>0</v>
      </c>
      <c r="BI375" s="186">
        <f>IF(N375="nulová",J375,0)</f>
        <v>0</v>
      </c>
      <c r="BJ375" s="17" t="s">
        <v>158</v>
      </c>
      <c r="BK375" s="186">
        <f>ROUND(I375*H375,2)</f>
        <v>0</v>
      </c>
      <c r="BL375" s="17" t="s">
        <v>233</v>
      </c>
      <c r="BM375" s="185" t="s">
        <v>813</v>
      </c>
    </row>
    <row r="376" spans="1:47" s="2" customFormat="1" ht="86.4">
      <c r="A376" s="34"/>
      <c r="B376" s="35"/>
      <c r="C376" s="36"/>
      <c r="D376" s="187" t="s">
        <v>160</v>
      </c>
      <c r="E376" s="36"/>
      <c r="F376" s="188" t="s">
        <v>764</v>
      </c>
      <c r="G376" s="36"/>
      <c r="H376" s="36"/>
      <c r="I376" s="189"/>
      <c r="J376" s="36"/>
      <c r="K376" s="36"/>
      <c r="L376" s="39"/>
      <c r="M376" s="190"/>
      <c r="N376" s="191"/>
      <c r="O376" s="65"/>
      <c r="P376" s="65"/>
      <c r="Q376" s="65"/>
      <c r="R376" s="65"/>
      <c r="S376" s="65"/>
      <c r="T376" s="66"/>
      <c r="U376" s="34"/>
      <c r="V376" s="34"/>
      <c r="W376" s="34"/>
      <c r="X376" s="34"/>
      <c r="Y376" s="34"/>
      <c r="Z376" s="34"/>
      <c r="AA376" s="34"/>
      <c r="AB376" s="34"/>
      <c r="AC376" s="34"/>
      <c r="AD376" s="34"/>
      <c r="AE376" s="34"/>
      <c r="AT376" s="17" t="s">
        <v>160</v>
      </c>
      <c r="AU376" s="17" t="s">
        <v>88</v>
      </c>
    </row>
    <row r="377" spans="2:63" s="12" customFormat="1" ht="22.8" customHeight="1">
      <c r="B377" s="158"/>
      <c r="C377" s="159"/>
      <c r="D377" s="160" t="s">
        <v>77</v>
      </c>
      <c r="E377" s="172" t="s">
        <v>814</v>
      </c>
      <c r="F377" s="172" t="s">
        <v>815</v>
      </c>
      <c r="G377" s="159"/>
      <c r="H377" s="159"/>
      <c r="I377" s="162"/>
      <c r="J377" s="173">
        <f>BK377</f>
        <v>0</v>
      </c>
      <c r="K377" s="159"/>
      <c r="L377" s="164"/>
      <c r="M377" s="165"/>
      <c r="N377" s="166"/>
      <c r="O377" s="166"/>
      <c r="P377" s="167">
        <f>SUM(P378:P408)</f>
        <v>0</v>
      </c>
      <c r="Q377" s="166"/>
      <c r="R377" s="167">
        <f>SUM(R378:R408)</f>
        <v>7.960688299999999</v>
      </c>
      <c r="S377" s="166"/>
      <c r="T377" s="168">
        <f>SUM(T378:T408)</f>
        <v>3.040322</v>
      </c>
      <c r="AR377" s="169" t="s">
        <v>88</v>
      </c>
      <c r="AT377" s="170" t="s">
        <v>77</v>
      </c>
      <c r="AU377" s="170" t="s">
        <v>86</v>
      </c>
      <c r="AY377" s="169" t="s">
        <v>151</v>
      </c>
      <c r="BK377" s="171">
        <f>SUM(BK378:BK408)</f>
        <v>0</v>
      </c>
    </row>
    <row r="378" spans="1:65" s="2" customFormat="1" ht="24.15" customHeight="1">
      <c r="A378" s="34"/>
      <c r="B378" s="35"/>
      <c r="C378" s="174" t="s">
        <v>816</v>
      </c>
      <c r="D378" s="174" t="s">
        <v>153</v>
      </c>
      <c r="E378" s="175" t="s">
        <v>817</v>
      </c>
      <c r="F378" s="176" t="s">
        <v>818</v>
      </c>
      <c r="G378" s="177" t="s">
        <v>156</v>
      </c>
      <c r="H378" s="178">
        <v>27.953</v>
      </c>
      <c r="I378" s="179"/>
      <c r="J378" s="180">
        <f>ROUND(I378*H378,2)</f>
        <v>0</v>
      </c>
      <c r="K378" s="176" t="s">
        <v>157</v>
      </c>
      <c r="L378" s="39"/>
      <c r="M378" s="181" t="s">
        <v>19</v>
      </c>
      <c r="N378" s="182" t="s">
        <v>51</v>
      </c>
      <c r="O378" s="65"/>
      <c r="P378" s="183">
        <f>O378*H378</f>
        <v>0</v>
      </c>
      <c r="Q378" s="183">
        <v>0.00122</v>
      </c>
      <c r="R378" s="183">
        <f>Q378*H378</f>
        <v>0.03410266</v>
      </c>
      <c r="S378" s="183">
        <v>0</v>
      </c>
      <c r="T378" s="184">
        <f>S378*H378</f>
        <v>0</v>
      </c>
      <c r="U378" s="34"/>
      <c r="V378" s="34"/>
      <c r="W378" s="34"/>
      <c r="X378" s="34"/>
      <c r="Y378" s="34"/>
      <c r="Z378" s="34"/>
      <c r="AA378" s="34"/>
      <c r="AB378" s="34"/>
      <c r="AC378" s="34"/>
      <c r="AD378" s="34"/>
      <c r="AE378" s="34"/>
      <c r="AR378" s="185" t="s">
        <v>233</v>
      </c>
      <c r="AT378" s="185" t="s">
        <v>153</v>
      </c>
      <c r="AU378" s="185" t="s">
        <v>88</v>
      </c>
      <c r="AY378" s="17" t="s">
        <v>151</v>
      </c>
      <c r="BE378" s="186">
        <f>IF(N378="základní",J378,0)</f>
        <v>0</v>
      </c>
      <c r="BF378" s="186">
        <f>IF(N378="snížená",J378,0)</f>
        <v>0</v>
      </c>
      <c r="BG378" s="186">
        <f>IF(N378="zákl. přenesená",J378,0)</f>
        <v>0</v>
      </c>
      <c r="BH378" s="186">
        <f>IF(N378="sníž. přenesená",J378,0)</f>
        <v>0</v>
      </c>
      <c r="BI378" s="186">
        <f>IF(N378="nulová",J378,0)</f>
        <v>0</v>
      </c>
      <c r="BJ378" s="17" t="s">
        <v>158</v>
      </c>
      <c r="BK378" s="186">
        <f>ROUND(I378*H378,2)</f>
        <v>0</v>
      </c>
      <c r="BL378" s="17" t="s">
        <v>233</v>
      </c>
      <c r="BM378" s="185" t="s">
        <v>819</v>
      </c>
    </row>
    <row r="379" spans="1:47" s="2" customFormat="1" ht="105.6">
      <c r="A379" s="34"/>
      <c r="B379" s="35"/>
      <c r="C379" s="36"/>
      <c r="D379" s="187" t="s">
        <v>160</v>
      </c>
      <c r="E379" s="36"/>
      <c r="F379" s="188" t="s">
        <v>820</v>
      </c>
      <c r="G379" s="36"/>
      <c r="H379" s="36"/>
      <c r="I379" s="189"/>
      <c r="J379" s="36"/>
      <c r="K379" s="36"/>
      <c r="L379" s="39"/>
      <c r="M379" s="190"/>
      <c r="N379" s="191"/>
      <c r="O379" s="65"/>
      <c r="P379" s="65"/>
      <c r="Q379" s="65"/>
      <c r="R379" s="65"/>
      <c r="S379" s="65"/>
      <c r="T379" s="66"/>
      <c r="U379" s="34"/>
      <c r="V379" s="34"/>
      <c r="W379" s="34"/>
      <c r="X379" s="34"/>
      <c r="Y379" s="34"/>
      <c r="Z379" s="34"/>
      <c r="AA379" s="34"/>
      <c r="AB379" s="34"/>
      <c r="AC379" s="34"/>
      <c r="AD379" s="34"/>
      <c r="AE379" s="34"/>
      <c r="AT379" s="17" t="s">
        <v>160</v>
      </c>
      <c r="AU379" s="17" t="s">
        <v>88</v>
      </c>
    </row>
    <row r="380" spans="1:65" s="2" customFormat="1" ht="14.4" customHeight="1">
      <c r="A380" s="34"/>
      <c r="B380" s="35"/>
      <c r="C380" s="174" t="s">
        <v>821</v>
      </c>
      <c r="D380" s="174" t="s">
        <v>153</v>
      </c>
      <c r="E380" s="175" t="s">
        <v>822</v>
      </c>
      <c r="F380" s="176" t="s">
        <v>823</v>
      </c>
      <c r="G380" s="177" t="s">
        <v>173</v>
      </c>
      <c r="H380" s="178">
        <v>19.567</v>
      </c>
      <c r="I380" s="179"/>
      <c r="J380" s="180">
        <f>ROUND(I380*H380,2)</f>
        <v>0</v>
      </c>
      <c r="K380" s="176" t="s">
        <v>157</v>
      </c>
      <c r="L380" s="39"/>
      <c r="M380" s="181" t="s">
        <v>19</v>
      </c>
      <c r="N380" s="182" t="s">
        <v>51</v>
      </c>
      <c r="O380" s="65"/>
      <c r="P380" s="183">
        <f>O380*H380</f>
        <v>0</v>
      </c>
      <c r="Q380" s="183">
        <v>0</v>
      </c>
      <c r="R380" s="183">
        <f>Q380*H380</f>
        <v>0</v>
      </c>
      <c r="S380" s="183">
        <v>0.022</v>
      </c>
      <c r="T380" s="184">
        <f>S380*H380</f>
        <v>0.43047399999999997</v>
      </c>
      <c r="U380" s="34"/>
      <c r="V380" s="34"/>
      <c r="W380" s="34"/>
      <c r="X380" s="34"/>
      <c r="Y380" s="34"/>
      <c r="Z380" s="34"/>
      <c r="AA380" s="34"/>
      <c r="AB380" s="34"/>
      <c r="AC380" s="34"/>
      <c r="AD380" s="34"/>
      <c r="AE380" s="34"/>
      <c r="AR380" s="185" t="s">
        <v>233</v>
      </c>
      <c r="AT380" s="185" t="s">
        <v>153</v>
      </c>
      <c r="AU380" s="185" t="s">
        <v>88</v>
      </c>
      <c r="AY380" s="17" t="s">
        <v>151</v>
      </c>
      <c r="BE380" s="186">
        <f>IF(N380="základní",J380,0)</f>
        <v>0</v>
      </c>
      <c r="BF380" s="186">
        <f>IF(N380="snížená",J380,0)</f>
        <v>0</v>
      </c>
      <c r="BG380" s="186">
        <f>IF(N380="zákl. přenesená",J380,0)</f>
        <v>0</v>
      </c>
      <c r="BH380" s="186">
        <f>IF(N380="sníž. přenesená",J380,0)</f>
        <v>0</v>
      </c>
      <c r="BI380" s="186">
        <f>IF(N380="nulová",J380,0)</f>
        <v>0</v>
      </c>
      <c r="BJ380" s="17" t="s">
        <v>158</v>
      </c>
      <c r="BK380" s="186">
        <f>ROUND(I380*H380,2)</f>
        <v>0</v>
      </c>
      <c r="BL380" s="17" t="s">
        <v>233</v>
      </c>
      <c r="BM380" s="185" t="s">
        <v>824</v>
      </c>
    </row>
    <row r="381" spans="1:65" s="2" customFormat="1" ht="24.15" customHeight="1">
      <c r="A381" s="34"/>
      <c r="B381" s="35"/>
      <c r="C381" s="174" t="s">
        <v>825</v>
      </c>
      <c r="D381" s="174" t="s">
        <v>153</v>
      </c>
      <c r="E381" s="175" t="s">
        <v>826</v>
      </c>
      <c r="F381" s="176" t="s">
        <v>827</v>
      </c>
      <c r="G381" s="177" t="s">
        <v>202</v>
      </c>
      <c r="H381" s="178">
        <v>176.132</v>
      </c>
      <c r="I381" s="179"/>
      <c r="J381" s="180">
        <f>ROUND(I381*H381,2)</f>
        <v>0</v>
      </c>
      <c r="K381" s="176" t="s">
        <v>157</v>
      </c>
      <c r="L381" s="39"/>
      <c r="M381" s="181" t="s">
        <v>19</v>
      </c>
      <c r="N381" s="182" t="s">
        <v>51</v>
      </c>
      <c r="O381" s="65"/>
      <c r="P381" s="183">
        <f>O381*H381</f>
        <v>0</v>
      </c>
      <c r="Q381" s="183">
        <v>0</v>
      </c>
      <c r="R381" s="183">
        <f>Q381*H381</f>
        <v>0</v>
      </c>
      <c r="S381" s="183">
        <v>0.014</v>
      </c>
      <c r="T381" s="184">
        <f>S381*H381</f>
        <v>2.4658480000000003</v>
      </c>
      <c r="U381" s="34"/>
      <c r="V381" s="34"/>
      <c r="W381" s="34"/>
      <c r="X381" s="34"/>
      <c r="Y381" s="34"/>
      <c r="Z381" s="34"/>
      <c r="AA381" s="34"/>
      <c r="AB381" s="34"/>
      <c r="AC381" s="34"/>
      <c r="AD381" s="34"/>
      <c r="AE381" s="34"/>
      <c r="AR381" s="185" t="s">
        <v>233</v>
      </c>
      <c r="AT381" s="185" t="s">
        <v>153</v>
      </c>
      <c r="AU381" s="185" t="s">
        <v>88</v>
      </c>
      <c r="AY381" s="17" t="s">
        <v>151</v>
      </c>
      <c r="BE381" s="186">
        <f>IF(N381="základní",J381,0)</f>
        <v>0</v>
      </c>
      <c r="BF381" s="186">
        <f>IF(N381="snížená",J381,0)</f>
        <v>0</v>
      </c>
      <c r="BG381" s="186">
        <f>IF(N381="zákl. přenesená",J381,0)</f>
        <v>0</v>
      </c>
      <c r="BH381" s="186">
        <f>IF(N381="sníž. přenesená",J381,0)</f>
        <v>0</v>
      </c>
      <c r="BI381" s="186">
        <f>IF(N381="nulová",J381,0)</f>
        <v>0</v>
      </c>
      <c r="BJ381" s="17" t="s">
        <v>158</v>
      </c>
      <c r="BK381" s="186">
        <f>ROUND(I381*H381,2)</f>
        <v>0</v>
      </c>
      <c r="BL381" s="17" t="s">
        <v>233</v>
      </c>
      <c r="BM381" s="185" t="s">
        <v>828</v>
      </c>
    </row>
    <row r="382" spans="2:51" s="13" customFormat="1" ht="10.2">
      <c r="B382" s="202"/>
      <c r="C382" s="203"/>
      <c r="D382" s="187" t="s">
        <v>168</v>
      </c>
      <c r="E382" s="203"/>
      <c r="F382" s="205" t="s">
        <v>829</v>
      </c>
      <c r="G382" s="203"/>
      <c r="H382" s="206">
        <v>176.132</v>
      </c>
      <c r="I382" s="207"/>
      <c r="J382" s="203"/>
      <c r="K382" s="203"/>
      <c r="L382" s="208"/>
      <c r="M382" s="209"/>
      <c r="N382" s="210"/>
      <c r="O382" s="210"/>
      <c r="P382" s="210"/>
      <c r="Q382" s="210"/>
      <c r="R382" s="210"/>
      <c r="S382" s="210"/>
      <c r="T382" s="211"/>
      <c r="AT382" s="212" t="s">
        <v>168</v>
      </c>
      <c r="AU382" s="212" t="s">
        <v>88</v>
      </c>
      <c r="AV382" s="13" t="s">
        <v>88</v>
      </c>
      <c r="AW382" s="13" t="s">
        <v>4</v>
      </c>
      <c r="AX382" s="13" t="s">
        <v>86</v>
      </c>
      <c r="AY382" s="212" t="s">
        <v>151</v>
      </c>
    </row>
    <row r="383" spans="1:65" s="2" customFormat="1" ht="24.15" customHeight="1">
      <c r="A383" s="34"/>
      <c r="B383" s="35"/>
      <c r="C383" s="174" t="s">
        <v>830</v>
      </c>
      <c r="D383" s="174" t="s">
        <v>153</v>
      </c>
      <c r="E383" s="175" t="s">
        <v>831</v>
      </c>
      <c r="F383" s="176" t="s">
        <v>832</v>
      </c>
      <c r="G383" s="177" t="s">
        <v>202</v>
      </c>
      <c r="H383" s="178">
        <v>18</v>
      </c>
      <c r="I383" s="179"/>
      <c r="J383" s="180">
        <f>ROUND(I383*H383,2)</f>
        <v>0</v>
      </c>
      <c r="K383" s="176" t="s">
        <v>157</v>
      </c>
      <c r="L383" s="39"/>
      <c r="M383" s="181" t="s">
        <v>19</v>
      </c>
      <c r="N383" s="182" t="s">
        <v>51</v>
      </c>
      <c r="O383" s="65"/>
      <c r="P383" s="183">
        <f>O383*H383</f>
        <v>0</v>
      </c>
      <c r="Q383" s="183">
        <v>0</v>
      </c>
      <c r="R383" s="183">
        <f>Q383*H383</f>
        <v>0</v>
      </c>
      <c r="S383" s="183">
        <v>0.008</v>
      </c>
      <c r="T383" s="184">
        <f>S383*H383</f>
        <v>0.14400000000000002</v>
      </c>
      <c r="U383" s="34"/>
      <c r="V383" s="34"/>
      <c r="W383" s="34"/>
      <c r="X383" s="34"/>
      <c r="Y383" s="34"/>
      <c r="Z383" s="34"/>
      <c r="AA383" s="34"/>
      <c r="AB383" s="34"/>
      <c r="AC383" s="34"/>
      <c r="AD383" s="34"/>
      <c r="AE383" s="34"/>
      <c r="AR383" s="185" t="s">
        <v>233</v>
      </c>
      <c r="AT383" s="185" t="s">
        <v>153</v>
      </c>
      <c r="AU383" s="185" t="s">
        <v>88</v>
      </c>
      <c r="AY383" s="17" t="s">
        <v>151</v>
      </c>
      <c r="BE383" s="186">
        <f>IF(N383="základní",J383,0)</f>
        <v>0</v>
      </c>
      <c r="BF383" s="186">
        <f>IF(N383="snížená",J383,0)</f>
        <v>0</v>
      </c>
      <c r="BG383" s="186">
        <f>IF(N383="zákl. přenesená",J383,0)</f>
        <v>0</v>
      </c>
      <c r="BH383" s="186">
        <f>IF(N383="sníž. přenesená",J383,0)</f>
        <v>0</v>
      </c>
      <c r="BI383" s="186">
        <f>IF(N383="nulová",J383,0)</f>
        <v>0</v>
      </c>
      <c r="BJ383" s="17" t="s">
        <v>158</v>
      </c>
      <c r="BK383" s="186">
        <f>ROUND(I383*H383,2)</f>
        <v>0</v>
      </c>
      <c r="BL383" s="17" t="s">
        <v>233</v>
      </c>
      <c r="BM383" s="185" t="s">
        <v>833</v>
      </c>
    </row>
    <row r="384" spans="1:47" s="2" customFormat="1" ht="28.8">
      <c r="A384" s="34"/>
      <c r="B384" s="35"/>
      <c r="C384" s="36"/>
      <c r="D384" s="187" t="s">
        <v>160</v>
      </c>
      <c r="E384" s="36"/>
      <c r="F384" s="188" t="s">
        <v>834</v>
      </c>
      <c r="G384" s="36"/>
      <c r="H384" s="36"/>
      <c r="I384" s="189"/>
      <c r="J384" s="36"/>
      <c r="K384" s="36"/>
      <c r="L384" s="39"/>
      <c r="M384" s="190"/>
      <c r="N384" s="191"/>
      <c r="O384" s="65"/>
      <c r="P384" s="65"/>
      <c r="Q384" s="65"/>
      <c r="R384" s="65"/>
      <c r="S384" s="65"/>
      <c r="T384" s="66"/>
      <c r="U384" s="34"/>
      <c r="V384" s="34"/>
      <c r="W384" s="34"/>
      <c r="X384" s="34"/>
      <c r="Y384" s="34"/>
      <c r="Z384" s="34"/>
      <c r="AA384" s="34"/>
      <c r="AB384" s="34"/>
      <c r="AC384" s="34"/>
      <c r="AD384" s="34"/>
      <c r="AE384" s="34"/>
      <c r="AT384" s="17" t="s">
        <v>160</v>
      </c>
      <c r="AU384" s="17" t="s">
        <v>88</v>
      </c>
    </row>
    <row r="385" spans="1:65" s="2" customFormat="1" ht="24.15" customHeight="1">
      <c r="A385" s="34"/>
      <c r="B385" s="35"/>
      <c r="C385" s="174" t="s">
        <v>835</v>
      </c>
      <c r="D385" s="174" t="s">
        <v>153</v>
      </c>
      <c r="E385" s="175" t="s">
        <v>836</v>
      </c>
      <c r="F385" s="176" t="s">
        <v>837</v>
      </c>
      <c r="G385" s="177" t="s">
        <v>202</v>
      </c>
      <c r="H385" s="178">
        <v>176.132</v>
      </c>
      <c r="I385" s="179"/>
      <c r="J385" s="180">
        <f>ROUND(I385*H385,2)</f>
        <v>0</v>
      </c>
      <c r="K385" s="176" t="s">
        <v>157</v>
      </c>
      <c r="L385" s="39"/>
      <c r="M385" s="181" t="s">
        <v>19</v>
      </c>
      <c r="N385" s="182" t="s">
        <v>51</v>
      </c>
      <c r="O385" s="65"/>
      <c r="P385" s="183">
        <f>O385*H385</f>
        <v>0</v>
      </c>
      <c r="Q385" s="183">
        <v>0</v>
      </c>
      <c r="R385" s="183">
        <f>Q385*H385</f>
        <v>0</v>
      </c>
      <c r="S385" s="183">
        <v>0</v>
      </c>
      <c r="T385" s="184">
        <f>S385*H385</f>
        <v>0</v>
      </c>
      <c r="U385" s="34"/>
      <c r="V385" s="34"/>
      <c r="W385" s="34"/>
      <c r="X385" s="34"/>
      <c r="Y385" s="34"/>
      <c r="Z385" s="34"/>
      <c r="AA385" s="34"/>
      <c r="AB385" s="34"/>
      <c r="AC385" s="34"/>
      <c r="AD385" s="34"/>
      <c r="AE385" s="34"/>
      <c r="AR385" s="185" t="s">
        <v>233</v>
      </c>
      <c r="AT385" s="185" t="s">
        <v>153</v>
      </c>
      <c r="AU385" s="185" t="s">
        <v>88</v>
      </c>
      <c r="AY385" s="17" t="s">
        <v>151</v>
      </c>
      <c r="BE385" s="186">
        <f>IF(N385="základní",J385,0)</f>
        <v>0</v>
      </c>
      <c r="BF385" s="186">
        <f>IF(N385="snížená",J385,0)</f>
        <v>0</v>
      </c>
      <c r="BG385" s="186">
        <f>IF(N385="zákl. přenesená",J385,0)</f>
        <v>0</v>
      </c>
      <c r="BH385" s="186">
        <f>IF(N385="sníž. přenesená",J385,0)</f>
        <v>0</v>
      </c>
      <c r="BI385" s="186">
        <f>IF(N385="nulová",J385,0)</f>
        <v>0</v>
      </c>
      <c r="BJ385" s="17" t="s">
        <v>158</v>
      </c>
      <c r="BK385" s="186">
        <f>ROUND(I385*H385,2)</f>
        <v>0</v>
      </c>
      <c r="BL385" s="17" t="s">
        <v>233</v>
      </c>
      <c r="BM385" s="185" t="s">
        <v>838</v>
      </c>
    </row>
    <row r="386" spans="1:47" s="2" customFormat="1" ht="48">
      <c r="A386" s="34"/>
      <c r="B386" s="35"/>
      <c r="C386" s="36"/>
      <c r="D386" s="187" t="s">
        <v>160</v>
      </c>
      <c r="E386" s="36"/>
      <c r="F386" s="188" t="s">
        <v>839</v>
      </c>
      <c r="G386" s="36"/>
      <c r="H386" s="36"/>
      <c r="I386" s="189"/>
      <c r="J386" s="36"/>
      <c r="K386" s="36"/>
      <c r="L386" s="39"/>
      <c r="M386" s="190"/>
      <c r="N386" s="191"/>
      <c r="O386" s="65"/>
      <c r="P386" s="65"/>
      <c r="Q386" s="65"/>
      <c r="R386" s="65"/>
      <c r="S386" s="65"/>
      <c r="T386" s="66"/>
      <c r="U386" s="34"/>
      <c r="V386" s="34"/>
      <c r="W386" s="34"/>
      <c r="X386" s="34"/>
      <c r="Y386" s="34"/>
      <c r="Z386" s="34"/>
      <c r="AA386" s="34"/>
      <c r="AB386" s="34"/>
      <c r="AC386" s="34"/>
      <c r="AD386" s="34"/>
      <c r="AE386" s="34"/>
      <c r="AT386" s="17" t="s">
        <v>160</v>
      </c>
      <c r="AU386" s="17" t="s">
        <v>88</v>
      </c>
    </row>
    <row r="387" spans="1:65" s="2" customFormat="1" ht="14.4" customHeight="1">
      <c r="A387" s="34"/>
      <c r="B387" s="35"/>
      <c r="C387" s="192" t="s">
        <v>840</v>
      </c>
      <c r="D387" s="192" t="s">
        <v>162</v>
      </c>
      <c r="E387" s="193" t="s">
        <v>841</v>
      </c>
      <c r="F387" s="194" t="s">
        <v>842</v>
      </c>
      <c r="G387" s="195" t="s">
        <v>156</v>
      </c>
      <c r="H387" s="196">
        <v>5.072</v>
      </c>
      <c r="I387" s="197"/>
      <c r="J387" s="198">
        <f>ROUND(I387*H387,2)</f>
        <v>0</v>
      </c>
      <c r="K387" s="194" t="s">
        <v>157</v>
      </c>
      <c r="L387" s="199"/>
      <c r="M387" s="200" t="s">
        <v>19</v>
      </c>
      <c r="N387" s="201" t="s">
        <v>51</v>
      </c>
      <c r="O387" s="65"/>
      <c r="P387" s="183">
        <f>O387*H387</f>
        <v>0</v>
      </c>
      <c r="Q387" s="183">
        <v>0.55</v>
      </c>
      <c r="R387" s="183">
        <f>Q387*H387</f>
        <v>2.7896</v>
      </c>
      <c r="S387" s="183">
        <v>0</v>
      </c>
      <c r="T387" s="184">
        <f>S387*H387</f>
        <v>0</v>
      </c>
      <c r="U387" s="34"/>
      <c r="V387" s="34"/>
      <c r="W387" s="34"/>
      <c r="X387" s="34"/>
      <c r="Y387" s="34"/>
      <c r="Z387" s="34"/>
      <c r="AA387" s="34"/>
      <c r="AB387" s="34"/>
      <c r="AC387" s="34"/>
      <c r="AD387" s="34"/>
      <c r="AE387" s="34"/>
      <c r="AR387" s="185" t="s">
        <v>314</v>
      </c>
      <c r="AT387" s="185" t="s">
        <v>162</v>
      </c>
      <c r="AU387" s="185" t="s">
        <v>88</v>
      </c>
      <c r="AY387" s="17" t="s">
        <v>151</v>
      </c>
      <c r="BE387" s="186">
        <f>IF(N387="základní",J387,0)</f>
        <v>0</v>
      </c>
      <c r="BF387" s="186">
        <f>IF(N387="snížená",J387,0)</f>
        <v>0</v>
      </c>
      <c r="BG387" s="186">
        <f>IF(N387="zákl. přenesená",J387,0)</f>
        <v>0</v>
      </c>
      <c r="BH387" s="186">
        <f>IF(N387="sníž. přenesená",J387,0)</f>
        <v>0</v>
      </c>
      <c r="BI387" s="186">
        <f>IF(N387="nulová",J387,0)</f>
        <v>0</v>
      </c>
      <c r="BJ387" s="17" t="s">
        <v>158</v>
      </c>
      <c r="BK387" s="186">
        <f>ROUND(I387*H387,2)</f>
        <v>0</v>
      </c>
      <c r="BL387" s="17" t="s">
        <v>233</v>
      </c>
      <c r="BM387" s="185" t="s">
        <v>843</v>
      </c>
    </row>
    <row r="388" spans="2:51" s="13" customFormat="1" ht="10.2">
      <c r="B388" s="202"/>
      <c r="C388" s="203"/>
      <c r="D388" s="187" t="s">
        <v>168</v>
      </c>
      <c r="E388" s="204" t="s">
        <v>19</v>
      </c>
      <c r="F388" s="205" t="s">
        <v>844</v>
      </c>
      <c r="G388" s="203"/>
      <c r="H388" s="206">
        <v>5.072</v>
      </c>
      <c r="I388" s="207"/>
      <c r="J388" s="203"/>
      <c r="K388" s="203"/>
      <c r="L388" s="208"/>
      <c r="M388" s="209"/>
      <c r="N388" s="210"/>
      <c r="O388" s="210"/>
      <c r="P388" s="210"/>
      <c r="Q388" s="210"/>
      <c r="R388" s="210"/>
      <c r="S388" s="210"/>
      <c r="T388" s="211"/>
      <c r="AT388" s="212" t="s">
        <v>168</v>
      </c>
      <c r="AU388" s="212" t="s">
        <v>88</v>
      </c>
      <c r="AV388" s="13" t="s">
        <v>88</v>
      </c>
      <c r="AW388" s="13" t="s">
        <v>37</v>
      </c>
      <c r="AX388" s="13" t="s">
        <v>86</v>
      </c>
      <c r="AY388" s="212" t="s">
        <v>151</v>
      </c>
    </row>
    <row r="389" spans="1:65" s="2" customFormat="1" ht="14.4" customHeight="1">
      <c r="A389" s="34"/>
      <c r="B389" s="35"/>
      <c r="C389" s="174" t="s">
        <v>845</v>
      </c>
      <c r="D389" s="174" t="s">
        <v>153</v>
      </c>
      <c r="E389" s="175" t="s">
        <v>846</v>
      </c>
      <c r="F389" s="176" t="s">
        <v>847</v>
      </c>
      <c r="G389" s="177" t="s">
        <v>173</v>
      </c>
      <c r="H389" s="178">
        <v>373.034</v>
      </c>
      <c r="I389" s="179"/>
      <c r="J389" s="180">
        <f>ROUND(I389*H389,2)</f>
        <v>0</v>
      </c>
      <c r="K389" s="176" t="s">
        <v>157</v>
      </c>
      <c r="L389" s="39"/>
      <c r="M389" s="181" t="s">
        <v>19</v>
      </c>
      <c r="N389" s="182" t="s">
        <v>51</v>
      </c>
      <c r="O389" s="65"/>
      <c r="P389" s="183">
        <f>O389*H389</f>
        <v>0</v>
      </c>
      <c r="Q389" s="183">
        <v>0</v>
      </c>
      <c r="R389" s="183">
        <f>Q389*H389</f>
        <v>0</v>
      </c>
      <c r="S389" s="183">
        <v>0</v>
      </c>
      <c r="T389" s="184">
        <f>S389*H389</f>
        <v>0</v>
      </c>
      <c r="U389" s="34"/>
      <c r="V389" s="34"/>
      <c r="W389" s="34"/>
      <c r="X389" s="34"/>
      <c r="Y389" s="34"/>
      <c r="Z389" s="34"/>
      <c r="AA389" s="34"/>
      <c r="AB389" s="34"/>
      <c r="AC389" s="34"/>
      <c r="AD389" s="34"/>
      <c r="AE389" s="34"/>
      <c r="AR389" s="185" t="s">
        <v>233</v>
      </c>
      <c r="AT389" s="185" t="s">
        <v>153</v>
      </c>
      <c r="AU389" s="185" t="s">
        <v>88</v>
      </c>
      <c r="AY389" s="17" t="s">
        <v>151</v>
      </c>
      <c r="BE389" s="186">
        <f>IF(N389="základní",J389,0)</f>
        <v>0</v>
      </c>
      <c r="BF389" s="186">
        <f>IF(N389="snížená",J389,0)</f>
        <v>0</v>
      </c>
      <c r="BG389" s="186">
        <f>IF(N389="zákl. přenesená",J389,0)</f>
        <v>0</v>
      </c>
      <c r="BH389" s="186">
        <f>IF(N389="sníž. přenesená",J389,0)</f>
        <v>0</v>
      </c>
      <c r="BI389" s="186">
        <f>IF(N389="nulová",J389,0)</f>
        <v>0</v>
      </c>
      <c r="BJ389" s="17" t="s">
        <v>158</v>
      </c>
      <c r="BK389" s="186">
        <f>ROUND(I389*H389,2)</f>
        <v>0</v>
      </c>
      <c r="BL389" s="17" t="s">
        <v>233</v>
      </c>
      <c r="BM389" s="185" t="s">
        <v>848</v>
      </c>
    </row>
    <row r="390" spans="1:47" s="2" customFormat="1" ht="48">
      <c r="A390" s="34"/>
      <c r="B390" s="35"/>
      <c r="C390" s="36"/>
      <c r="D390" s="187" t="s">
        <v>160</v>
      </c>
      <c r="E390" s="36"/>
      <c r="F390" s="188" t="s">
        <v>849</v>
      </c>
      <c r="G390" s="36"/>
      <c r="H390" s="36"/>
      <c r="I390" s="189"/>
      <c r="J390" s="36"/>
      <c r="K390" s="36"/>
      <c r="L390" s="39"/>
      <c r="M390" s="190"/>
      <c r="N390" s="191"/>
      <c r="O390" s="65"/>
      <c r="P390" s="65"/>
      <c r="Q390" s="65"/>
      <c r="R390" s="65"/>
      <c r="S390" s="65"/>
      <c r="T390" s="66"/>
      <c r="U390" s="34"/>
      <c r="V390" s="34"/>
      <c r="W390" s="34"/>
      <c r="X390" s="34"/>
      <c r="Y390" s="34"/>
      <c r="Z390" s="34"/>
      <c r="AA390" s="34"/>
      <c r="AB390" s="34"/>
      <c r="AC390" s="34"/>
      <c r="AD390" s="34"/>
      <c r="AE390" s="34"/>
      <c r="AT390" s="17" t="s">
        <v>160</v>
      </c>
      <c r="AU390" s="17" t="s">
        <v>88</v>
      </c>
    </row>
    <row r="391" spans="1:65" s="2" customFormat="1" ht="14.4" customHeight="1">
      <c r="A391" s="34"/>
      <c r="B391" s="35"/>
      <c r="C391" s="192" t="s">
        <v>850</v>
      </c>
      <c r="D391" s="192" t="s">
        <v>162</v>
      </c>
      <c r="E391" s="193" t="s">
        <v>851</v>
      </c>
      <c r="F391" s="194" t="s">
        <v>852</v>
      </c>
      <c r="G391" s="195" t="s">
        <v>156</v>
      </c>
      <c r="H391" s="196">
        <v>2.722</v>
      </c>
      <c r="I391" s="197"/>
      <c r="J391" s="198">
        <f>ROUND(I391*H391,2)</f>
        <v>0</v>
      </c>
      <c r="K391" s="194" t="s">
        <v>157</v>
      </c>
      <c r="L391" s="199"/>
      <c r="M391" s="200" t="s">
        <v>19</v>
      </c>
      <c r="N391" s="201" t="s">
        <v>51</v>
      </c>
      <c r="O391" s="65"/>
      <c r="P391" s="183">
        <f>O391*H391</f>
        <v>0</v>
      </c>
      <c r="Q391" s="183">
        <v>0.55</v>
      </c>
      <c r="R391" s="183">
        <f>Q391*H391</f>
        <v>1.4971</v>
      </c>
      <c r="S391" s="183">
        <v>0</v>
      </c>
      <c r="T391" s="184">
        <f>S391*H391</f>
        <v>0</v>
      </c>
      <c r="U391" s="34"/>
      <c r="V391" s="34"/>
      <c r="W391" s="34"/>
      <c r="X391" s="34"/>
      <c r="Y391" s="34"/>
      <c r="Z391" s="34"/>
      <c r="AA391" s="34"/>
      <c r="AB391" s="34"/>
      <c r="AC391" s="34"/>
      <c r="AD391" s="34"/>
      <c r="AE391" s="34"/>
      <c r="AR391" s="185" t="s">
        <v>314</v>
      </c>
      <c r="AT391" s="185" t="s">
        <v>162</v>
      </c>
      <c r="AU391" s="185" t="s">
        <v>88</v>
      </c>
      <c r="AY391" s="17" t="s">
        <v>151</v>
      </c>
      <c r="BE391" s="186">
        <f>IF(N391="základní",J391,0)</f>
        <v>0</v>
      </c>
      <c r="BF391" s="186">
        <f>IF(N391="snížená",J391,0)</f>
        <v>0</v>
      </c>
      <c r="BG391" s="186">
        <f>IF(N391="zákl. přenesená",J391,0)</f>
        <v>0</v>
      </c>
      <c r="BH391" s="186">
        <f>IF(N391="sníž. přenesená",J391,0)</f>
        <v>0</v>
      </c>
      <c r="BI391" s="186">
        <f>IF(N391="nulová",J391,0)</f>
        <v>0</v>
      </c>
      <c r="BJ391" s="17" t="s">
        <v>158</v>
      </c>
      <c r="BK391" s="186">
        <f>ROUND(I391*H391,2)</f>
        <v>0</v>
      </c>
      <c r="BL391" s="17" t="s">
        <v>233</v>
      </c>
      <c r="BM391" s="185" t="s">
        <v>853</v>
      </c>
    </row>
    <row r="392" spans="2:51" s="13" customFormat="1" ht="10.2">
      <c r="B392" s="202"/>
      <c r="C392" s="203"/>
      <c r="D392" s="187" t="s">
        <v>168</v>
      </c>
      <c r="E392" s="204" t="s">
        <v>19</v>
      </c>
      <c r="F392" s="205" t="s">
        <v>854</v>
      </c>
      <c r="G392" s="203"/>
      <c r="H392" s="206">
        <v>2.722</v>
      </c>
      <c r="I392" s="207"/>
      <c r="J392" s="203"/>
      <c r="K392" s="203"/>
      <c r="L392" s="208"/>
      <c r="M392" s="209"/>
      <c r="N392" s="210"/>
      <c r="O392" s="210"/>
      <c r="P392" s="210"/>
      <c r="Q392" s="210"/>
      <c r="R392" s="210"/>
      <c r="S392" s="210"/>
      <c r="T392" s="211"/>
      <c r="AT392" s="212" t="s">
        <v>168</v>
      </c>
      <c r="AU392" s="212" t="s">
        <v>88</v>
      </c>
      <c r="AV392" s="13" t="s">
        <v>88</v>
      </c>
      <c r="AW392" s="13" t="s">
        <v>37</v>
      </c>
      <c r="AX392" s="13" t="s">
        <v>86</v>
      </c>
      <c r="AY392" s="212" t="s">
        <v>151</v>
      </c>
    </row>
    <row r="393" spans="1:65" s="2" customFormat="1" ht="14.4" customHeight="1">
      <c r="A393" s="34"/>
      <c r="B393" s="35"/>
      <c r="C393" s="174" t="s">
        <v>855</v>
      </c>
      <c r="D393" s="174" t="s">
        <v>153</v>
      </c>
      <c r="E393" s="175" t="s">
        <v>856</v>
      </c>
      <c r="F393" s="176" t="s">
        <v>857</v>
      </c>
      <c r="G393" s="177" t="s">
        <v>202</v>
      </c>
      <c r="H393" s="178">
        <v>406</v>
      </c>
      <c r="I393" s="179"/>
      <c r="J393" s="180">
        <f>ROUND(I393*H393,2)</f>
        <v>0</v>
      </c>
      <c r="K393" s="176" t="s">
        <v>157</v>
      </c>
      <c r="L393" s="39"/>
      <c r="M393" s="181" t="s">
        <v>19</v>
      </c>
      <c r="N393" s="182" t="s">
        <v>51</v>
      </c>
      <c r="O393" s="65"/>
      <c r="P393" s="183">
        <f>O393*H393</f>
        <v>0</v>
      </c>
      <c r="Q393" s="183">
        <v>0</v>
      </c>
      <c r="R393" s="183">
        <f>Q393*H393</f>
        <v>0</v>
      </c>
      <c r="S393" s="183">
        <v>0</v>
      </c>
      <c r="T393" s="184">
        <f>S393*H393</f>
        <v>0</v>
      </c>
      <c r="U393" s="34"/>
      <c r="V393" s="34"/>
      <c r="W393" s="34"/>
      <c r="X393" s="34"/>
      <c r="Y393" s="34"/>
      <c r="Z393" s="34"/>
      <c r="AA393" s="34"/>
      <c r="AB393" s="34"/>
      <c r="AC393" s="34"/>
      <c r="AD393" s="34"/>
      <c r="AE393" s="34"/>
      <c r="AR393" s="185" t="s">
        <v>233</v>
      </c>
      <c r="AT393" s="185" t="s">
        <v>153</v>
      </c>
      <c r="AU393" s="185" t="s">
        <v>88</v>
      </c>
      <c r="AY393" s="17" t="s">
        <v>151</v>
      </c>
      <c r="BE393" s="186">
        <f>IF(N393="základní",J393,0)</f>
        <v>0</v>
      </c>
      <c r="BF393" s="186">
        <f>IF(N393="snížená",J393,0)</f>
        <v>0</v>
      </c>
      <c r="BG393" s="186">
        <f>IF(N393="zákl. přenesená",J393,0)</f>
        <v>0</v>
      </c>
      <c r="BH393" s="186">
        <f>IF(N393="sníž. přenesená",J393,0)</f>
        <v>0</v>
      </c>
      <c r="BI393" s="186">
        <f>IF(N393="nulová",J393,0)</f>
        <v>0</v>
      </c>
      <c r="BJ393" s="17" t="s">
        <v>158</v>
      </c>
      <c r="BK393" s="186">
        <f>ROUND(I393*H393,2)</f>
        <v>0</v>
      </c>
      <c r="BL393" s="17" t="s">
        <v>233</v>
      </c>
      <c r="BM393" s="185" t="s">
        <v>858</v>
      </c>
    </row>
    <row r="394" spans="1:47" s="2" customFormat="1" ht="48">
      <c r="A394" s="34"/>
      <c r="B394" s="35"/>
      <c r="C394" s="36"/>
      <c r="D394" s="187" t="s">
        <v>160</v>
      </c>
      <c r="E394" s="36"/>
      <c r="F394" s="188" t="s">
        <v>849</v>
      </c>
      <c r="G394" s="36"/>
      <c r="H394" s="36"/>
      <c r="I394" s="189"/>
      <c r="J394" s="36"/>
      <c r="K394" s="36"/>
      <c r="L394" s="39"/>
      <c r="M394" s="190"/>
      <c r="N394" s="191"/>
      <c r="O394" s="65"/>
      <c r="P394" s="65"/>
      <c r="Q394" s="65"/>
      <c r="R394" s="65"/>
      <c r="S394" s="65"/>
      <c r="T394" s="66"/>
      <c r="U394" s="34"/>
      <c r="V394" s="34"/>
      <c r="W394" s="34"/>
      <c r="X394" s="34"/>
      <c r="Y394" s="34"/>
      <c r="Z394" s="34"/>
      <c r="AA394" s="34"/>
      <c r="AB394" s="34"/>
      <c r="AC394" s="34"/>
      <c r="AD394" s="34"/>
      <c r="AE394" s="34"/>
      <c r="AT394" s="17" t="s">
        <v>160</v>
      </c>
      <c r="AU394" s="17" t="s">
        <v>88</v>
      </c>
    </row>
    <row r="395" spans="2:51" s="13" customFormat="1" ht="10.2">
      <c r="B395" s="202"/>
      <c r="C395" s="203"/>
      <c r="D395" s="187" t="s">
        <v>168</v>
      </c>
      <c r="E395" s="204" t="s">
        <v>19</v>
      </c>
      <c r="F395" s="205" t="s">
        <v>859</v>
      </c>
      <c r="G395" s="203"/>
      <c r="H395" s="206">
        <v>406</v>
      </c>
      <c r="I395" s="207"/>
      <c r="J395" s="203"/>
      <c r="K395" s="203"/>
      <c r="L395" s="208"/>
      <c r="M395" s="209"/>
      <c r="N395" s="210"/>
      <c r="O395" s="210"/>
      <c r="P395" s="210"/>
      <c r="Q395" s="210"/>
      <c r="R395" s="210"/>
      <c r="S395" s="210"/>
      <c r="T395" s="211"/>
      <c r="AT395" s="212" t="s">
        <v>168</v>
      </c>
      <c r="AU395" s="212" t="s">
        <v>88</v>
      </c>
      <c r="AV395" s="13" t="s">
        <v>88</v>
      </c>
      <c r="AW395" s="13" t="s">
        <v>37</v>
      </c>
      <c r="AX395" s="13" t="s">
        <v>86</v>
      </c>
      <c r="AY395" s="212" t="s">
        <v>151</v>
      </c>
    </row>
    <row r="396" spans="1:65" s="2" customFormat="1" ht="14.4" customHeight="1">
      <c r="A396" s="34"/>
      <c r="B396" s="35"/>
      <c r="C396" s="192" t="s">
        <v>860</v>
      </c>
      <c r="D396" s="192" t="s">
        <v>162</v>
      </c>
      <c r="E396" s="193" t="s">
        <v>851</v>
      </c>
      <c r="F396" s="194" t="s">
        <v>852</v>
      </c>
      <c r="G396" s="195" t="s">
        <v>156</v>
      </c>
      <c r="H396" s="196">
        <v>0.974</v>
      </c>
      <c r="I396" s="197"/>
      <c r="J396" s="198">
        <f>ROUND(I396*H396,2)</f>
        <v>0</v>
      </c>
      <c r="K396" s="194" t="s">
        <v>157</v>
      </c>
      <c r="L396" s="199"/>
      <c r="M396" s="200" t="s">
        <v>19</v>
      </c>
      <c r="N396" s="201" t="s">
        <v>51</v>
      </c>
      <c r="O396" s="65"/>
      <c r="P396" s="183">
        <f>O396*H396</f>
        <v>0</v>
      </c>
      <c r="Q396" s="183">
        <v>0.55</v>
      </c>
      <c r="R396" s="183">
        <f>Q396*H396</f>
        <v>0.5357000000000001</v>
      </c>
      <c r="S396" s="183">
        <v>0</v>
      </c>
      <c r="T396" s="184">
        <f>S396*H396</f>
        <v>0</v>
      </c>
      <c r="U396" s="34"/>
      <c r="V396" s="34"/>
      <c r="W396" s="34"/>
      <c r="X396" s="34"/>
      <c r="Y396" s="34"/>
      <c r="Z396" s="34"/>
      <c r="AA396" s="34"/>
      <c r="AB396" s="34"/>
      <c r="AC396" s="34"/>
      <c r="AD396" s="34"/>
      <c r="AE396" s="34"/>
      <c r="AR396" s="185" t="s">
        <v>314</v>
      </c>
      <c r="AT396" s="185" t="s">
        <v>162</v>
      </c>
      <c r="AU396" s="185" t="s">
        <v>88</v>
      </c>
      <c r="AY396" s="17" t="s">
        <v>151</v>
      </c>
      <c r="BE396" s="186">
        <f>IF(N396="základní",J396,0)</f>
        <v>0</v>
      </c>
      <c r="BF396" s="186">
        <f>IF(N396="snížená",J396,0)</f>
        <v>0</v>
      </c>
      <c r="BG396" s="186">
        <f>IF(N396="zákl. přenesená",J396,0)</f>
        <v>0</v>
      </c>
      <c r="BH396" s="186">
        <f>IF(N396="sníž. přenesená",J396,0)</f>
        <v>0</v>
      </c>
      <c r="BI396" s="186">
        <f>IF(N396="nulová",J396,0)</f>
        <v>0</v>
      </c>
      <c r="BJ396" s="17" t="s">
        <v>158</v>
      </c>
      <c r="BK396" s="186">
        <f>ROUND(I396*H396,2)</f>
        <v>0</v>
      </c>
      <c r="BL396" s="17" t="s">
        <v>233</v>
      </c>
      <c r="BM396" s="185" t="s">
        <v>861</v>
      </c>
    </row>
    <row r="397" spans="2:51" s="13" customFormat="1" ht="10.2">
      <c r="B397" s="202"/>
      <c r="C397" s="203"/>
      <c r="D397" s="187" t="s">
        <v>168</v>
      </c>
      <c r="E397" s="204" t="s">
        <v>19</v>
      </c>
      <c r="F397" s="205" t="s">
        <v>862</v>
      </c>
      <c r="G397" s="203"/>
      <c r="H397" s="206">
        <v>0.974</v>
      </c>
      <c r="I397" s="207"/>
      <c r="J397" s="203"/>
      <c r="K397" s="203"/>
      <c r="L397" s="208"/>
      <c r="M397" s="209"/>
      <c r="N397" s="210"/>
      <c r="O397" s="210"/>
      <c r="P397" s="210"/>
      <c r="Q397" s="210"/>
      <c r="R397" s="210"/>
      <c r="S397" s="210"/>
      <c r="T397" s="211"/>
      <c r="AT397" s="212" t="s">
        <v>168</v>
      </c>
      <c r="AU397" s="212" t="s">
        <v>88</v>
      </c>
      <c r="AV397" s="13" t="s">
        <v>88</v>
      </c>
      <c r="AW397" s="13" t="s">
        <v>37</v>
      </c>
      <c r="AX397" s="13" t="s">
        <v>86</v>
      </c>
      <c r="AY397" s="212" t="s">
        <v>151</v>
      </c>
    </row>
    <row r="398" spans="1:65" s="2" customFormat="1" ht="14.4" customHeight="1">
      <c r="A398" s="34"/>
      <c r="B398" s="35"/>
      <c r="C398" s="174" t="s">
        <v>863</v>
      </c>
      <c r="D398" s="174" t="s">
        <v>153</v>
      </c>
      <c r="E398" s="175" t="s">
        <v>864</v>
      </c>
      <c r="F398" s="176" t="s">
        <v>865</v>
      </c>
      <c r="G398" s="177" t="s">
        <v>156</v>
      </c>
      <c r="H398" s="178">
        <v>5.072</v>
      </c>
      <c r="I398" s="179"/>
      <c r="J398" s="180">
        <f>ROUND(I398*H398,2)</f>
        <v>0</v>
      </c>
      <c r="K398" s="176" t="s">
        <v>157</v>
      </c>
      <c r="L398" s="39"/>
      <c r="M398" s="181" t="s">
        <v>19</v>
      </c>
      <c r="N398" s="182" t="s">
        <v>51</v>
      </c>
      <c r="O398" s="65"/>
      <c r="P398" s="183">
        <f>O398*H398</f>
        <v>0</v>
      </c>
      <c r="Q398" s="183">
        <v>0.02337</v>
      </c>
      <c r="R398" s="183">
        <f>Q398*H398</f>
        <v>0.11853264</v>
      </c>
      <c r="S398" s="183">
        <v>0</v>
      </c>
      <c r="T398" s="184">
        <f>S398*H398</f>
        <v>0</v>
      </c>
      <c r="U398" s="34"/>
      <c r="V398" s="34"/>
      <c r="W398" s="34"/>
      <c r="X398" s="34"/>
      <c r="Y398" s="34"/>
      <c r="Z398" s="34"/>
      <c r="AA398" s="34"/>
      <c r="AB398" s="34"/>
      <c r="AC398" s="34"/>
      <c r="AD398" s="34"/>
      <c r="AE398" s="34"/>
      <c r="AR398" s="185" t="s">
        <v>233</v>
      </c>
      <c r="AT398" s="185" t="s">
        <v>153</v>
      </c>
      <c r="AU398" s="185" t="s">
        <v>88</v>
      </c>
      <c r="AY398" s="17" t="s">
        <v>151</v>
      </c>
      <c r="BE398" s="186">
        <f>IF(N398="základní",J398,0)</f>
        <v>0</v>
      </c>
      <c r="BF398" s="186">
        <f>IF(N398="snížená",J398,0)</f>
        <v>0</v>
      </c>
      <c r="BG398" s="186">
        <f>IF(N398="zákl. přenesená",J398,0)</f>
        <v>0</v>
      </c>
      <c r="BH398" s="186">
        <f>IF(N398="sníž. přenesená",J398,0)</f>
        <v>0</v>
      </c>
      <c r="BI398" s="186">
        <f>IF(N398="nulová",J398,0)</f>
        <v>0</v>
      </c>
      <c r="BJ398" s="17" t="s">
        <v>158</v>
      </c>
      <c r="BK398" s="186">
        <f>ROUND(I398*H398,2)</f>
        <v>0</v>
      </c>
      <c r="BL398" s="17" t="s">
        <v>233</v>
      </c>
      <c r="BM398" s="185" t="s">
        <v>866</v>
      </c>
    </row>
    <row r="399" spans="1:47" s="2" customFormat="1" ht="86.4">
      <c r="A399" s="34"/>
      <c r="B399" s="35"/>
      <c r="C399" s="36"/>
      <c r="D399" s="187" t="s">
        <v>160</v>
      </c>
      <c r="E399" s="36"/>
      <c r="F399" s="188" t="s">
        <v>867</v>
      </c>
      <c r="G399" s="36"/>
      <c r="H399" s="36"/>
      <c r="I399" s="189"/>
      <c r="J399" s="36"/>
      <c r="K399" s="36"/>
      <c r="L399" s="39"/>
      <c r="M399" s="190"/>
      <c r="N399" s="191"/>
      <c r="O399" s="65"/>
      <c r="P399" s="65"/>
      <c r="Q399" s="65"/>
      <c r="R399" s="65"/>
      <c r="S399" s="65"/>
      <c r="T399" s="66"/>
      <c r="U399" s="34"/>
      <c r="V399" s="34"/>
      <c r="W399" s="34"/>
      <c r="X399" s="34"/>
      <c r="Y399" s="34"/>
      <c r="Z399" s="34"/>
      <c r="AA399" s="34"/>
      <c r="AB399" s="34"/>
      <c r="AC399" s="34"/>
      <c r="AD399" s="34"/>
      <c r="AE399" s="34"/>
      <c r="AT399" s="17" t="s">
        <v>160</v>
      </c>
      <c r="AU399" s="17" t="s">
        <v>88</v>
      </c>
    </row>
    <row r="400" spans="1:65" s="2" customFormat="1" ht="24.15" customHeight="1">
      <c r="A400" s="34"/>
      <c r="B400" s="35"/>
      <c r="C400" s="174" t="s">
        <v>868</v>
      </c>
      <c r="D400" s="174" t="s">
        <v>153</v>
      </c>
      <c r="E400" s="175" t="s">
        <v>869</v>
      </c>
      <c r="F400" s="176" t="s">
        <v>870</v>
      </c>
      <c r="G400" s="177" t="s">
        <v>173</v>
      </c>
      <c r="H400" s="178">
        <v>68.7</v>
      </c>
      <c r="I400" s="179"/>
      <c r="J400" s="180">
        <f>ROUND(I400*H400,2)</f>
        <v>0</v>
      </c>
      <c r="K400" s="176" t="s">
        <v>157</v>
      </c>
      <c r="L400" s="39"/>
      <c r="M400" s="181" t="s">
        <v>19</v>
      </c>
      <c r="N400" s="182" t="s">
        <v>51</v>
      </c>
      <c r="O400" s="65"/>
      <c r="P400" s="183">
        <f>O400*H400</f>
        <v>0</v>
      </c>
      <c r="Q400" s="183">
        <v>0.01388</v>
      </c>
      <c r="R400" s="183">
        <f>Q400*H400</f>
        <v>0.9535560000000001</v>
      </c>
      <c r="S400" s="183">
        <v>0</v>
      </c>
      <c r="T400" s="184">
        <f>S400*H400</f>
        <v>0</v>
      </c>
      <c r="U400" s="34"/>
      <c r="V400" s="34"/>
      <c r="W400" s="34"/>
      <c r="X400" s="34"/>
      <c r="Y400" s="34"/>
      <c r="Z400" s="34"/>
      <c r="AA400" s="34"/>
      <c r="AB400" s="34"/>
      <c r="AC400" s="34"/>
      <c r="AD400" s="34"/>
      <c r="AE400" s="34"/>
      <c r="AR400" s="185" t="s">
        <v>233</v>
      </c>
      <c r="AT400" s="185" t="s">
        <v>153</v>
      </c>
      <c r="AU400" s="185" t="s">
        <v>88</v>
      </c>
      <c r="AY400" s="17" t="s">
        <v>151</v>
      </c>
      <c r="BE400" s="186">
        <f>IF(N400="základní",J400,0)</f>
        <v>0</v>
      </c>
      <c r="BF400" s="186">
        <f>IF(N400="snížená",J400,0)</f>
        <v>0</v>
      </c>
      <c r="BG400" s="186">
        <f>IF(N400="zákl. přenesená",J400,0)</f>
        <v>0</v>
      </c>
      <c r="BH400" s="186">
        <f>IF(N400="sníž. přenesená",J400,0)</f>
        <v>0</v>
      </c>
      <c r="BI400" s="186">
        <f>IF(N400="nulová",J400,0)</f>
        <v>0</v>
      </c>
      <c r="BJ400" s="17" t="s">
        <v>158</v>
      </c>
      <c r="BK400" s="186">
        <f>ROUND(I400*H400,2)</f>
        <v>0</v>
      </c>
      <c r="BL400" s="17" t="s">
        <v>233</v>
      </c>
      <c r="BM400" s="185" t="s">
        <v>871</v>
      </c>
    </row>
    <row r="401" spans="1:47" s="2" customFormat="1" ht="48">
      <c r="A401" s="34"/>
      <c r="B401" s="35"/>
      <c r="C401" s="36"/>
      <c r="D401" s="187" t="s">
        <v>160</v>
      </c>
      <c r="E401" s="36"/>
      <c r="F401" s="188" t="s">
        <v>872</v>
      </c>
      <c r="G401" s="36"/>
      <c r="H401" s="36"/>
      <c r="I401" s="189"/>
      <c r="J401" s="36"/>
      <c r="K401" s="36"/>
      <c r="L401" s="39"/>
      <c r="M401" s="190"/>
      <c r="N401" s="191"/>
      <c r="O401" s="65"/>
      <c r="P401" s="65"/>
      <c r="Q401" s="65"/>
      <c r="R401" s="65"/>
      <c r="S401" s="65"/>
      <c r="T401" s="66"/>
      <c r="U401" s="34"/>
      <c r="V401" s="34"/>
      <c r="W401" s="34"/>
      <c r="X401" s="34"/>
      <c r="Y401" s="34"/>
      <c r="Z401" s="34"/>
      <c r="AA401" s="34"/>
      <c r="AB401" s="34"/>
      <c r="AC401" s="34"/>
      <c r="AD401" s="34"/>
      <c r="AE401" s="34"/>
      <c r="AT401" s="17" t="s">
        <v>160</v>
      </c>
      <c r="AU401" s="17" t="s">
        <v>88</v>
      </c>
    </row>
    <row r="402" spans="1:65" s="2" customFormat="1" ht="24.15" customHeight="1">
      <c r="A402" s="34"/>
      <c r="B402" s="35"/>
      <c r="C402" s="174" t="s">
        <v>873</v>
      </c>
      <c r="D402" s="174" t="s">
        <v>153</v>
      </c>
      <c r="E402" s="175" t="s">
        <v>874</v>
      </c>
      <c r="F402" s="176" t="s">
        <v>875</v>
      </c>
      <c r="G402" s="177" t="s">
        <v>173</v>
      </c>
      <c r="H402" s="178">
        <v>68.7</v>
      </c>
      <c r="I402" s="179"/>
      <c r="J402" s="180">
        <f>ROUND(I402*H402,2)</f>
        <v>0</v>
      </c>
      <c r="K402" s="176" t="s">
        <v>157</v>
      </c>
      <c r="L402" s="39"/>
      <c r="M402" s="181" t="s">
        <v>19</v>
      </c>
      <c r="N402" s="182" t="s">
        <v>51</v>
      </c>
      <c r="O402" s="65"/>
      <c r="P402" s="183">
        <f>O402*H402</f>
        <v>0</v>
      </c>
      <c r="Q402" s="183">
        <v>0.01131</v>
      </c>
      <c r="R402" s="183">
        <f>Q402*H402</f>
        <v>0.776997</v>
      </c>
      <c r="S402" s="183">
        <v>0</v>
      </c>
      <c r="T402" s="184">
        <f>S402*H402</f>
        <v>0</v>
      </c>
      <c r="U402" s="34"/>
      <c r="V402" s="34"/>
      <c r="W402" s="34"/>
      <c r="X402" s="34"/>
      <c r="Y402" s="34"/>
      <c r="Z402" s="34"/>
      <c r="AA402" s="34"/>
      <c r="AB402" s="34"/>
      <c r="AC402" s="34"/>
      <c r="AD402" s="34"/>
      <c r="AE402" s="34"/>
      <c r="AR402" s="185" t="s">
        <v>233</v>
      </c>
      <c r="AT402" s="185" t="s">
        <v>153</v>
      </c>
      <c r="AU402" s="185" t="s">
        <v>88</v>
      </c>
      <c r="AY402" s="17" t="s">
        <v>151</v>
      </c>
      <c r="BE402" s="186">
        <f>IF(N402="základní",J402,0)</f>
        <v>0</v>
      </c>
      <c r="BF402" s="186">
        <f>IF(N402="snížená",J402,0)</f>
        <v>0</v>
      </c>
      <c r="BG402" s="186">
        <f>IF(N402="zákl. přenesená",J402,0)</f>
        <v>0</v>
      </c>
      <c r="BH402" s="186">
        <f>IF(N402="sníž. přenesená",J402,0)</f>
        <v>0</v>
      </c>
      <c r="BI402" s="186">
        <f>IF(N402="nulová",J402,0)</f>
        <v>0</v>
      </c>
      <c r="BJ402" s="17" t="s">
        <v>158</v>
      </c>
      <c r="BK402" s="186">
        <f>ROUND(I402*H402,2)</f>
        <v>0</v>
      </c>
      <c r="BL402" s="17" t="s">
        <v>233</v>
      </c>
      <c r="BM402" s="185" t="s">
        <v>876</v>
      </c>
    </row>
    <row r="403" spans="1:47" s="2" customFormat="1" ht="48">
      <c r="A403" s="34"/>
      <c r="B403" s="35"/>
      <c r="C403" s="36"/>
      <c r="D403" s="187" t="s">
        <v>160</v>
      </c>
      <c r="E403" s="36"/>
      <c r="F403" s="188" t="s">
        <v>872</v>
      </c>
      <c r="G403" s="36"/>
      <c r="H403" s="36"/>
      <c r="I403" s="189"/>
      <c r="J403" s="36"/>
      <c r="K403" s="36"/>
      <c r="L403" s="39"/>
      <c r="M403" s="190"/>
      <c r="N403" s="191"/>
      <c r="O403" s="65"/>
      <c r="P403" s="65"/>
      <c r="Q403" s="65"/>
      <c r="R403" s="65"/>
      <c r="S403" s="65"/>
      <c r="T403" s="66"/>
      <c r="U403" s="34"/>
      <c r="V403" s="34"/>
      <c r="W403" s="34"/>
      <c r="X403" s="34"/>
      <c r="Y403" s="34"/>
      <c r="Z403" s="34"/>
      <c r="AA403" s="34"/>
      <c r="AB403" s="34"/>
      <c r="AC403" s="34"/>
      <c r="AD403" s="34"/>
      <c r="AE403" s="34"/>
      <c r="AT403" s="17" t="s">
        <v>160</v>
      </c>
      <c r="AU403" s="17" t="s">
        <v>88</v>
      </c>
    </row>
    <row r="404" spans="1:65" s="2" customFormat="1" ht="24.15" customHeight="1">
      <c r="A404" s="34"/>
      <c r="B404" s="35"/>
      <c r="C404" s="174" t="s">
        <v>877</v>
      </c>
      <c r="D404" s="174" t="s">
        <v>153</v>
      </c>
      <c r="E404" s="175" t="s">
        <v>878</v>
      </c>
      <c r="F404" s="176" t="s">
        <v>879</v>
      </c>
      <c r="G404" s="177" t="s">
        <v>202</v>
      </c>
      <c r="H404" s="178">
        <v>152.15</v>
      </c>
      <c r="I404" s="179"/>
      <c r="J404" s="180">
        <f>ROUND(I404*H404,2)</f>
        <v>0</v>
      </c>
      <c r="K404" s="176" t="s">
        <v>157</v>
      </c>
      <c r="L404" s="39"/>
      <c r="M404" s="181" t="s">
        <v>19</v>
      </c>
      <c r="N404" s="182" t="s">
        <v>51</v>
      </c>
      <c r="O404" s="65"/>
      <c r="P404" s="183">
        <f>O404*H404</f>
        <v>0</v>
      </c>
      <c r="Q404" s="183">
        <v>0</v>
      </c>
      <c r="R404" s="183">
        <f>Q404*H404</f>
        <v>0</v>
      </c>
      <c r="S404" s="183">
        <v>0</v>
      </c>
      <c r="T404" s="184">
        <f>S404*H404</f>
        <v>0</v>
      </c>
      <c r="U404" s="34"/>
      <c r="V404" s="34"/>
      <c r="W404" s="34"/>
      <c r="X404" s="34"/>
      <c r="Y404" s="34"/>
      <c r="Z404" s="34"/>
      <c r="AA404" s="34"/>
      <c r="AB404" s="34"/>
      <c r="AC404" s="34"/>
      <c r="AD404" s="34"/>
      <c r="AE404" s="34"/>
      <c r="AR404" s="185" t="s">
        <v>158</v>
      </c>
      <c r="AT404" s="185" t="s">
        <v>153</v>
      </c>
      <c r="AU404" s="185" t="s">
        <v>88</v>
      </c>
      <c r="AY404" s="17" t="s">
        <v>151</v>
      </c>
      <c r="BE404" s="186">
        <f>IF(N404="základní",J404,0)</f>
        <v>0</v>
      </c>
      <c r="BF404" s="186">
        <f>IF(N404="snížená",J404,0)</f>
        <v>0</v>
      </c>
      <c r="BG404" s="186">
        <f>IF(N404="zákl. přenesená",J404,0)</f>
        <v>0</v>
      </c>
      <c r="BH404" s="186">
        <f>IF(N404="sníž. přenesená",J404,0)</f>
        <v>0</v>
      </c>
      <c r="BI404" s="186">
        <f>IF(N404="nulová",J404,0)</f>
        <v>0</v>
      </c>
      <c r="BJ404" s="17" t="s">
        <v>158</v>
      </c>
      <c r="BK404" s="186">
        <f>ROUND(I404*H404,2)</f>
        <v>0</v>
      </c>
      <c r="BL404" s="17" t="s">
        <v>158</v>
      </c>
      <c r="BM404" s="185" t="s">
        <v>880</v>
      </c>
    </row>
    <row r="405" spans="1:65" s="2" customFormat="1" ht="14.4" customHeight="1">
      <c r="A405" s="34"/>
      <c r="B405" s="35"/>
      <c r="C405" s="192" t="s">
        <v>881</v>
      </c>
      <c r="D405" s="192" t="s">
        <v>162</v>
      </c>
      <c r="E405" s="193" t="s">
        <v>882</v>
      </c>
      <c r="F405" s="194" t="s">
        <v>883</v>
      </c>
      <c r="G405" s="195" t="s">
        <v>156</v>
      </c>
      <c r="H405" s="196">
        <v>2.282</v>
      </c>
      <c r="I405" s="197"/>
      <c r="J405" s="198">
        <f>ROUND(I405*H405,2)</f>
        <v>0</v>
      </c>
      <c r="K405" s="194" t="s">
        <v>157</v>
      </c>
      <c r="L405" s="199"/>
      <c r="M405" s="200" t="s">
        <v>19</v>
      </c>
      <c r="N405" s="201" t="s">
        <v>51</v>
      </c>
      <c r="O405" s="65"/>
      <c r="P405" s="183">
        <f>O405*H405</f>
        <v>0</v>
      </c>
      <c r="Q405" s="183">
        <v>0.55</v>
      </c>
      <c r="R405" s="183">
        <f>Q405*H405</f>
        <v>1.2551</v>
      </c>
      <c r="S405" s="183">
        <v>0</v>
      </c>
      <c r="T405" s="184">
        <f>S405*H405</f>
        <v>0</v>
      </c>
      <c r="U405" s="34"/>
      <c r="V405" s="34"/>
      <c r="W405" s="34"/>
      <c r="X405" s="34"/>
      <c r="Y405" s="34"/>
      <c r="Z405" s="34"/>
      <c r="AA405" s="34"/>
      <c r="AB405" s="34"/>
      <c r="AC405" s="34"/>
      <c r="AD405" s="34"/>
      <c r="AE405" s="34"/>
      <c r="AR405" s="185" t="s">
        <v>166</v>
      </c>
      <c r="AT405" s="185" t="s">
        <v>162</v>
      </c>
      <c r="AU405" s="185" t="s">
        <v>88</v>
      </c>
      <c r="AY405" s="17" t="s">
        <v>151</v>
      </c>
      <c r="BE405" s="186">
        <f>IF(N405="základní",J405,0)</f>
        <v>0</v>
      </c>
      <c r="BF405" s="186">
        <f>IF(N405="snížená",J405,0)</f>
        <v>0</v>
      </c>
      <c r="BG405" s="186">
        <f>IF(N405="zákl. přenesená",J405,0)</f>
        <v>0</v>
      </c>
      <c r="BH405" s="186">
        <f>IF(N405="sníž. přenesená",J405,0)</f>
        <v>0</v>
      </c>
      <c r="BI405" s="186">
        <f>IF(N405="nulová",J405,0)</f>
        <v>0</v>
      </c>
      <c r="BJ405" s="17" t="s">
        <v>158</v>
      </c>
      <c r="BK405" s="186">
        <f>ROUND(I405*H405,2)</f>
        <v>0</v>
      </c>
      <c r="BL405" s="17" t="s">
        <v>158</v>
      </c>
      <c r="BM405" s="185" t="s">
        <v>884</v>
      </c>
    </row>
    <row r="406" spans="2:51" s="13" customFormat="1" ht="10.2">
      <c r="B406" s="202"/>
      <c r="C406" s="203"/>
      <c r="D406" s="187" t="s">
        <v>168</v>
      </c>
      <c r="E406" s="204" t="s">
        <v>19</v>
      </c>
      <c r="F406" s="205" t="s">
        <v>885</v>
      </c>
      <c r="G406" s="203"/>
      <c r="H406" s="206">
        <v>2.282</v>
      </c>
      <c r="I406" s="207"/>
      <c r="J406" s="203"/>
      <c r="K406" s="203"/>
      <c r="L406" s="208"/>
      <c r="M406" s="209"/>
      <c r="N406" s="210"/>
      <c r="O406" s="210"/>
      <c r="P406" s="210"/>
      <c r="Q406" s="210"/>
      <c r="R406" s="210"/>
      <c r="S406" s="210"/>
      <c r="T406" s="211"/>
      <c r="AT406" s="212" t="s">
        <v>168</v>
      </c>
      <c r="AU406" s="212" t="s">
        <v>88</v>
      </c>
      <c r="AV406" s="13" t="s">
        <v>88</v>
      </c>
      <c r="AW406" s="13" t="s">
        <v>37</v>
      </c>
      <c r="AX406" s="13" t="s">
        <v>86</v>
      </c>
      <c r="AY406" s="212" t="s">
        <v>151</v>
      </c>
    </row>
    <row r="407" spans="1:65" s="2" customFormat="1" ht="24.15" customHeight="1">
      <c r="A407" s="34"/>
      <c r="B407" s="35"/>
      <c r="C407" s="174" t="s">
        <v>886</v>
      </c>
      <c r="D407" s="174" t="s">
        <v>153</v>
      </c>
      <c r="E407" s="175" t="s">
        <v>887</v>
      </c>
      <c r="F407" s="176" t="s">
        <v>888</v>
      </c>
      <c r="G407" s="177" t="s">
        <v>165</v>
      </c>
      <c r="H407" s="178">
        <v>20.254</v>
      </c>
      <c r="I407" s="179"/>
      <c r="J407" s="180">
        <f>ROUND(I407*H407,2)</f>
        <v>0</v>
      </c>
      <c r="K407" s="176" t="s">
        <v>157</v>
      </c>
      <c r="L407" s="39"/>
      <c r="M407" s="181" t="s">
        <v>19</v>
      </c>
      <c r="N407" s="182" t="s">
        <v>51</v>
      </c>
      <c r="O407" s="65"/>
      <c r="P407" s="183">
        <f>O407*H407</f>
        <v>0</v>
      </c>
      <c r="Q407" s="183">
        <v>0</v>
      </c>
      <c r="R407" s="183">
        <f>Q407*H407</f>
        <v>0</v>
      </c>
      <c r="S407" s="183">
        <v>0</v>
      </c>
      <c r="T407" s="184">
        <f>S407*H407</f>
        <v>0</v>
      </c>
      <c r="U407" s="34"/>
      <c r="V407" s="34"/>
      <c r="W407" s="34"/>
      <c r="X407" s="34"/>
      <c r="Y407" s="34"/>
      <c r="Z407" s="34"/>
      <c r="AA407" s="34"/>
      <c r="AB407" s="34"/>
      <c r="AC407" s="34"/>
      <c r="AD407" s="34"/>
      <c r="AE407" s="34"/>
      <c r="AR407" s="185" t="s">
        <v>233</v>
      </c>
      <c r="AT407" s="185" t="s">
        <v>153</v>
      </c>
      <c r="AU407" s="185" t="s">
        <v>88</v>
      </c>
      <c r="AY407" s="17" t="s">
        <v>151</v>
      </c>
      <c r="BE407" s="186">
        <f>IF(N407="základní",J407,0)</f>
        <v>0</v>
      </c>
      <c r="BF407" s="186">
        <f>IF(N407="snížená",J407,0)</f>
        <v>0</v>
      </c>
      <c r="BG407" s="186">
        <f>IF(N407="zákl. přenesená",J407,0)</f>
        <v>0</v>
      </c>
      <c r="BH407" s="186">
        <f>IF(N407="sníž. přenesená",J407,0)</f>
        <v>0</v>
      </c>
      <c r="BI407" s="186">
        <f>IF(N407="nulová",J407,0)</f>
        <v>0</v>
      </c>
      <c r="BJ407" s="17" t="s">
        <v>158</v>
      </c>
      <c r="BK407" s="186">
        <f>ROUND(I407*H407,2)</f>
        <v>0</v>
      </c>
      <c r="BL407" s="17" t="s">
        <v>233</v>
      </c>
      <c r="BM407" s="185" t="s">
        <v>889</v>
      </c>
    </row>
    <row r="408" spans="1:47" s="2" customFormat="1" ht="86.4">
      <c r="A408" s="34"/>
      <c r="B408" s="35"/>
      <c r="C408" s="36"/>
      <c r="D408" s="187" t="s">
        <v>160</v>
      </c>
      <c r="E408" s="36"/>
      <c r="F408" s="188" t="s">
        <v>890</v>
      </c>
      <c r="G408" s="36"/>
      <c r="H408" s="36"/>
      <c r="I408" s="189"/>
      <c r="J408" s="36"/>
      <c r="K408" s="36"/>
      <c r="L408" s="39"/>
      <c r="M408" s="190"/>
      <c r="N408" s="191"/>
      <c r="O408" s="65"/>
      <c r="P408" s="65"/>
      <c r="Q408" s="65"/>
      <c r="R408" s="65"/>
      <c r="S408" s="65"/>
      <c r="T408" s="66"/>
      <c r="U408" s="34"/>
      <c r="V408" s="34"/>
      <c r="W408" s="34"/>
      <c r="X408" s="34"/>
      <c r="Y408" s="34"/>
      <c r="Z408" s="34"/>
      <c r="AA408" s="34"/>
      <c r="AB408" s="34"/>
      <c r="AC408" s="34"/>
      <c r="AD408" s="34"/>
      <c r="AE408" s="34"/>
      <c r="AT408" s="17" t="s">
        <v>160</v>
      </c>
      <c r="AU408" s="17" t="s">
        <v>88</v>
      </c>
    </row>
    <row r="409" spans="2:63" s="12" customFormat="1" ht="22.8" customHeight="1">
      <c r="B409" s="158"/>
      <c r="C409" s="159"/>
      <c r="D409" s="160" t="s">
        <v>77</v>
      </c>
      <c r="E409" s="172" t="s">
        <v>891</v>
      </c>
      <c r="F409" s="172" t="s">
        <v>892</v>
      </c>
      <c r="G409" s="159"/>
      <c r="H409" s="159"/>
      <c r="I409" s="162"/>
      <c r="J409" s="173">
        <f>BK409</f>
        <v>0</v>
      </c>
      <c r="K409" s="159"/>
      <c r="L409" s="164"/>
      <c r="M409" s="165"/>
      <c r="N409" s="166"/>
      <c r="O409" s="166"/>
      <c r="P409" s="167">
        <f>SUM(P410:P428)</f>
        <v>0</v>
      </c>
      <c r="Q409" s="166"/>
      <c r="R409" s="167">
        <f>SUM(R410:R428)</f>
        <v>0.8903344699999999</v>
      </c>
      <c r="S409" s="166"/>
      <c r="T409" s="168">
        <f>SUM(T410:T428)</f>
        <v>1.577667</v>
      </c>
      <c r="AR409" s="169" t="s">
        <v>88</v>
      </c>
      <c r="AT409" s="170" t="s">
        <v>77</v>
      </c>
      <c r="AU409" s="170" t="s">
        <v>86</v>
      </c>
      <c r="AY409" s="169" t="s">
        <v>151</v>
      </c>
      <c r="BK409" s="171">
        <f>SUM(BK410:BK428)</f>
        <v>0</v>
      </c>
    </row>
    <row r="410" spans="1:65" s="2" customFormat="1" ht="24.15" customHeight="1">
      <c r="A410" s="34"/>
      <c r="B410" s="35"/>
      <c r="C410" s="174" t="s">
        <v>893</v>
      </c>
      <c r="D410" s="174" t="s">
        <v>153</v>
      </c>
      <c r="E410" s="175" t="s">
        <v>894</v>
      </c>
      <c r="F410" s="176" t="s">
        <v>895</v>
      </c>
      <c r="G410" s="177" t="s">
        <v>173</v>
      </c>
      <c r="H410" s="178">
        <v>36.33</v>
      </c>
      <c r="I410" s="179"/>
      <c r="J410" s="180">
        <f>ROUND(I410*H410,2)</f>
        <v>0</v>
      </c>
      <c r="K410" s="176" t="s">
        <v>157</v>
      </c>
      <c r="L410" s="39"/>
      <c r="M410" s="181" t="s">
        <v>19</v>
      </c>
      <c r="N410" s="182" t="s">
        <v>51</v>
      </c>
      <c r="O410" s="65"/>
      <c r="P410" s="183">
        <f>O410*H410</f>
        <v>0</v>
      </c>
      <c r="Q410" s="183">
        <v>0.0145</v>
      </c>
      <c r="R410" s="183">
        <f>Q410*H410</f>
        <v>0.526785</v>
      </c>
      <c r="S410" s="183">
        <v>0</v>
      </c>
      <c r="T410" s="184">
        <f>S410*H410</f>
        <v>0</v>
      </c>
      <c r="U410" s="34"/>
      <c r="V410" s="34"/>
      <c r="W410" s="34"/>
      <c r="X410" s="34"/>
      <c r="Y410" s="34"/>
      <c r="Z410" s="34"/>
      <c r="AA410" s="34"/>
      <c r="AB410" s="34"/>
      <c r="AC410" s="34"/>
      <c r="AD410" s="34"/>
      <c r="AE410" s="34"/>
      <c r="AR410" s="185" t="s">
        <v>233</v>
      </c>
      <c r="AT410" s="185" t="s">
        <v>153</v>
      </c>
      <c r="AU410" s="185" t="s">
        <v>88</v>
      </c>
      <c r="AY410" s="17" t="s">
        <v>151</v>
      </c>
      <c r="BE410" s="186">
        <f>IF(N410="základní",J410,0)</f>
        <v>0</v>
      </c>
      <c r="BF410" s="186">
        <f>IF(N410="snížená",J410,0)</f>
        <v>0</v>
      </c>
      <c r="BG410" s="186">
        <f>IF(N410="zákl. přenesená",J410,0)</f>
        <v>0</v>
      </c>
      <c r="BH410" s="186">
        <f>IF(N410="sníž. přenesená",J410,0)</f>
        <v>0</v>
      </c>
      <c r="BI410" s="186">
        <f>IF(N410="nulová",J410,0)</f>
        <v>0</v>
      </c>
      <c r="BJ410" s="17" t="s">
        <v>158</v>
      </c>
      <c r="BK410" s="186">
        <f>ROUND(I410*H410,2)</f>
        <v>0</v>
      </c>
      <c r="BL410" s="17" t="s">
        <v>233</v>
      </c>
      <c r="BM410" s="185" t="s">
        <v>896</v>
      </c>
    </row>
    <row r="411" spans="1:47" s="2" customFormat="1" ht="86.4">
      <c r="A411" s="34"/>
      <c r="B411" s="35"/>
      <c r="C411" s="36"/>
      <c r="D411" s="187" t="s">
        <v>160</v>
      </c>
      <c r="E411" s="36"/>
      <c r="F411" s="188" t="s">
        <v>897</v>
      </c>
      <c r="G411" s="36"/>
      <c r="H411" s="36"/>
      <c r="I411" s="189"/>
      <c r="J411" s="36"/>
      <c r="K411" s="36"/>
      <c r="L411" s="39"/>
      <c r="M411" s="190"/>
      <c r="N411" s="191"/>
      <c r="O411" s="65"/>
      <c r="P411" s="65"/>
      <c r="Q411" s="65"/>
      <c r="R411" s="65"/>
      <c r="S411" s="65"/>
      <c r="T411" s="66"/>
      <c r="U411" s="34"/>
      <c r="V411" s="34"/>
      <c r="W411" s="34"/>
      <c r="X411" s="34"/>
      <c r="Y411" s="34"/>
      <c r="Z411" s="34"/>
      <c r="AA411" s="34"/>
      <c r="AB411" s="34"/>
      <c r="AC411" s="34"/>
      <c r="AD411" s="34"/>
      <c r="AE411" s="34"/>
      <c r="AT411" s="17" t="s">
        <v>160</v>
      </c>
      <c r="AU411" s="17" t="s">
        <v>88</v>
      </c>
    </row>
    <row r="412" spans="1:65" s="2" customFormat="1" ht="24.15" customHeight="1">
      <c r="A412" s="34"/>
      <c r="B412" s="35"/>
      <c r="C412" s="174" t="s">
        <v>898</v>
      </c>
      <c r="D412" s="174" t="s">
        <v>153</v>
      </c>
      <c r="E412" s="175" t="s">
        <v>899</v>
      </c>
      <c r="F412" s="176" t="s">
        <v>900</v>
      </c>
      <c r="G412" s="177" t="s">
        <v>173</v>
      </c>
      <c r="H412" s="178">
        <v>36.33</v>
      </c>
      <c r="I412" s="179"/>
      <c r="J412" s="180">
        <f>ROUND(I412*H412,2)</f>
        <v>0</v>
      </c>
      <c r="K412" s="176" t="s">
        <v>157</v>
      </c>
      <c r="L412" s="39"/>
      <c r="M412" s="181" t="s">
        <v>19</v>
      </c>
      <c r="N412" s="182" t="s">
        <v>51</v>
      </c>
      <c r="O412" s="65"/>
      <c r="P412" s="183">
        <f>O412*H412</f>
        <v>0</v>
      </c>
      <c r="Q412" s="183">
        <v>0.0001</v>
      </c>
      <c r="R412" s="183">
        <f>Q412*H412</f>
        <v>0.003633</v>
      </c>
      <c r="S412" s="183">
        <v>0</v>
      </c>
      <c r="T412" s="184">
        <f>S412*H412</f>
        <v>0</v>
      </c>
      <c r="U412" s="34"/>
      <c r="V412" s="34"/>
      <c r="W412" s="34"/>
      <c r="X412" s="34"/>
      <c r="Y412" s="34"/>
      <c r="Z412" s="34"/>
      <c r="AA412" s="34"/>
      <c r="AB412" s="34"/>
      <c r="AC412" s="34"/>
      <c r="AD412" s="34"/>
      <c r="AE412" s="34"/>
      <c r="AR412" s="185" t="s">
        <v>233</v>
      </c>
      <c r="AT412" s="185" t="s">
        <v>153</v>
      </c>
      <c r="AU412" s="185" t="s">
        <v>88</v>
      </c>
      <c r="AY412" s="17" t="s">
        <v>151</v>
      </c>
      <c r="BE412" s="186">
        <f>IF(N412="základní",J412,0)</f>
        <v>0</v>
      </c>
      <c r="BF412" s="186">
        <f>IF(N412="snížená",J412,0)</f>
        <v>0</v>
      </c>
      <c r="BG412" s="186">
        <f>IF(N412="zákl. přenesená",J412,0)</f>
        <v>0</v>
      </c>
      <c r="BH412" s="186">
        <f>IF(N412="sníž. přenesená",J412,0)</f>
        <v>0</v>
      </c>
      <c r="BI412" s="186">
        <f>IF(N412="nulová",J412,0)</f>
        <v>0</v>
      </c>
      <c r="BJ412" s="17" t="s">
        <v>158</v>
      </c>
      <c r="BK412" s="186">
        <f>ROUND(I412*H412,2)</f>
        <v>0</v>
      </c>
      <c r="BL412" s="17" t="s">
        <v>233</v>
      </c>
      <c r="BM412" s="185" t="s">
        <v>901</v>
      </c>
    </row>
    <row r="413" spans="1:47" s="2" customFormat="1" ht="86.4">
      <c r="A413" s="34"/>
      <c r="B413" s="35"/>
      <c r="C413" s="36"/>
      <c r="D413" s="187" t="s">
        <v>160</v>
      </c>
      <c r="E413" s="36"/>
      <c r="F413" s="188" t="s">
        <v>897</v>
      </c>
      <c r="G413" s="36"/>
      <c r="H413" s="36"/>
      <c r="I413" s="189"/>
      <c r="J413" s="36"/>
      <c r="K413" s="36"/>
      <c r="L413" s="39"/>
      <c r="M413" s="190"/>
      <c r="N413" s="191"/>
      <c r="O413" s="65"/>
      <c r="P413" s="65"/>
      <c r="Q413" s="65"/>
      <c r="R413" s="65"/>
      <c r="S413" s="65"/>
      <c r="T413" s="66"/>
      <c r="U413" s="34"/>
      <c r="V413" s="34"/>
      <c r="W413" s="34"/>
      <c r="X413" s="34"/>
      <c r="Y413" s="34"/>
      <c r="Z413" s="34"/>
      <c r="AA413" s="34"/>
      <c r="AB413" s="34"/>
      <c r="AC413" s="34"/>
      <c r="AD413" s="34"/>
      <c r="AE413" s="34"/>
      <c r="AT413" s="17" t="s">
        <v>160</v>
      </c>
      <c r="AU413" s="17" t="s">
        <v>88</v>
      </c>
    </row>
    <row r="414" spans="1:65" s="2" customFormat="1" ht="14.4" customHeight="1">
      <c r="A414" s="34"/>
      <c r="B414" s="35"/>
      <c r="C414" s="174" t="s">
        <v>902</v>
      </c>
      <c r="D414" s="174" t="s">
        <v>153</v>
      </c>
      <c r="E414" s="175" t="s">
        <v>903</v>
      </c>
      <c r="F414" s="176" t="s">
        <v>904</v>
      </c>
      <c r="G414" s="177" t="s">
        <v>173</v>
      </c>
      <c r="H414" s="178">
        <v>36.33</v>
      </c>
      <c r="I414" s="179"/>
      <c r="J414" s="180">
        <f>ROUND(I414*H414,2)</f>
        <v>0</v>
      </c>
      <c r="K414" s="176" t="s">
        <v>157</v>
      </c>
      <c r="L414" s="39"/>
      <c r="M414" s="181" t="s">
        <v>19</v>
      </c>
      <c r="N414" s="182" t="s">
        <v>51</v>
      </c>
      <c r="O414" s="65"/>
      <c r="P414" s="183">
        <f>O414*H414</f>
        <v>0</v>
      </c>
      <c r="Q414" s="183">
        <v>0.0016</v>
      </c>
      <c r="R414" s="183">
        <f>Q414*H414</f>
        <v>0.058128</v>
      </c>
      <c r="S414" s="183">
        <v>0</v>
      </c>
      <c r="T414" s="184">
        <f>S414*H414</f>
        <v>0</v>
      </c>
      <c r="U414" s="34"/>
      <c r="V414" s="34"/>
      <c r="W414" s="34"/>
      <c r="X414" s="34"/>
      <c r="Y414" s="34"/>
      <c r="Z414" s="34"/>
      <c r="AA414" s="34"/>
      <c r="AB414" s="34"/>
      <c r="AC414" s="34"/>
      <c r="AD414" s="34"/>
      <c r="AE414" s="34"/>
      <c r="AR414" s="185" t="s">
        <v>233</v>
      </c>
      <c r="AT414" s="185" t="s">
        <v>153</v>
      </c>
      <c r="AU414" s="185" t="s">
        <v>88</v>
      </c>
      <c r="AY414" s="17" t="s">
        <v>151</v>
      </c>
      <c r="BE414" s="186">
        <f>IF(N414="základní",J414,0)</f>
        <v>0</v>
      </c>
      <c r="BF414" s="186">
        <f>IF(N414="snížená",J414,0)</f>
        <v>0</v>
      </c>
      <c r="BG414" s="186">
        <f>IF(N414="zákl. přenesená",J414,0)</f>
        <v>0</v>
      </c>
      <c r="BH414" s="186">
        <f>IF(N414="sníž. přenesená",J414,0)</f>
        <v>0</v>
      </c>
      <c r="BI414" s="186">
        <f>IF(N414="nulová",J414,0)</f>
        <v>0</v>
      </c>
      <c r="BJ414" s="17" t="s">
        <v>158</v>
      </c>
      <c r="BK414" s="186">
        <f>ROUND(I414*H414,2)</f>
        <v>0</v>
      </c>
      <c r="BL414" s="17" t="s">
        <v>233</v>
      </c>
      <c r="BM414" s="185" t="s">
        <v>905</v>
      </c>
    </row>
    <row r="415" spans="1:47" s="2" customFormat="1" ht="86.4">
      <c r="A415" s="34"/>
      <c r="B415" s="35"/>
      <c r="C415" s="36"/>
      <c r="D415" s="187" t="s">
        <v>160</v>
      </c>
      <c r="E415" s="36"/>
      <c r="F415" s="188" t="s">
        <v>897</v>
      </c>
      <c r="G415" s="36"/>
      <c r="H415" s="36"/>
      <c r="I415" s="189"/>
      <c r="J415" s="36"/>
      <c r="K415" s="36"/>
      <c r="L415" s="39"/>
      <c r="M415" s="190"/>
      <c r="N415" s="191"/>
      <c r="O415" s="65"/>
      <c r="P415" s="65"/>
      <c r="Q415" s="65"/>
      <c r="R415" s="65"/>
      <c r="S415" s="65"/>
      <c r="T415" s="66"/>
      <c r="U415" s="34"/>
      <c r="V415" s="34"/>
      <c r="W415" s="34"/>
      <c r="X415" s="34"/>
      <c r="Y415" s="34"/>
      <c r="Z415" s="34"/>
      <c r="AA415" s="34"/>
      <c r="AB415" s="34"/>
      <c r="AC415" s="34"/>
      <c r="AD415" s="34"/>
      <c r="AE415" s="34"/>
      <c r="AT415" s="17" t="s">
        <v>160</v>
      </c>
      <c r="AU415" s="17" t="s">
        <v>88</v>
      </c>
    </row>
    <row r="416" spans="1:65" s="2" customFormat="1" ht="14.4" customHeight="1">
      <c r="A416" s="34"/>
      <c r="B416" s="35"/>
      <c r="C416" s="174" t="s">
        <v>906</v>
      </c>
      <c r="D416" s="174" t="s">
        <v>153</v>
      </c>
      <c r="E416" s="175" t="s">
        <v>907</v>
      </c>
      <c r="F416" s="176" t="s">
        <v>908</v>
      </c>
      <c r="G416" s="177" t="s">
        <v>173</v>
      </c>
      <c r="H416" s="178">
        <v>36.33</v>
      </c>
      <c r="I416" s="179"/>
      <c r="J416" s="180">
        <f>ROUND(I416*H416,2)</f>
        <v>0</v>
      </c>
      <c r="K416" s="176" t="s">
        <v>157</v>
      </c>
      <c r="L416" s="39"/>
      <c r="M416" s="181" t="s">
        <v>19</v>
      </c>
      <c r="N416" s="182" t="s">
        <v>51</v>
      </c>
      <c r="O416" s="65"/>
      <c r="P416" s="183">
        <f>O416*H416</f>
        <v>0</v>
      </c>
      <c r="Q416" s="183">
        <v>0</v>
      </c>
      <c r="R416" s="183">
        <f>Q416*H416</f>
        <v>0</v>
      </c>
      <c r="S416" s="183">
        <v>0.014</v>
      </c>
      <c r="T416" s="184">
        <f>S416*H416</f>
        <v>0.50862</v>
      </c>
      <c r="U416" s="34"/>
      <c r="V416" s="34"/>
      <c r="W416" s="34"/>
      <c r="X416" s="34"/>
      <c r="Y416" s="34"/>
      <c r="Z416" s="34"/>
      <c r="AA416" s="34"/>
      <c r="AB416" s="34"/>
      <c r="AC416" s="34"/>
      <c r="AD416" s="34"/>
      <c r="AE416" s="34"/>
      <c r="AR416" s="185" t="s">
        <v>233</v>
      </c>
      <c r="AT416" s="185" t="s">
        <v>153</v>
      </c>
      <c r="AU416" s="185" t="s">
        <v>88</v>
      </c>
      <c r="AY416" s="17" t="s">
        <v>151</v>
      </c>
      <c r="BE416" s="186">
        <f>IF(N416="základní",J416,0)</f>
        <v>0</v>
      </c>
      <c r="BF416" s="186">
        <f>IF(N416="snížená",J416,0)</f>
        <v>0</v>
      </c>
      <c r="BG416" s="186">
        <f>IF(N416="zákl. přenesená",J416,0)</f>
        <v>0</v>
      </c>
      <c r="BH416" s="186">
        <f>IF(N416="sníž. přenesená",J416,0)</f>
        <v>0</v>
      </c>
      <c r="BI416" s="186">
        <f>IF(N416="nulová",J416,0)</f>
        <v>0</v>
      </c>
      <c r="BJ416" s="17" t="s">
        <v>158</v>
      </c>
      <c r="BK416" s="186">
        <f>ROUND(I416*H416,2)</f>
        <v>0</v>
      </c>
      <c r="BL416" s="17" t="s">
        <v>233</v>
      </c>
      <c r="BM416" s="185" t="s">
        <v>909</v>
      </c>
    </row>
    <row r="417" spans="1:47" s="2" customFormat="1" ht="38.4">
      <c r="A417" s="34"/>
      <c r="B417" s="35"/>
      <c r="C417" s="36"/>
      <c r="D417" s="187" t="s">
        <v>160</v>
      </c>
      <c r="E417" s="36"/>
      <c r="F417" s="188" t="s">
        <v>910</v>
      </c>
      <c r="G417" s="36"/>
      <c r="H417" s="36"/>
      <c r="I417" s="189"/>
      <c r="J417" s="36"/>
      <c r="K417" s="36"/>
      <c r="L417" s="39"/>
      <c r="M417" s="190"/>
      <c r="N417" s="191"/>
      <c r="O417" s="65"/>
      <c r="P417" s="65"/>
      <c r="Q417" s="65"/>
      <c r="R417" s="65"/>
      <c r="S417" s="65"/>
      <c r="T417" s="66"/>
      <c r="U417" s="34"/>
      <c r="V417" s="34"/>
      <c r="W417" s="34"/>
      <c r="X417" s="34"/>
      <c r="Y417" s="34"/>
      <c r="Z417" s="34"/>
      <c r="AA417" s="34"/>
      <c r="AB417" s="34"/>
      <c r="AC417" s="34"/>
      <c r="AD417" s="34"/>
      <c r="AE417" s="34"/>
      <c r="AT417" s="17" t="s">
        <v>160</v>
      </c>
      <c r="AU417" s="17" t="s">
        <v>88</v>
      </c>
    </row>
    <row r="418" spans="1:65" s="2" customFormat="1" ht="14.4" customHeight="1">
      <c r="A418" s="34"/>
      <c r="B418" s="35"/>
      <c r="C418" s="174" t="s">
        <v>911</v>
      </c>
      <c r="D418" s="174" t="s">
        <v>153</v>
      </c>
      <c r="E418" s="175" t="s">
        <v>912</v>
      </c>
      <c r="F418" s="176" t="s">
        <v>913</v>
      </c>
      <c r="G418" s="177" t="s">
        <v>173</v>
      </c>
      <c r="H418" s="178">
        <v>100.38</v>
      </c>
      <c r="I418" s="179"/>
      <c r="J418" s="180">
        <f>ROUND(I418*H418,2)</f>
        <v>0</v>
      </c>
      <c r="K418" s="176" t="s">
        <v>157</v>
      </c>
      <c r="L418" s="39"/>
      <c r="M418" s="181" t="s">
        <v>19</v>
      </c>
      <c r="N418" s="182" t="s">
        <v>51</v>
      </c>
      <c r="O418" s="65"/>
      <c r="P418" s="183">
        <f>O418*H418</f>
        <v>0</v>
      </c>
      <c r="Q418" s="183">
        <v>0</v>
      </c>
      <c r="R418" s="183">
        <f>Q418*H418</f>
        <v>0</v>
      </c>
      <c r="S418" s="183">
        <v>0.01065</v>
      </c>
      <c r="T418" s="184">
        <f>S418*H418</f>
        <v>1.0690469999999999</v>
      </c>
      <c r="U418" s="34"/>
      <c r="V418" s="34"/>
      <c r="W418" s="34"/>
      <c r="X418" s="34"/>
      <c r="Y418" s="34"/>
      <c r="Z418" s="34"/>
      <c r="AA418" s="34"/>
      <c r="AB418" s="34"/>
      <c r="AC418" s="34"/>
      <c r="AD418" s="34"/>
      <c r="AE418" s="34"/>
      <c r="AR418" s="185" t="s">
        <v>233</v>
      </c>
      <c r="AT418" s="185" t="s">
        <v>153</v>
      </c>
      <c r="AU418" s="185" t="s">
        <v>88</v>
      </c>
      <c r="AY418" s="17" t="s">
        <v>151</v>
      </c>
      <c r="BE418" s="186">
        <f>IF(N418="základní",J418,0)</f>
        <v>0</v>
      </c>
      <c r="BF418" s="186">
        <f>IF(N418="snížená",J418,0)</f>
        <v>0</v>
      </c>
      <c r="BG418" s="186">
        <f>IF(N418="zákl. přenesená",J418,0)</f>
        <v>0</v>
      </c>
      <c r="BH418" s="186">
        <f>IF(N418="sníž. přenesená",J418,0)</f>
        <v>0</v>
      </c>
      <c r="BI418" s="186">
        <f>IF(N418="nulová",J418,0)</f>
        <v>0</v>
      </c>
      <c r="BJ418" s="17" t="s">
        <v>158</v>
      </c>
      <c r="BK418" s="186">
        <f>ROUND(I418*H418,2)</f>
        <v>0</v>
      </c>
      <c r="BL418" s="17" t="s">
        <v>233</v>
      </c>
      <c r="BM418" s="185" t="s">
        <v>914</v>
      </c>
    </row>
    <row r="419" spans="1:47" s="2" customFormat="1" ht="38.4">
      <c r="A419" s="34"/>
      <c r="B419" s="35"/>
      <c r="C419" s="36"/>
      <c r="D419" s="187" t="s">
        <v>160</v>
      </c>
      <c r="E419" s="36"/>
      <c r="F419" s="188" t="s">
        <v>910</v>
      </c>
      <c r="G419" s="36"/>
      <c r="H419" s="36"/>
      <c r="I419" s="189"/>
      <c r="J419" s="36"/>
      <c r="K419" s="36"/>
      <c r="L419" s="39"/>
      <c r="M419" s="190"/>
      <c r="N419" s="191"/>
      <c r="O419" s="65"/>
      <c r="P419" s="65"/>
      <c r="Q419" s="65"/>
      <c r="R419" s="65"/>
      <c r="S419" s="65"/>
      <c r="T419" s="66"/>
      <c r="U419" s="34"/>
      <c r="V419" s="34"/>
      <c r="W419" s="34"/>
      <c r="X419" s="34"/>
      <c r="Y419" s="34"/>
      <c r="Z419" s="34"/>
      <c r="AA419" s="34"/>
      <c r="AB419" s="34"/>
      <c r="AC419" s="34"/>
      <c r="AD419" s="34"/>
      <c r="AE419" s="34"/>
      <c r="AT419" s="17" t="s">
        <v>160</v>
      </c>
      <c r="AU419" s="17" t="s">
        <v>88</v>
      </c>
    </row>
    <row r="420" spans="1:65" s="2" customFormat="1" ht="24.15" customHeight="1">
      <c r="A420" s="34"/>
      <c r="B420" s="35"/>
      <c r="C420" s="174" t="s">
        <v>915</v>
      </c>
      <c r="D420" s="174" t="s">
        <v>153</v>
      </c>
      <c r="E420" s="175" t="s">
        <v>916</v>
      </c>
      <c r="F420" s="176" t="s">
        <v>917</v>
      </c>
      <c r="G420" s="177" t="s">
        <v>173</v>
      </c>
      <c r="H420" s="178">
        <v>100.38</v>
      </c>
      <c r="I420" s="179"/>
      <c r="J420" s="180">
        <f>ROUND(I420*H420,2)</f>
        <v>0</v>
      </c>
      <c r="K420" s="176" t="s">
        <v>157</v>
      </c>
      <c r="L420" s="39"/>
      <c r="M420" s="181" t="s">
        <v>19</v>
      </c>
      <c r="N420" s="182" t="s">
        <v>51</v>
      </c>
      <c r="O420" s="65"/>
      <c r="P420" s="183">
        <f>O420*H420</f>
        <v>0</v>
      </c>
      <c r="Q420" s="183">
        <v>0.00117</v>
      </c>
      <c r="R420" s="183">
        <f>Q420*H420</f>
        <v>0.1174446</v>
      </c>
      <c r="S420" s="183">
        <v>0</v>
      </c>
      <c r="T420" s="184">
        <f>S420*H420</f>
        <v>0</v>
      </c>
      <c r="U420" s="34"/>
      <c r="V420" s="34"/>
      <c r="W420" s="34"/>
      <c r="X420" s="34"/>
      <c r="Y420" s="34"/>
      <c r="Z420" s="34"/>
      <c r="AA420" s="34"/>
      <c r="AB420" s="34"/>
      <c r="AC420" s="34"/>
      <c r="AD420" s="34"/>
      <c r="AE420" s="34"/>
      <c r="AR420" s="185" t="s">
        <v>233</v>
      </c>
      <c r="AT420" s="185" t="s">
        <v>153</v>
      </c>
      <c r="AU420" s="185" t="s">
        <v>88</v>
      </c>
      <c r="AY420" s="17" t="s">
        <v>151</v>
      </c>
      <c r="BE420" s="186">
        <f>IF(N420="základní",J420,0)</f>
        <v>0</v>
      </c>
      <c r="BF420" s="186">
        <f>IF(N420="snížená",J420,0)</f>
        <v>0</v>
      </c>
      <c r="BG420" s="186">
        <f>IF(N420="zákl. přenesená",J420,0)</f>
        <v>0</v>
      </c>
      <c r="BH420" s="186">
        <f>IF(N420="sníž. přenesená",J420,0)</f>
        <v>0</v>
      </c>
      <c r="BI420" s="186">
        <f>IF(N420="nulová",J420,0)</f>
        <v>0</v>
      </c>
      <c r="BJ420" s="17" t="s">
        <v>158</v>
      </c>
      <c r="BK420" s="186">
        <f>ROUND(I420*H420,2)</f>
        <v>0</v>
      </c>
      <c r="BL420" s="17" t="s">
        <v>233</v>
      </c>
      <c r="BM420" s="185" t="s">
        <v>918</v>
      </c>
    </row>
    <row r="421" spans="1:47" s="2" customFormat="1" ht="48">
      <c r="A421" s="34"/>
      <c r="B421" s="35"/>
      <c r="C421" s="36"/>
      <c r="D421" s="187" t="s">
        <v>160</v>
      </c>
      <c r="E421" s="36"/>
      <c r="F421" s="188" t="s">
        <v>919</v>
      </c>
      <c r="G421" s="36"/>
      <c r="H421" s="36"/>
      <c r="I421" s="189"/>
      <c r="J421" s="36"/>
      <c r="K421" s="36"/>
      <c r="L421" s="39"/>
      <c r="M421" s="190"/>
      <c r="N421" s="191"/>
      <c r="O421" s="65"/>
      <c r="P421" s="65"/>
      <c r="Q421" s="65"/>
      <c r="R421" s="65"/>
      <c r="S421" s="65"/>
      <c r="T421" s="66"/>
      <c r="U421" s="34"/>
      <c r="V421" s="34"/>
      <c r="W421" s="34"/>
      <c r="X421" s="34"/>
      <c r="Y421" s="34"/>
      <c r="Z421" s="34"/>
      <c r="AA421" s="34"/>
      <c r="AB421" s="34"/>
      <c r="AC421" s="34"/>
      <c r="AD421" s="34"/>
      <c r="AE421" s="34"/>
      <c r="AT421" s="17" t="s">
        <v>160</v>
      </c>
      <c r="AU421" s="17" t="s">
        <v>88</v>
      </c>
    </row>
    <row r="422" spans="1:65" s="2" customFormat="1" ht="14.4" customHeight="1">
      <c r="A422" s="34"/>
      <c r="B422" s="35"/>
      <c r="C422" s="192" t="s">
        <v>920</v>
      </c>
      <c r="D422" s="192" t="s">
        <v>162</v>
      </c>
      <c r="E422" s="193" t="s">
        <v>921</v>
      </c>
      <c r="F422" s="194" t="s">
        <v>922</v>
      </c>
      <c r="G422" s="195" t="s">
        <v>173</v>
      </c>
      <c r="H422" s="196">
        <v>105.399</v>
      </c>
      <c r="I422" s="197"/>
      <c r="J422" s="198">
        <f>ROUND(I422*H422,2)</f>
        <v>0</v>
      </c>
      <c r="K422" s="194" t="s">
        <v>157</v>
      </c>
      <c r="L422" s="199"/>
      <c r="M422" s="200" t="s">
        <v>19</v>
      </c>
      <c r="N422" s="201" t="s">
        <v>51</v>
      </c>
      <c r="O422" s="65"/>
      <c r="P422" s="183">
        <f>O422*H422</f>
        <v>0</v>
      </c>
      <c r="Q422" s="183">
        <v>0.00173</v>
      </c>
      <c r="R422" s="183">
        <f>Q422*H422</f>
        <v>0.18234027</v>
      </c>
      <c r="S422" s="183">
        <v>0</v>
      </c>
      <c r="T422" s="184">
        <f>S422*H422</f>
        <v>0</v>
      </c>
      <c r="U422" s="34"/>
      <c r="V422" s="34"/>
      <c r="W422" s="34"/>
      <c r="X422" s="34"/>
      <c r="Y422" s="34"/>
      <c r="Z422" s="34"/>
      <c r="AA422" s="34"/>
      <c r="AB422" s="34"/>
      <c r="AC422" s="34"/>
      <c r="AD422" s="34"/>
      <c r="AE422" s="34"/>
      <c r="AR422" s="185" t="s">
        <v>314</v>
      </c>
      <c r="AT422" s="185" t="s">
        <v>162</v>
      </c>
      <c r="AU422" s="185" t="s">
        <v>88</v>
      </c>
      <c r="AY422" s="17" t="s">
        <v>151</v>
      </c>
      <c r="BE422" s="186">
        <f>IF(N422="základní",J422,0)</f>
        <v>0</v>
      </c>
      <c r="BF422" s="186">
        <f>IF(N422="snížená",J422,0)</f>
        <v>0</v>
      </c>
      <c r="BG422" s="186">
        <f>IF(N422="zákl. přenesená",J422,0)</f>
        <v>0</v>
      </c>
      <c r="BH422" s="186">
        <f>IF(N422="sníž. přenesená",J422,0)</f>
        <v>0</v>
      </c>
      <c r="BI422" s="186">
        <f>IF(N422="nulová",J422,0)</f>
        <v>0</v>
      </c>
      <c r="BJ422" s="17" t="s">
        <v>158</v>
      </c>
      <c r="BK422" s="186">
        <f>ROUND(I422*H422,2)</f>
        <v>0</v>
      </c>
      <c r="BL422" s="17" t="s">
        <v>233</v>
      </c>
      <c r="BM422" s="185" t="s">
        <v>923</v>
      </c>
    </row>
    <row r="423" spans="2:51" s="13" customFormat="1" ht="10.2">
      <c r="B423" s="202"/>
      <c r="C423" s="203"/>
      <c r="D423" s="187" t="s">
        <v>168</v>
      </c>
      <c r="E423" s="204" t="s">
        <v>19</v>
      </c>
      <c r="F423" s="205" t="s">
        <v>924</v>
      </c>
      <c r="G423" s="203"/>
      <c r="H423" s="206">
        <v>105.399</v>
      </c>
      <c r="I423" s="207"/>
      <c r="J423" s="203"/>
      <c r="K423" s="203"/>
      <c r="L423" s="208"/>
      <c r="M423" s="209"/>
      <c r="N423" s="210"/>
      <c r="O423" s="210"/>
      <c r="P423" s="210"/>
      <c r="Q423" s="210"/>
      <c r="R423" s="210"/>
      <c r="S423" s="210"/>
      <c r="T423" s="211"/>
      <c r="AT423" s="212" t="s">
        <v>168</v>
      </c>
      <c r="AU423" s="212" t="s">
        <v>88</v>
      </c>
      <c r="AV423" s="13" t="s">
        <v>88</v>
      </c>
      <c r="AW423" s="13" t="s">
        <v>37</v>
      </c>
      <c r="AX423" s="13" t="s">
        <v>78</v>
      </c>
      <c r="AY423" s="212" t="s">
        <v>151</v>
      </c>
    </row>
    <row r="424" spans="2:51" s="14" customFormat="1" ht="10.2">
      <c r="B424" s="213"/>
      <c r="C424" s="214"/>
      <c r="D424" s="187" t="s">
        <v>168</v>
      </c>
      <c r="E424" s="215" t="s">
        <v>19</v>
      </c>
      <c r="F424" s="216" t="s">
        <v>299</v>
      </c>
      <c r="G424" s="214"/>
      <c r="H424" s="217">
        <v>105.399</v>
      </c>
      <c r="I424" s="218"/>
      <c r="J424" s="214"/>
      <c r="K424" s="214"/>
      <c r="L424" s="219"/>
      <c r="M424" s="220"/>
      <c r="N424" s="221"/>
      <c r="O424" s="221"/>
      <c r="P424" s="221"/>
      <c r="Q424" s="221"/>
      <c r="R424" s="221"/>
      <c r="S424" s="221"/>
      <c r="T424" s="222"/>
      <c r="AT424" s="223" t="s">
        <v>168</v>
      </c>
      <c r="AU424" s="223" t="s">
        <v>88</v>
      </c>
      <c r="AV424" s="14" t="s">
        <v>158</v>
      </c>
      <c r="AW424" s="14" t="s">
        <v>37</v>
      </c>
      <c r="AX424" s="14" t="s">
        <v>86</v>
      </c>
      <c r="AY424" s="223" t="s">
        <v>151</v>
      </c>
    </row>
    <row r="425" spans="1:65" s="2" customFormat="1" ht="14.4" customHeight="1">
      <c r="A425" s="34"/>
      <c r="B425" s="35"/>
      <c r="C425" s="174" t="s">
        <v>925</v>
      </c>
      <c r="D425" s="174" t="s">
        <v>153</v>
      </c>
      <c r="E425" s="175" t="s">
        <v>926</v>
      </c>
      <c r="F425" s="176" t="s">
        <v>927</v>
      </c>
      <c r="G425" s="177" t="s">
        <v>202</v>
      </c>
      <c r="H425" s="178">
        <v>10.018</v>
      </c>
      <c r="I425" s="179"/>
      <c r="J425" s="180">
        <f>ROUND(I425*H425,2)</f>
        <v>0</v>
      </c>
      <c r="K425" s="176" t="s">
        <v>157</v>
      </c>
      <c r="L425" s="39"/>
      <c r="M425" s="181" t="s">
        <v>19</v>
      </c>
      <c r="N425" s="182" t="s">
        <v>51</v>
      </c>
      <c r="O425" s="65"/>
      <c r="P425" s="183">
        <f>O425*H425</f>
        <v>0</v>
      </c>
      <c r="Q425" s="183">
        <v>0.0002</v>
      </c>
      <c r="R425" s="183">
        <f>Q425*H425</f>
        <v>0.0020036000000000003</v>
      </c>
      <c r="S425" s="183">
        <v>0</v>
      </c>
      <c r="T425" s="184">
        <f>S425*H425</f>
        <v>0</v>
      </c>
      <c r="U425" s="34"/>
      <c r="V425" s="34"/>
      <c r="W425" s="34"/>
      <c r="X425" s="34"/>
      <c r="Y425" s="34"/>
      <c r="Z425" s="34"/>
      <c r="AA425" s="34"/>
      <c r="AB425" s="34"/>
      <c r="AC425" s="34"/>
      <c r="AD425" s="34"/>
      <c r="AE425" s="34"/>
      <c r="AR425" s="185" t="s">
        <v>233</v>
      </c>
      <c r="AT425" s="185" t="s">
        <v>153</v>
      </c>
      <c r="AU425" s="185" t="s">
        <v>88</v>
      </c>
      <c r="AY425" s="17" t="s">
        <v>151</v>
      </c>
      <c r="BE425" s="186">
        <f>IF(N425="základní",J425,0)</f>
        <v>0</v>
      </c>
      <c r="BF425" s="186">
        <f>IF(N425="snížená",J425,0)</f>
        <v>0</v>
      </c>
      <c r="BG425" s="186">
        <f>IF(N425="zákl. přenesená",J425,0)</f>
        <v>0</v>
      </c>
      <c r="BH425" s="186">
        <f>IF(N425="sníž. přenesená",J425,0)</f>
        <v>0</v>
      </c>
      <c r="BI425" s="186">
        <f>IF(N425="nulová",J425,0)</f>
        <v>0</v>
      </c>
      <c r="BJ425" s="17" t="s">
        <v>158</v>
      </c>
      <c r="BK425" s="186">
        <f>ROUND(I425*H425,2)</f>
        <v>0</v>
      </c>
      <c r="BL425" s="17" t="s">
        <v>233</v>
      </c>
      <c r="BM425" s="185" t="s">
        <v>928</v>
      </c>
    </row>
    <row r="426" spans="1:47" s="2" customFormat="1" ht="48">
      <c r="A426" s="34"/>
      <c r="B426" s="35"/>
      <c r="C426" s="36"/>
      <c r="D426" s="187" t="s">
        <v>160</v>
      </c>
      <c r="E426" s="36"/>
      <c r="F426" s="188" t="s">
        <v>919</v>
      </c>
      <c r="G426" s="36"/>
      <c r="H426" s="36"/>
      <c r="I426" s="189"/>
      <c r="J426" s="36"/>
      <c r="K426" s="36"/>
      <c r="L426" s="39"/>
      <c r="M426" s="190"/>
      <c r="N426" s="191"/>
      <c r="O426" s="65"/>
      <c r="P426" s="65"/>
      <c r="Q426" s="65"/>
      <c r="R426" s="65"/>
      <c r="S426" s="65"/>
      <c r="T426" s="66"/>
      <c r="U426" s="34"/>
      <c r="V426" s="34"/>
      <c r="W426" s="34"/>
      <c r="X426" s="34"/>
      <c r="Y426" s="34"/>
      <c r="Z426" s="34"/>
      <c r="AA426" s="34"/>
      <c r="AB426" s="34"/>
      <c r="AC426" s="34"/>
      <c r="AD426" s="34"/>
      <c r="AE426" s="34"/>
      <c r="AT426" s="17" t="s">
        <v>160</v>
      </c>
      <c r="AU426" s="17" t="s">
        <v>88</v>
      </c>
    </row>
    <row r="427" spans="1:65" s="2" customFormat="1" ht="24.15" customHeight="1">
      <c r="A427" s="34"/>
      <c r="B427" s="35"/>
      <c r="C427" s="174" t="s">
        <v>929</v>
      </c>
      <c r="D427" s="174" t="s">
        <v>153</v>
      </c>
      <c r="E427" s="175" t="s">
        <v>930</v>
      </c>
      <c r="F427" s="176" t="s">
        <v>931</v>
      </c>
      <c r="G427" s="177" t="s">
        <v>165</v>
      </c>
      <c r="H427" s="178">
        <v>0.89</v>
      </c>
      <c r="I427" s="179"/>
      <c r="J427" s="180">
        <f>ROUND(I427*H427,2)</f>
        <v>0</v>
      </c>
      <c r="K427" s="176" t="s">
        <v>157</v>
      </c>
      <c r="L427" s="39"/>
      <c r="M427" s="181" t="s">
        <v>19</v>
      </c>
      <c r="N427" s="182" t="s">
        <v>51</v>
      </c>
      <c r="O427" s="65"/>
      <c r="P427" s="183">
        <f>O427*H427</f>
        <v>0</v>
      </c>
      <c r="Q427" s="183">
        <v>0</v>
      </c>
      <c r="R427" s="183">
        <f>Q427*H427</f>
        <v>0</v>
      </c>
      <c r="S427" s="183">
        <v>0</v>
      </c>
      <c r="T427" s="184">
        <f>S427*H427</f>
        <v>0</v>
      </c>
      <c r="U427" s="34"/>
      <c r="V427" s="34"/>
      <c r="W427" s="34"/>
      <c r="X427" s="34"/>
      <c r="Y427" s="34"/>
      <c r="Z427" s="34"/>
      <c r="AA427" s="34"/>
      <c r="AB427" s="34"/>
      <c r="AC427" s="34"/>
      <c r="AD427" s="34"/>
      <c r="AE427" s="34"/>
      <c r="AR427" s="185" t="s">
        <v>233</v>
      </c>
      <c r="AT427" s="185" t="s">
        <v>153</v>
      </c>
      <c r="AU427" s="185" t="s">
        <v>88</v>
      </c>
      <c r="AY427" s="17" t="s">
        <v>151</v>
      </c>
      <c r="BE427" s="186">
        <f>IF(N427="základní",J427,0)</f>
        <v>0</v>
      </c>
      <c r="BF427" s="186">
        <f>IF(N427="snížená",J427,0)</f>
        <v>0</v>
      </c>
      <c r="BG427" s="186">
        <f>IF(N427="zákl. přenesená",J427,0)</f>
        <v>0</v>
      </c>
      <c r="BH427" s="186">
        <f>IF(N427="sníž. přenesená",J427,0)</f>
        <v>0</v>
      </c>
      <c r="BI427" s="186">
        <f>IF(N427="nulová",J427,0)</f>
        <v>0</v>
      </c>
      <c r="BJ427" s="17" t="s">
        <v>158</v>
      </c>
      <c r="BK427" s="186">
        <f>ROUND(I427*H427,2)</f>
        <v>0</v>
      </c>
      <c r="BL427" s="17" t="s">
        <v>233</v>
      </c>
      <c r="BM427" s="185" t="s">
        <v>932</v>
      </c>
    </row>
    <row r="428" spans="1:47" s="2" customFormat="1" ht="96">
      <c r="A428" s="34"/>
      <c r="B428" s="35"/>
      <c r="C428" s="36"/>
      <c r="D428" s="187" t="s">
        <v>160</v>
      </c>
      <c r="E428" s="36"/>
      <c r="F428" s="188" t="s">
        <v>933</v>
      </c>
      <c r="G428" s="36"/>
      <c r="H428" s="36"/>
      <c r="I428" s="189"/>
      <c r="J428" s="36"/>
      <c r="K428" s="36"/>
      <c r="L428" s="39"/>
      <c r="M428" s="190"/>
      <c r="N428" s="191"/>
      <c r="O428" s="65"/>
      <c r="P428" s="65"/>
      <c r="Q428" s="65"/>
      <c r="R428" s="65"/>
      <c r="S428" s="65"/>
      <c r="T428" s="66"/>
      <c r="U428" s="34"/>
      <c r="V428" s="34"/>
      <c r="W428" s="34"/>
      <c r="X428" s="34"/>
      <c r="Y428" s="34"/>
      <c r="Z428" s="34"/>
      <c r="AA428" s="34"/>
      <c r="AB428" s="34"/>
      <c r="AC428" s="34"/>
      <c r="AD428" s="34"/>
      <c r="AE428" s="34"/>
      <c r="AT428" s="17" t="s">
        <v>160</v>
      </c>
      <c r="AU428" s="17" t="s">
        <v>88</v>
      </c>
    </row>
    <row r="429" spans="2:63" s="12" customFormat="1" ht="22.8" customHeight="1">
      <c r="B429" s="158"/>
      <c r="C429" s="159"/>
      <c r="D429" s="160" t="s">
        <v>77</v>
      </c>
      <c r="E429" s="172" t="s">
        <v>934</v>
      </c>
      <c r="F429" s="172" t="s">
        <v>935</v>
      </c>
      <c r="G429" s="159"/>
      <c r="H429" s="159"/>
      <c r="I429" s="162"/>
      <c r="J429" s="173">
        <f>BK429</f>
        <v>0</v>
      </c>
      <c r="K429" s="159"/>
      <c r="L429" s="164"/>
      <c r="M429" s="165"/>
      <c r="N429" s="166"/>
      <c r="O429" s="166"/>
      <c r="P429" s="167">
        <f>SUM(P430:P447)</f>
        <v>0</v>
      </c>
      <c r="Q429" s="166"/>
      <c r="R429" s="167">
        <f>SUM(R430:R447)</f>
        <v>0.5059482000000001</v>
      </c>
      <c r="S429" s="166"/>
      <c r="T429" s="168">
        <f>SUM(T430:T447)</f>
        <v>0.4856716</v>
      </c>
      <c r="AR429" s="169" t="s">
        <v>88</v>
      </c>
      <c r="AT429" s="170" t="s">
        <v>77</v>
      </c>
      <c r="AU429" s="170" t="s">
        <v>86</v>
      </c>
      <c r="AY429" s="169" t="s">
        <v>151</v>
      </c>
      <c r="BK429" s="171">
        <f>SUM(BK430:BK447)</f>
        <v>0</v>
      </c>
    </row>
    <row r="430" spans="1:65" s="2" customFormat="1" ht="14.4" customHeight="1">
      <c r="A430" s="34"/>
      <c r="B430" s="35"/>
      <c r="C430" s="174" t="s">
        <v>936</v>
      </c>
      <c r="D430" s="174" t="s">
        <v>153</v>
      </c>
      <c r="E430" s="175" t="s">
        <v>937</v>
      </c>
      <c r="F430" s="176" t="s">
        <v>938</v>
      </c>
      <c r="G430" s="177" t="s">
        <v>173</v>
      </c>
      <c r="H430" s="178">
        <v>6.27</v>
      </c>
      <c r="I430" s="179"/>
      <c r="J430" s="180">
        <f aca="true" t="shared" si="0" ref="J430:J438">ROUND(I430*H430,2)</f>
        <v>0</v>
      </c>
      <c r="K430" s="176" t="s">
        <v>157</v>
      </c>
      <c r="L430" s="39"/>
      <c r="M430" s="181" t="s">
        <v>19</v>
      </c>
      <c r="N430" s="182" t="s">
        <v>51</v>
      </c>
      <c r="O430" s="65"/>
      <c r="P430" s="183">
        <f aca="true" t="shared" si="1" ref="P430:P438">O430*H430</f>
        <v>0</v>
      </c>
      <c r="Q430" s="183">
        <v>0</v>
      </c>
      <c r="R430" s="183">
        <f aca="true" t="shared" si="2" ref="R430:R438">Q430*H430</f>
        <v>0</v>
      </c>
      <c r="S430" s="183">
        <v>0.00594</v>
      </c>
      <c r="T430" s="184">
        <f aca="true" t="shared" si="3" ref="T430:T438">S430*H430</f>
        <v>0.0372438</v>
      </c>
      <c r="U430" s="34"/>
      <c r="V430" s="34"/>
      <c r="W430" s="34"/>
      <c r="X430" s="34"/>
      <c r="Y430" s="34"/>
      <c r="Z430" s="34"/>
      <c r="AA430" s="34"/>
      <c r="AB430" s="34"/>
      <c r="AC430" s="34"/>
      <c r="AD430" s="34"/>
      <c r="AE430" s="34"/>
      <c r="AR430" s="185" t="s">
        <v>233</v>
      </c>
      <c r="AT430" s="185" t="s">
        <v>153</v>
      </c>
      <c r="AU430" s="185" t="s">
        <v>88</v>
      </c>
      <c r="AY430" s="17" t="s">
        <v>151</v>
      </c>
      <c r="BE430" s="186">
        <f aca="true" t="shared" si="4" ref="BE430:BE438">IF(N430="základní",J430,0)</f>
        <v>0</v>
      </c>
      <c r="BF430" s="186">
        <f aca="true" t="shared" si="5" ref="BF430:BF438">IF(N430="snížená",J430,0)</f>
        <v>0</v>
      </c>
      <c r="BG430" s="186">
        <f aca="true" t="shared" si="6" ref="BG430:BG438">IF(N430="zákl. přenesená",J430,0)</f>
        <v>0</v>
      </c>
      <c r="BH430" s="186">
        <f aca="true" t="shared" si="7" ref="BH430:BH438">IF(N430="sníž. přenesená",J430,0)</f>
        <v>0</v>
      </c>
      <c r="BI430" s="186">
        <f aca="true" t="shared" si="8" ref="BI430:BI438">IF(N430="nulová",J430,0)</f>
        <v>0</v>
      </c>
      <c r="BJ430" s="17" t="s">
        <v>158</v>
      </c>
      <c r="BK430" s="186">
        <f aca="true" t="shared" si="9" ref="BK430:BK438">ROUND(I430*H430,2)</f>
        <v>0</v>
      </c>
      <c r="BL430" s="17" t="s">
        <v>233</v>
      </c>
      <c r="BM430" s="185" t="s">
        <v>939</v>
      </c>
    </row>
    <row r="431" spans="1:65" s="2" customFormat="1" ht="14.4" customHeight="1">
      <c r="A431" s="34"/>
      <c r="B431" s="35"/>
      <c r="C431" s="174" t="s">
        <v>940</v>
      </c>
      <c r="D431" s="174" t="s">
        <v>153</v>
      </c>
      <c r="E431" s="175" t="s">
        <v>941</v>
      </c>
      <c r="F431" s="176" t="s">
        <v>942</v>
      </c>
      <c r="G431" s="177" t="s">
        <v>202</v>
      </c>
      <c r="H431" s="178">
        <v>42</v>
      </c>
      <c r="I431" s="179"/>
      <c r="J431" s="180">
        <f t="shared" si="0"/>
        <v>0</v>
      </c>
      <c r="K431" s="176" t="s">
        <v>157</v>
      </c>
      <c r="L431" s="39"/>
      <c r="M431" s="181" t="s">
        <v>19</v>
      </c>
      <c r="N431" s="182" t="s">
        <v>51</v>
      </c>
      <c r="O431" s="65"/>
      <c r="P431" s="183">
        <f t="shared" si="1"/>
        <v>0</v>
      </c>
      <c r="Q431" s="183">
        <v>0</v>
      </c>
      <c r="R431" s="183">
        <f t="shared" si="2"/>
        <v>0</v>
      </c>
      <c r="S431" s="183">
        <v>0.0017</v>
      </c>
      <c r="T431" s="184">
        <f t="shared" si="3"/>
        <v>0.07139999999999999</v>
      </c>
      <c r="U431" s="34"/>
      <c r="V431" s="34"/>
      <c r="W431" s="34"/>
      <c r="X431" s="34"/>
      <c r="Y431" s="34"/>
      <c r="Z431" s="34"/>
      <c r="AA431" s="34"/>
      <c r="AB431" s="34"/>
      <c r="AC431" s="34"/>
      <c r="AD431" s="34"/>
      <c r="AE431" s="34"/>
      <c r="AR431" s="185" t="s">
        <v>233</v>
      </c>
      <c r="AT431" s="185" t="s">
        <v>153</v>
      </c>
      <c r="AU431" s="185" t="s">
        <v>88</v>
      </c>
      <c r="AY431" s="17" t="s">
        <v>151</v>
      </c>
      <c r="BE431" s="186">
        <f t="shared" si="4"/>
        <v>0</v>
      </c>
      <c r="BF431" s="186">
        <f t="shared" si="5"/>
        <v>0</v>
      </c>
      <c r="BG431" s="186">
        <f t="shared" si="6"/>
        <v>0</v>
      </c>
      <c r="BH431" s="186">
        <f t="shared" si="7"/>
        <v>0</v>
      </c>
      <c r="BI431" s="186">
        <f t="shared" si="8"/>
        <v>0</v>
      </c>
      <c r="BJ431" s="17" t="s">
        <v>158</v>
      </c>
      <c r="BK431" s="186">
        <f t="shared" si="9"/>
        <v>0</v>
      </c>
      <c r="BL431" s="17" t="s">
        <v>233</v>
      </c>
      <c r="BM431" s="185" t="s">
        <v>943</v>
      </c>
    </row>
    <row r="432" spans="1:65" s="2" customFormat="1" ht="14.4" customHeight="1">
      <c r="A432" s="34"/>
      <c r="B432" s="35"/>
      <c r="C432" s="174" t="s">
        <v>944</v>
      </c>
      <c r="D432" s="174" t="s">
        <v>153</v>
      </c>
      <c r="E432" s="175" t="s">
        <v>945</v>
      </c>
      <c r="F432" s="176" t="s">
        <v>946</v>
      </c>
      <c r="G432" s="177" t="s">
        <v>188</v>
      </c>
      <c r="H432" s="178">
        <v>2</v>
      </c>
      <c r="I432" s="179"/>
      <c r="J432" s="180">
        <f t="shared" si="0"/>
        <v>0</v>
      </c>
      <c r="K432" s="176" t="s">
        <v>157</v>
      </c>
      <c r="L432" s="39"/>
      <c r="M432" s="181" t="s">
        <v>19</v>
      </c>
      <c r="N432" s="182" t="s">
        <v>51</v>
      </c>
      <c r="O432" s="65"/>
      <c r="P432" s="183">
        <f t="shared" si="1"/>
        <v>0</v>
      </c>
      <c r="Q432" s="183">
        <v>0</v>
      </c>
      <c r="R432" s="183">
        <f t="shared" si="2"/>
        <v>0</v>
      </c>
      <c r="S432" s="183">
        <v>0.00906</v>
      </c>
      <c r="T432" s="184">
        <f t="shared" si="3"/>
        <v>0.01812</v>
      </c>
      <c r="U432" s="34"/>
      <c r="V432" s="34"/>
      <c r="W432" s="34"/>
      <c r="X432" s="34"/>
      <c r="Y432" s="34"/>
      <c r="Z432" s="34"/>
      <c r="AA432" s="34"/>
      <c r="AB432" s="34"/>
      <c r="AC432" s="34"/>
      <c r="AD432" s="34"/>
      <c r="AE432" s="34"/>
      <c r="AR432" s="185" t="s">
        <v>233</v>
      </c>
      <c r="AT432" s="185" t="s">
        <v>153</v>
      </c>
      <c r="AU432" s="185" t="s">
        <v>88</v>
      </c>
      <c r="AY432" s="17" t="s">
        <v>151</v>
      </c>
      <c r="BE432" s="186">
        <f t="shared" si="4"/>
        <v>0</v>
      </c>
      <c r="BF432" s="186">
        <f t="shared" si="5"/>
        <v>0</v>
      </c>
      <c r="BG432" s="186">
        <f t="shared" si="6"/>
        <v>0</v>
      </c>
      <c r="BH432" s="186">
        <f t="shared" si="7"/>
        <v>0</v>
      </c>
      <c r="BI432" s="186">
        <f t="shared" si="8"/>
        <v>0</v>
      </c>
      <c r="BJ432" s="17" t="s">
        <v>158</v>
      </c>
      <c r="BK432" s="186">
        <f t="shared" si="9"/>
        <v>0</v>
      </c>
      <c r="BL432" s="17" t="s">
        <v>233</v>
      </c>
      <c r="BM432" s="185" t="s">
        <v>947</v>
      </c>
    </row>
    <row r="433" spans="1:65" s="2" customFormat="1" ht="14.4" customHeight="1">
      <c r="A433" s="34"/>
      <c r="B433" s="35"/>
      <c r="C433" s="174" t="s">
        <v>948</v>
      </c>
      <c r="D433" s="174" t="s">
        <v>153</v>
      </c>
      <c r="E433" s="175" t="s">
        <v>949</v>
      </c>
      <c r="F433" s="176" t="s">
        <v>950</v>
      </c>
      <c r="G433" s="177" t="s">
        <v>202</v>
      </c>
      <c r="H433" s="178">
        <v>38.84</v>
      </c>
      <c r="I433" s="179"/>
      <c r="J433" s="180">
        <f t="shared" si="0"/>
        <v>0</v>
      </c>
      <c r="K433" s="176" t="s">
        <v>157</v>
      </c>
      <c r="L433" s="39"/>
      <c r="M433" s="181" t="s">
        <v>19</v>
      </c>
      <c r="N433" s="182" t="s">
        <v>51</v>
      </c>
      <c r="O433" s="65"/>
      <c r="P433" s="183">
        <f t="shared" si="1"/>
        <v>0</v>
      </c>
      <c r="Q433" s="183">
        <v>0</v>
      </c>
      <c r="R433" s="183">
        <f t="shared" si="2"/>
        <v>0</v>
      </c>
      <c r="S433" s="183">
        <v>0.00167</v>
      </c>
      <c r="T433" s="184">
        <f t="shared" si="3"/>
        <v>0.06486280000000001</v>
      </c>
      <c r="U433" s="34"/>
      <c r="V433" s="34"/>
      <c r="W433" s="34"/>
      <c r="X433" s="34"/>
      <c r="Y433" s="34"/>
      <c r="Z433" s="34"/>
      <c r="AA433" s="34"/>
      <c r="AB433" s="34"/>
      <c r="AC433" s="34"/>
      <c r="AD433" s="34"/>
      <c r="AE433" s="34"/>
      <c r="AR433" s="185" t="s">
        <v>233</v>
      </c>
      <c r="AT433" s="185" t="s">
        <v>153</v>
      </c>
      <c r="AU433" s="185" t="s">
        <v>88</v>
      </c>
      <c r="AY433" s="17" t="s">
        <v>151</v>
      </c>
      <c r="BE433" s="186">
        <f t="shared" si="4"/>
        <v>0</v>
      </c>
      <c r="BF433" s="186">
        <f t="shared" si="5"/>
        <v>0</v>
      </c>
      <c r="BG433" s="186">
        <f t="shared" si="6"/>
        <v>0</v>
      </c>
      <c r="BH433" s="186">
        <f t="shared" si="7"/>
        <v>0</v>
      </c>
      <c r="BI433" s="186">
        <f t="shared" si="8"/>
        <v>0</v>
      </c>
      <c r="BJ433" s="17" t="s">
        <v>158</v>
      </c>
      <c r="BK433" s="186">
        <f t="shared" si="9"/>
        <v>0</v>
      </c>
      <c r="BL433" s="17" t="s">
        <v>233</v>
      </c>
      <c r="BM433" s="185" t="s">
        <v>951</v>
      </c>
    </row>
    <row r="434" spans="1:65" s="2" customFormat="1" ht="14.4" customHeight="1">
      <c r="A434" s="34"/>
      <c r="B434" s="35"/>
      <c r="C434" s="174" t="s">
        <v>952</v>
      </c>
      <c r="D434" s="174" t="s">
        <v>153</v>
      </c>
      <c r="E434" s="175" t="s">
        <v>953</v>
      </c>
      <c r="F434" s="176" t="s">
        <v>954</v>
      </c>
      <c r="G434" s="177" t="s">
        <v>202</v>
      </c>
      <c r="H434" s="178">
        <v>19.5</v>
      </c>
      <c r="I434" s="179"/>
      <c r="J434" s="180">
        <f t="shared" si="0"/>
        <v>0</v>
      </c>
      <c r="K434" s="176" t="s">
        <v>157</v>
      </c>
      <c r="L434" s="39"/>
      <c r="M434" s="181" t="s">
        <v>19</v>
      </c>
      <c r="N434" s="182" t="s">
        <v>51</v>
      </c>
      <c r="O434" s="65"/>
      <c r="P434" s="183">
        <f t="shared" si="1"/>
        <v>0</v>
      </c>
      <c r="Q434" s="183">
        <v>0</v>
      </c>
      <c r="R434" s="183">
        <f t="shared" si="2"/>
        <v>0</v>
      </c>
      <c r="S434" s="183">
        <v>0.00175</v>
      </c>
      <c r="T434" s="184">
        <f t="shared" si="3"/>
        <v>0.034125</v>
      </c>
      <c r="U434" s="34"/>
      <c r="V434" s="34"/>
      <c r="W434" s="34"/>
      <c r="X434" s="34"/>
      <c r="Y434" s="34"/>
      <c r="Z434" s="34"/>
      <c r="AA434" s="34"/>
      <c r="AB434" s="34"/>
      <c r="AC434" s="34"/>
      <c r="AD434" s="34"/>
      <c r="AE434" s="34"/>
      <c r="AR434" s="185" t="s">
        <v>233</v>
      </c>
      <c r="AT434" s="185" t="s">
        <v>153</v>
      </c>
      <c r="AU434" s="185" t="s">
        <v>88</v>
      </c>
      <c r="AY434" s="17" t="s">
        <v>151</v>
      </c>
      <c r="BE434" s="186">
        <f t="shared" si="4"/>
        <v>0</v>
      </c>
      <c r="BF434" s="186">
        <f t="shared" si="5"/>
        <v>0</v>
      </c>
      <c r="BG434" s="186">
        <f t="shared" si="6"/>
        <v>0</v>
      </c>
      <c r="BH434" s="186">
        <f t="shared" si="7"/>
        <v>0</v>
      </c>
      <c r="BI434" s="186">
        <f t="shared" si="8"/>
        <v>0</v>
      </c>
      <c r="BJ434" s="17" t="s">
        <v>158</v>
      </c>
      <c r="BK434" s="186">
        <f t="shared" si="9"/>
        <v>0</v>
      </c>
      <c r="BL434" s="17" t="s">
        <v>233</v>
      </c>
      <c r="BM434" s="185" t="s">
        <v>955</v>
      </c>
    </row>
    <row r="435" spans="1:65" s="2" customFormat="1" ht="14.4" customHeight="1">
      <c r="A435" s="34"/>
      <c r="B435" s="35"/>
      <c r="C435" s="174" t="s">
        <v>956</v>
      </c>
      <c r="D435" s="174" t="s">
        <v>153</v>
      </c>
      <c r="E435" s="175" t="s">
        <v>957</v>
      </c>
      <c r="F435" s="176" t="s">
        <v>958</v>
      </c>
      <c r="G435" s="177" t="s">
        <v>173</v>
      </c>
      <c r="H435" s="178">
        <v>4.3</v>
      </c>
      <c r="I435" s="179"/>
      <c r="J435" s="180">
        <f t="shared" si="0"/>
        <v>0</v>
      </c>
      <c r="K435" s="176" t="s">
        <v>157</v>
      </c>
      <c r="L435" s="39"/>
      <c r="M435" s="181" t="s">
        <v>19</v>
      </c>
      <c r="N435" s="182" t="s">
        <v>51</v>
      </c>
      <c r="O435" s="65"/>
      <c r="P435" s="183">
        <f t="shared" si="1"/>
        <v>0</v>
      </c>
      <c r="Q435" s="183">
        <v>0</v>
      </c>
      <c r="R435" s="183">
        <f t="shared" si="2"/>
        <v>0</v>
      </c>
      <c r="S435" s="183">
        <v>0.00584</v>
      </c>
      <c r="T435" s="184">
        <f t="shared" si="3"/>
        <v>0.025112</v>
      </c>
      <c r="U435" s="34"/>
      <c r="V435" s="34"/>
      <c r="W435" s="34"/>
      <c r="X435" s="34"/>
      <c r="Y435" s="34"/>
      <c r="Z435" s="34"/>
      <c r="AA435" s="34"/>
      <c r="AB435" s="34"/>
      <c r="AC435" s="34"/>
      <c r="AD435" s="34"/>
      <c r="AE435" s="34"/>
      <c r="AR435" s="185" t="s">
        <v>233</v>
      </c>
      <c r="AT435" s="185" t="s">
        <v>153</v>
      </c>
      <c r="AU435" s="185" t="s">
        <v>88</v>
      </c>
      <c r="AY435" s="17" t="s">
        <v>151</v>
      </c>
      <c r="BE435" s="186">
        <f t="shared" si="4"/>
        <v>0</v>
      </c>
      <c r="BF435" s="186">
        <f t="shared" si="5"/>
        <v>0</v>
      </c>
      <c r="BG435" s="186">
        <f t="shared" si="6"/>
        <v>0</v>
      </c>
      <c r="BH435" s="186">
        <f t="shared" si="7"/>
        <v>0</v>
      </c>
      <c r="BI435" s="186">
        <f t="shared" si="8"/>
        <v>0</v>
      </c>
      <c r="BJ435" s="17" t="s">
        <v>158</v>
      </c>
      <c r="BK435" s="186">
        <f t="shared" si="9"/>
        <v>0</v>
      </c>
      <c r="BL435" s="17" t="s">
        <v>233</v>
      </c>
      <c r="BM435" s="185" t="s">
        <v>959</v>
      </c>
    </row>
    <row r="436" spans="1:65" s="2" customFormat="1" ht="14.4" customHeight="1">
      <c r="A436" s="34"/>
      <c r="B436" s="35"/>
      <c r="C436" s="174" t="s">
        <v>960</v>
      </c>
      <c r="D436" s="174" t="s">
        <v>153</v>
      </c>
      <c r="E436" s="175" t="s">
        <v>961</v>
      </c>
      <c r="F436" s="176" t="s">
        <v>962</v>
      </c>
      <c r="G436" s="177" t="s">
        <v>202</v>
      </c>
      <c r="H436" s="178">
        <v>40</v>
      </c>
      <c r="I436" s="179"/>
      <c r="J436" s="180">
        <f t="shared" si="0"/>
        <v>0</v>
      </c>
      <c r="K436" s="176" t="s">
        <v>157</v>
      </c>
      <c r="L436" s="39"/>
      <c r="M436" s="181" t="s">
        <v>19</v>
      </c>
      <c r="N436" s="182" t="s">
        <v>51</v>
      </c>
      <c r="O436" s="65"/>
      <c r="P436" s="183">
        <f t="shared" si="1"/>
        <v>0</v>
      </c>
      <c r="Q436" s="183">
        <v>0</v>
      </c>
      <c r="R436" s="183">
        <f t="shared" si="2"/>
        <v>0</v>
      </c>
      <c r="S436" s="183">
        <v>0.0026</v>
      </c>
      <c r="T436" s="184">
        <f t="shared" si="3"/>
        <v>0.104</v>
      </c>
      <c r="U436" s="34"/>
      <c r="V436" s="34"/>
      <c r="W436" s="34"/>
      <c r="X436" s="34"/>
      <c r="Y436" s="34"/>
      <c r="Z436" s="34"/>
      <c r="AA436" s="34"/>
      <c r="AB436" s="34"/>
      <c r="AC436" s="34"/>
      <c r="AD436" s="34"/>
      <c r="AE436" s="34"/>
      <c r="AR436" s="185" t="s">
        <v>233</v>
      </c>
      <c r="AT436" s="185" t="s">
        <v>153</v>
      </c>
      <c r="AU436" s="185" t="s">
        <v>88</v>
      </c>
      <c r="AY436" s="17" t="s">
        <v>151</v>
      </c>
      <c r="BE436" s="186">
        <f t="shared" si="4"/>
        <v>0</v>
      </c>
      <c r="BF436" s="186">
        <f t="shared" si="5"/>
        <v>0</v>
      </c>
      <c r="BG436" s="186">
        <f t="shared" si="6"/>
        <v>0</v>
      </c>
      <c r="BH436" s="186">
        <f t="shared" si="7"/>
        <v>0</v>
      </c>
      <c r="BI436" s="186">
        <f t="shared" si="8"/>
        <v>0</v>
      </c>
      <c r="BJ436" s="17" t="s">
        <v>158</v>
      </c>
      <c r="BK436" s="186">
        <f t="shared" si="9"/>
        <v>0</v>
      </c>
      <c r="BL436" s="17" t="s">
        <v>233</v>
      </c>
      <c r="BM436" s="185" t="s">
        <v>963</v>
      </c>
    </row>
    <row r="437" spans="1:65" s="2" customFormat="1" ht="14.4" customHeight="1">
      <c r="A437" s="34"/>
      <c r="B437" s="35"/>
      <c r="C437" s="174" t="s">
        <v>964</v>
      </c>
      <c r="D437" s="174" t="s">
        <v>153</v>
      </c>
      <c r="E437" s="175" t="s">
        <v>965</v>
      </c>
      <c r="F437" s="176" t="s">
        <v>966</v>
      </c>
      <c r="G437" s="177" t="s">
        <v>202</v>
      </c>
      <c r="H437" s="178">
        <v>33.2</v>
      </c>
      <c r="I437" s="179"/>
      <c r="J437" s="180">
        <f t="shared" si="0"/>
        <v>0</v>
      </c>
      <c r="K437" s="176" t="s">
        <v>157</v>
      </c>
      <c r="L437" s="39"/>
      <c r="M437" s="181" t="s">
        <v>19</v>
      </c>
      <c r="N437" s="182" t="s">
        <v>51</v>
      </c>
      <c r="O437" s="65"/>
      <c r="P437" s="183">
        <f t="shared" si="1"/>
        <v>0</v>
      </c>
      <c r="Q437" s="183">
        <v>0</v>
      </c>
      <c r="R437" s="183">
        <f t="shared" si="2"/>
        <v>0</v>
      </c>
      <c r="S437" s="183">
        <v>0.00394</v>
      </c>
      <c r="T437" s="184">
        <f t="shared" si="3"/>
        <v>0.130808</v>
      </c>
      <c r="U437" s="34"/>
      <c r="V437" s="34"/>
      <c r="W437" s="34"/>
      <c r="X437" s="34"/>
      <c r="Y437" s="34"/>
      <c r="Z437" s="34"/>
      <c r="AA437" s="34"/>
      <c r="AB437" s="34"/>
      <c r="AC437" s="34"/>
      <c r="AD437" s="34"/>
      <c r="AE437" s="34"/>
      <c r="AR437" s="185" t="s">
        <v>233</v>
      </c>
      <c r="AT437" s="185" t="s">
        <v>153</v>
      </c>
      <c r="AU437" s="185" t="s">
        <v>88</v>
      </c>
      <c r="AY437" s="17" t="s">
        <v>151</v>
      </c>
      <c r="BE437" s="186">
        <f t="shared" si="4"/>
        <v>0</v>
      </c>
      <c r="BF437" s="186">
        <f t="shared" si="5"/>
        <v>0</v>
      </c>
      <c r="BG437" s="186">
        <f t="shared" si="6"/>
        <v>0</v>
      </c>
      <c r="BH437" s="186">
        <f t="shared" si="7"/>
        <v>0</v>
      </c>
      <c r="BI437" s="186">
        <f t="shared" si="8"/>
        <v>0</v>
      </c>
      <c r="BJ437" s="17" t="s">
        <v>158</v>
      </c>
      <c r="BK437" s="186">
        <f t="shared" si="9"/>
        <v>0</v>
      </c>
      <c r="BL437" s="17" t="s">
        <v>233</v>
      </c>
      <c r="BM437" s="185" t="s">
        <v>967</v>
      </c>
    </row>
    <row r="438" spans="1:65" s="2" customFormat="1" ht="14.4" customHeight="1">
      <c r="A438" s="34"/>
      <c r="B438" s="35"/>
      <c r="C438" s="174" t="s">
        <v>968</v>
      </c>
      <c r="D438" s="174" t="s">
        <v>153</v>
      </c>
      <c r="E438" s="175" t="s">
        <v>969</v>
      </c>
      <c r="F438" s="176" t="s">
        <v>970</v>
      </c>
      <c r="G438" s="177" t="s">
        <v>202</v>
      </c>
      <c r="H438" s="178">
        <v>24.8</v>
      </c>
      <c r="I438" s="179"/>
      <c r="J438" s="180">
        <f t="shared" si="0"/>
        <v>0</v>
      </c>
      <c r="K438" s="176" t="s">
        <v>157</v>
      </c>
      <c r="L438" s="39"/>
      <c r="M438" s="181" t="s">
        <v>19</v>
      </c>
      <c r="N438" s="182" t="s">
        <v>51</v>
      </c>
      <c r="O438" s="65"/>
      <c r="P438" s="183">
        <f t="shared" si="1"/>
        <v>0</v>
      </c>
      <c r="Q438" s="183">
        <v>0.00297</v>
      </c>
      <c r="R438" s="183">
        <f t="shared" si="2"/>
        <v>0.073656</v>
      </c>
      <c r="S438" s="183">
        <v>0</v>
      </c>
      <c r="T438" s="184">
        <f t="shared" si="3"/>
        <v>0</v>
      </c>
      <c r="U438" s="34"/>
      <c r="V438" s="34"/>
      <c r="W438" s="34"/>
      <c r="X438" s="34"/>
      <c r="Y438" s="34"/>
      <c r="Z438" s="34"/>
      <c r="AA438" s="34"/>
      <c r="AB438" s="34"/>
      <c r="AC438" s="34"/>
      <c r="AD438" s="34"/>
      <c r="AE438" s="34"/>
      <c r="AR438" s="185" t="s">
        <v>233</v>
      </c>
      <c r="AT438" s="185" t="s">
        <v>153</v>
      </c>
      <c r="AU438" s="185" t="s">
        <v>88</v>
      </c>
      <c r="AY438" s="17" t="s">
        <v>151</v>
      </c>
      <c r="BE438" s="186">
        <f t="shared" si="4"/>
        <v>0</v>
      </c>
      <c r="BF438" s="186">
        <f t="shared" si="5"/>
        <v>0</v>
      </c>
      <c r="BG438" s="186">
        <f t="shared" si="6"/>
        <v>0</v>
      </c>
      <c r="BH438" s="186">
        <f t="shared" si="7"/>
        <v>0</v>
      </c>
      <c r="BI438" s="186">
        <f t="shared" si="8"/>
        <v>0</v>
      </c>
      <c r="BJ438" s="17" t="s">
        <v>158</v>
      </c>
      <c r="BK438" s="186">
        <f t="shared" si="9"/>
        <v>0</v>
      </c>
      <c r="BL438" s="17" t="s">
        <v>233</v>
      </c>
      <c r="BM438" s="185" t="s">
        <v>971</v>
      </c>
    </row>
    <row r="439" spans="1:47" s="2" customFormat="1" ht="38.4">
      <c r="A439" s="34"/>
      <c r="B439" s="35"/>
      <c r="C439" s="36"/>
      <c r="D439" s="187" t="s">
        <v>160</v>
      </c>
      <c r="E439" s="36"/>
      <c r="F439" s="188" t="s">
        <v>972</v>
      </c>
      <c r="G439" s="36"/>
      <c r="H439" s="36"/>
      <c r="I439" s="189"/>
      <c r="J439" s="36"/>
      <c r="K439" s="36"/>
      <c r="L439" s="39"/>
      <c r="M439" s="190"/>
      <c r="N439" s="191"/>
      <c r="O439" s="65"/>
      <c r="P439" s="65"/>
      <c r="Q439" s="65"/>
      <c r="R439" s="65"/>
      <c r="S439" s="65"/>
      <c r="T439" s="66"/>
      <c r="U439" s="34"/>
      <c r="V439" s="34"/>
      <c r="W439" s="34"/>
      <c r="X439" s="34"/>
      <c r="Y439" s="34"/>
      <c r="Z439" s="34"/>
      <c r="AA439" s="34"/>
      <c r="AB439" s="34"/>
      <c r="AC439" s="34"/>
      <c r="AD439" s="34"/>
      <c r="AE439" s="34"/>
      <c r="AT439" s="17" t="s">
        <v>160</v>
      </c>
      <c r="AU439" s="17" t="s">
        <v>88</v>
      </c>
    </row>
    <row r="440" spans="1:65" s="2" customFormat="1" ht="14.4" customHeight="1">
      <c r="A440" s="34"/>
      <c r="B440" s="35"/>
      <c r="C440" s="174" t="s">
        <v>973</v>
      </c>
      <c r="D440" s="174" t="s">
        <v>153</v>
      </c>
      <c r="E440" s="175" t="s">
        <v>974</v>
      </c>
      <c r="F440" s="176" t="s">
        <v>975</v>
      </c>
      <c r="G440" s="177" t="s">
        <v>202</v>
      </c>
      <c r="H440" s="178">
        <v>42</v>
      </c>
      <c r="I440" s="179"/>
      <c r="J440" s="180">
        <f>ROUND(I440*H440,2)</f>
        <v>0</v>
      </c>
      <c r="K440" s="176" t="s">
        <v>157</v>
      </c>
      <c r="L440" s="39"/>
      <c r="M440" s="181" t="s">
        <v>19</v>
      </c>
      <c r="N440" s="182" t="s">
        <v>51</v>
      </c>
      <c r="O440" s="65"/>
      <c r="P440" s="183">
        <f>O440*H440</f>
        <v>0</v>
      </c>
      <c r="Q440" s="183">
        <v>0.00148</v>
      </c>
      <c r="R440" s="183">
        <f>Q440*H440</f>
        <v>0.06216</v>
      </c>
      <c r="S440" s="183">
        <v>0</v>
      </c>
      <c r="T440" s="184">
        <f>S440*H440</f>
        <v>0</v>
      </c>
      <c r="U440" s="34"/>
      <c r="V440" s="34"/>
      <c r="W440" s="34"/>
      <c r="X440" s="34"/>
      <c r="Y440" s="34"/>
      <c r="Z440" s="34"/>
      <c r="AA440" s="34"/>
      <c r="AB440" s="34"/>
      <c r="AC440" s="34"/>
      <c r="AD440" s="34"/>
      <c r="AE440" s="34"/>
      <c r="AR440" s="185" t="s">
        <v>233</v>
      </c>
      <c r="AT440" s="185" t="s">
        <v>153</v>
      </c>
      <c r="AU440" s="185" t="s">
        <v>88</v>
      </c>
      <c r="AY440" s="17" t="s">
        <v>151</v>
      </c>
      <c r="BE440" s="186">
        <f>IF(N440="základní",J440,0)</f>
        <v>0</v>
      </c>
      <c r="BF440" s="186">
        <f>IF(N440="snížená",J440,0)</f>
        <v>0</v>
      </c>
      <c r="BG440" s="186">
        <f>IF(N440="zákl. přenesená",J440,0)</f>
        <v>0</v>
      </c>
      <c r="BH440" s="186">
        <f>IF(N440="sníž. přenesená",J440,0)</f>
        <v>0</v>
      </c>
      <c r="BI440" s="186">
        <f>IF(N440="nulová",J440,0)</f>
        <v>0</v>
      </c>
      <c r="BJ440" s="17" t="s">
        <v>158</v>
      </c>
      <c r="BK440" s="186">
        <f>ROUND(I440*H440,2)</f>
        <v>0</v>
      </c>
      <c r="BL440" s="17" t="s">
        <v>233</v>
      </c>
      <c r="BM440" s="185" t="s">
        <v>976</v>
      </c>
    </row>
    <row r="441" spans="1:47" s="2" customFormat="1" ht="38.4">
      <c r="A441" s="34"/>
      <c r="B441" s="35"/>
      <c r="C441" s="36"/>
      <c r="D441" s="187" t="s">
        <v>160</v>
      </c>
      <c r="E441" s="36"/>
      <c r="F441" s="188" t="s">
        <v>972</v>
      </c>
      <c r="G441" s="36"/>
      <c r="H441" s="36"/>
      <c r="I441" s="189"/>
      <c r="J441" s="36"/>
      <c r="K441" s="36"/>
      <c r="L441" s="39"/>
      <c r="M441" s="190"/>
      <c r="N441" s="191"/>
      <c r="O441" s="65"/>
      <c r="P441" s="65"/>
      <c r="Q441" s="65"/>
      <c r="R441" s="65"/>
      <c r="S441" s="65"/>
      <c r="T441" s="66"/>
      <c r="U441" s="34"/>
      <c r="V441" s="34"/>
      <c r="W441" s="34"/>
      <c r="X441" s="34"/>
      <c r="Y441" s="34"/>
      <c r="Z441" s="34"/>
      <c r="AA441" s="34"/>
      <c r="AB441" s="34"/>
      <c r="AC441" s="34"/>
      <c r="AD441" s="34"/>
      <c r="AE441" s="34"/>
      <c r="AT441" s="17" t="s">
        <v>160</v>
      </c>
      <c r="AU441" s="17" t="s">
        <v>88</v>
      </c>
    </row>
    <row r="442" spans="1:65" s="2" customFormat="1" ht="14.4" customHeight="1">
      <c r="A442" s="34"/>
      <c r="B442" s="35"/>
      <c r="C442" s="174" t="s">
        <v>977</v>
      </c>
      <c r="D442" s="174" t="s">
        <v>153</v>
      </c>
      <c r="E442" s="175" t="s">
        <v>978</v>
      </c>
      <c r="F442" s="176" t="s">
        <v>979</v>
      </c>
      <c r="G442" s="177" t="s">
        <v>202</v>
      </c>
      <c r="H442" s="178">
        <v>38.84</v>
      </c>
      <c r="I442" s="179"/>
      <c r="J442" s="180">
        <f>ROUND(I442*H442,2)</f>
        <v>0</v>
      </c>
      <c r="K442" s="176" t="s">
        <v>157</v>
      </c>
      <c r="L442" s="39"/>
      <c r="M442" s="181" t="s">
        <v>19</v>
      </c>
      <c r="N442" s="182" t="s">
        <v>51</v>
      </c>
      <c r="O442" s="65"/>
      <c r="P442" s="183">
        <f>O442*H442</f>
        <v>0</v>
      </c>
      <c r="Q442" s="183">
        <v>0.00393</v>
      </c>
      <c r="R442" s="183">
        <f>Q442*H442</f>
        <v>0.15264120000000003</v>
      </c>
      <c r="S442" s="183">
        <v>0</v>
      </c>
      <c r="T442" s="184">
        <f>S442*H442</f>
        <v>0</v>
      </c>
      <c r="U442" s="34"/>
      <c r="V442" s="34"/>
      <c r="W442" s="34"/>
      <c r="X442" s="34"/>
      <c r="Y442" s="34"/>
      <c r="Z442" s="34"/>
      <c r="AA442" s="34"/>
      <c r="AB442" s="34"/>
      <c r="AC442" s="34"/>
      <c r="AD442" s="34"/>
      <c r="AE442" s="34"/>
      <c r="AR442" s="185" t="s">
        <v>233</v>
      </c>
      <c r="AT442" s="185" t="s">
        <v>153</v>
      </c>
      <c r="AU442" s="185" t="s">
        <v>88</v>
      </c>
      <c r="AY442" s="17" t="s">
        <v>151</v>
      </c>
      <c r="BE442" s="186">
        <f>IF(N442="základní",J442,0)</f>
        <v>0</v>
      </c>
      <c r="BF442" s="186">
        <f>IF(N442="snížená",J442,0)</f>
        <v>0</v>
      </c>
      <c r="BG442" s="186">
        <f>IF(N442="zákl. přenesená",J442,0)</f>
        <v>0</v>
      </c>
      <c r="BH442" s="186">
        <f>IF(N442="sníž. přenesená",J442,0)</f>
        <v>0</v>
      </c>
      <c r="BI442" s="186">
        <f>IF(N442="nulová",J442,0)</f>
        <v>0</v>
      </c>
      <c r="BJ442" s="17" t="s">
        <v>158</v>
      </c>
      <c r="BK442" s="186">
        <f>ROUND(I442*H442,2)</f>
        <v>0</v>
      </c>
      <c r="BL442" s="17" t="s">
        <v>233</v>
      </c>
      <c r="BM442" s="185" t="s">
        <v>980</v>
      </c>
    </row>
    <row r="443" spans="1:65" s="2" customFormat="1" ht="24.15" customHeight="1">
      <c r="A443" s="34"/>
      <c r="B443" s="35"/>
      <c r="C443" s="174" t="s">
        <v>981</v>
      </c>
      <c r="D443" s="174" t="s">
        <v>153</v>
      </c>
      <c r="E443" s="175" t="s">
        <v>982</v>
      </c>
      <c r="F443" s="176" t="s">
        <v>983</v>
      </c>
      <c r="G443" s="177" t="s">
        <v>202</v>
      </c>
      <c r="H443" s="178">
        <v>19.5</v>
      </c>
      <c r="I443" s="179"/>
      <c r="J443" s="180">
        <f>ROUND(I443*H443,2)</f>
        <v>0</v>
      </c>
      <c r="K443" s="176" t="s">
        <v>157</v>
      </c>
      <c r="L443" s="39"/>
      <c r="M443" s="181" t="s">
        <v>19</v>
      </c>
      <c r="N443" s="182" t="s">
        <v>51</v>
      </c>
      <c r="O443" s="65"/>
      <c r="P443" s="183">
        <f>O443*H443</f>
        <v>0</v>
      </c>
      <c r="Q443" s="183">
        <v>0.00149</v>
      </c>
      <c r="R443" s="183">
        <f>Q443*H443</f>
        <v>0.029055</v>
      </c>
      <c r="S443" s="183">
        <v>0</v>
      </c>
      <c r="T443" s="184">
        <f>S443*H443</f>
        <v>0</v>
      </c>
      <c r="U443" s="34"/>
      <c r="V443" s="34"/>
      <c r="W443" s="34"/>
      <c r="X443" s="34"/>
      <c r="Y443" s="34"/>
      <c r="Z443" s="34"/>
      <c r="AA443" s="34"/>
      <c r="AB443" s="34"/>
      <c r="AC443" s="34"/>
      <c r="AD443" s="34"/>
      <c r="AE443" s="34"/>
      <c r="AR443" s="185" t="s">
        <v>233</v>
      </c>
      <c r="AT443" s="185" t="s">
        <v>153</v>
      </c>
      <c r="AU443" s="185" t="s">
        <v>88</v>
      </c>
      <c r="AY443" s="17" t="s">
        <v>151</v>
      </c>
      <c r="BE443" s="186">
        <f>IF(N443="základní",J443,0)</f>
        <v>0</v>
      </c>
      <c r="BF443" s="186">
        <f>IF(N443="snížená",J443,0)</f>
        <v>0</v>
      </c>
      <c r="BG443" s="186">
        <f>IF(N443="zákl. přenesená",J443,0)</f>
        <v>0</v>
      </c>
      <c r="BH443" s="186">
        <f>IF(N443="sníž. přenesená",J443,0)</f>
        <v>0</v>
      </c>
      <c r="BI443" s="186">
        <f>IF(N443="nulová",J443,0)</f>
        <v>0</v>
      </c>
      <c r="BJ443" s="17" t="s">
        <v>158</v>
      </c>
      <c r="BK443" s="186">
        <f>ROUND(I443*H443,2)</f>
        <v>0</v>
      </c>
      <c r="BL443" s="17" t="s">
        <v>233</v>
      </c>
      <c r="BM443" s="185" t="s">
        <v>984</v>
      </c>
    </row>
    <row r="444" spans="1:65" s="2" customFormat="1" ht="14.4" customHeight="1">
      <c r="A444" s="34"/>
      <c r="B444" s="35"/>
      <c r="C444" s="174" t="s">
        <v>985</v>
      </c>
      <c r="D444" s="174" t="s">
        <v>153</v>
      </c>
      <c r="E444" s="175" t="s">
        <v>986</v>
      </c>
      <c r="F444" s="176" t="s">
        <v>987</v>
      </c>
      <c r="G444" s="177" t="s">
        <v>202</v>
      </c>
      <c r="H444" s="178">
        <v>40</v>
      </c>
      <c r="I444" s="179"/>
      <c r="J444" s="180">
        <f>ROUND(I444*H444,2)</f>
        <v>0</v>
      </c>
      <c r="K444" s="176" t="s">
        <v>157</v>
      </c>
      <c r="L444" s="39"/>
      <c r="M444" s="181" t="s">
        <v>19</v>
      </c>
      <c r="N444" s="182" t="s">
        <v>51</v>
      </c>
      <c r="O444" s="65"/>
      <c r="P444" s="183">
        <f>O444*H444</f>
        <v>0</v>
      </c>
      <c r="Q444" s="183">
        <v>0.00286</v>
      </c>
      <c r="R444" s="183">
        <f>Q444*H444</f>
        <v>0.1144</v>
      </c>
      <c r="S444" s="183">
        <v>0</v>
      </c>
      <c r="T444" s="184">
        <f>S444*H444</f>
        <v>0</v>
      </c>
      <c r="U444" s="34"/>
      <c r="V444" s="34"/>
      <c r="W444" s="34"/>
      <c r="X444" s="34"/>
      <c r="Y444" s="34"/>
      <c r="Z444" s="34"/>
      <c r="AA444" s="34"/>
      <c r="AB444" s="34"/>
      <c r="AC444" s="34"/>
      <c r="AD444" s="34"/>
      <c r="AE444" s="34"/>
      <c r="AR444" s="185" t="s">
        <v>233</v>
      </c>
      <c r="AT444" s="185" t="s">
        <v>153</v>
      </c>
      <c r="AU444" s="185" t="s">
        <v>88</v>
      </c>
      <c r="AY444" s="17" t="s">
        <v>151</v>
      </c>
      <c r="BE444" s="186">
        <f>IF(N444="základní",J444,0)</f>
        <v>0</v>
      </c>
      <c r="BF444" s="186">
        <f>IF(N444="snížená",J444,0)</f>
        <v>0</v>
      </c>
      <c r="BG444" s="186">
        <f>IF(N444="zákl. přenesená",J444,0)</f>
        <v>0</v>
      </c>
      <c r="BH444" s="186">
        <f>IF(N444="sníž. přenesená",J444,0)</f>
        <v>0</v>
      </c>
      <c r="BI444" s="186">
        <f>IF(N444="nulová",J444,0)</f>
        <v>0</v>
      </c>
      <c r="BJ444" s="17" t="s">
        <v>158</v>
      </c>
      <c r="BK444" s="186">
        <f>ROUND(I444*H444,2)</f>
        <v>0</v>
      </c>
      <c r="BL444" s="17" t="s">
        <v>233</v>
      </c>
      <c r="BM444" s="185" t="s">
        <v>988</v>
      </c>
    </row>
    <row r="445" spans="1:65" s="2" customFormat="1" ht="14.4" customHeight="1">
      <c r="A445" s="34"/>
      <c r="B445" s="35"/>
      <c r="C445" s="174" t="s">
        <v>989</v>
      </c>
      <c r="D445" s="174" t="s">
        <v>153</v>
      </c>
      <c r="E445" s="175" t="s">
        <v>990</v>
      </c>
      <c r="F445" s="176" t="s">
        <v>991</v>
      </c>
      <c r="G445" s="177" t="s">
        <v>202</v>
      </c>
      <c r="H445" s="178">
        <v>33.2</v>
      </c>
      <c r="I445" s="179"/>
      <c r="J445" s="180">
        <f>ROUND(I445*H445,2)</f>
        <v>0</v>
      </c>
      <c r="K445" s="176" t="s">
        <v>157</v>
      </c>
      <c r="L445" s="39"/>
      <c r="M445" s="181" t="s">
        <v>19</v>
      </c>
      <c r="N445" s="182" t="s">
        <v>51</v>
      </c>
      <c r="O445" s="65"/>
      <c r="P445" s="183">
        <f>O445*H445</f>
        <v>0</v>
      </c>
      <c r="Q445" s="183">
        <v>0.00223</v>
      </c>
      <c r="R445" s="183">
        <f>Q445*H445</f>
        <v>0.07403600000000002</v>
      </c>
      <c r="S445" s="183">
        <v>0</v>
      </c>
      <c r="T445" s="184">
        <f>S445*H445</f>
        <v>0</v>
      </c>
      <c r="U445" s="34"/>
      <c r="V445" s="34"/>
      <c r="W445" s="34"/>
      <c r="X445" s="34"/>
      <c r="Y445" s="34"/>
      <c r="Z445" s="34"/>
      <c r="AA445" s="34"/>
      <c r="AB445" s="34"/>
      <c r="AC445" s="34"/>
      <c r="AD445" s="34"/>
      <c r="AE445" s="34"/>
      <c r="AR445" s="185" t="s">
        <v>233</v>
      </c>
      <c r="AT445" s="185" t="s">
        <v>153</v>
      </c>
      <c r="AU445" s="185" t="s">
        <v>88</v>
      </c>
      <c r="AY445" s="17" t="s">
        <v>151</v>
      </c>
      <c r="BE445" s="186">
        <f>IF(N445="základní",J445,0)</f>
        <v>0</v>
      </c>
      <c r="BF445" s="186">
        <f>IF(N445="snížená",J445,0)</f>
        <v>0</v>
      </c>
      <c r="BG445" s="186">
        <f>IF(N445="zákl. přenesená",J445,0)</f>
        <v>0</v>
      </c>
      <c r="BH445" s="186">
        <f>IF(N445="sníž. přenesená",J445,0)</f>
        <v>0</v>
      </c>
      <c r="BI445" s="186">
        <f>IF(N445="nulová",J445,0)</f>
        <v>0</v>
      </c>
      <c r="BJ445" s="17" t="s">
        <v>158</v>
      </c>
      <c r="BK445" s="186">
        <f>ROUND(I445*H445,2)</f>
        <v>0</v>
      </c>
      <c r="BL445" s="17" t="s">
        <v>233</v>
      </c>
      <c r="BM445" s="185" t="s">
        <v>992</v>
      </c>
    </row>
    <row r="446" spans="1:65" s="2" customFormat="1" ht="24.15" customHeight="1">
      <c r="A446" s="34"/>
      <c r="B446" s="35"/>
      <c r="C446" s="174" t="s">
        <v>993</v>
      </c>
      <c r="D446" s="174" t="s">
        <v>153</v>
      </c>
      <c r="E446" s="175" t="s">
        <v>994</v>
      </c>
      <c r="F446" s="176" t="s">
        <v>995</v>
      </c>
      <c r="G446" s="177" t="s">
        <v>165</v>
      </c>
      <c r="H446" s="178">
        <v>0.506</v>
      </c>
      <c r="I446" s="179"/>
      <c r="J446" s="180">
        <f>ROUND(I446*H446,2)</f>
        <v>0</v>
      </c>
      <c r="K446" s="176" t="s">
        <v>157</v>
      </c>
      <c r="L446" s="39"/>
      <c r="M446" s="181" t="s">
        <v>19</v>
      </c>
      <c r="N446" s="182" t="s">
        <v>51</v>
      </c>
      <c r="O446" s="65"/>
      <c r="P446" s="183">
        <f>O446*H446</f>
        <v>0</v>
      </c>
      <c r="Q446" s="183">
        <v>0</v>
      </c>
      <c r="R446" s="183">
        <f>Q446*H446</f>
        <v>0</v>
      </c>
      <c r="S446" s="183">
        <v>0</v>
      </c>
      <c r="T446" s="184">
        <f>S446*H446</f>
        <v>0</v>
      </c>
      <c r="U446" s="34"/>
      <c r="V446" s="34"/>
      <c r="W446" s="34"/>
      <c r="X446" s="34"/>
      <c r="Y446" s="34"/>
      <c r="Z446" s="34"/>
      <c r="AA446" s="34"/>
      <c r="AB446" s="34"/>
      <c r="AC446" s="34"/>
      <c r="AD446" s="34"/>
      <c r="AE446" s="34"/>
      <c r="AR446" s="185" t="s">
        <v>233</v>
      </c>
      <c r="AT446" s="185" t="s">
        <v>153</v>
      </c>
      <c r="AU446" s="185" t="s">
        <v>88</v>
      </c>
      <c r="AY446" s="17" t="s">
        <v>151</v>
      </c>
      <c r="BE446" s="186">
        <f>IF(N446="základní",J446,0)</f>
        <v>0</v>
      </c>
      <c r="BF446" s="186">
        <f>IF(N446="snížená",J446,0)</f>
        <v>0</v>
      </c>
      <c r="BG446" s="186">
        <f>IF(N446="zákl. přenesená",J446,0)</f>
        <v>0</v>
      </c>
      <c r="BH446" s="186">
        <f>IF(N446="sníž. přenesená",J446,0)</f>
        <v>0</v>
      </c>
      <c r="BI446" s="186">
        <f>IF(N446="nulová",J446,0)</f>
        <v>0</v>
      </c>
      <c r="BJ446" s="17" t="s">
        <v>158</v>
      </c>
      <c r="BK446" s="186">
        <f>ROUND(I446*H446,2)</f>
        <v>0</v>
      </c>
      <c r="BL446" s="17" t="s">
        <v>233</v>
      </c>
      <c r="BM446" s="185" t="s">
        <v>996</v>
      </c>
    </row>
    <row r="447" spans="1:47" s="2" customFormat="1" ht="86.4">
      <c r="A447" s="34"/>
      <c r="B447" s="35"/>
      <c r="C447" s="36"/>
      <c r="D447" s="187" t="s">
        <v>160</v>
      </c>
      <c r="E447" s="36"/>
      <c r="F447" s="188" t="s">
        <v>997</v>
      </c>
      <c r="G447" s="36"/>
      <c r="H447" s="36"/>
      <c r="I447" s="189"/>
      <c r="J447" s="36"/>
      <c r="K447" s="36"/>
      <c r="L447" s="39"/>
      <c r="M447" s="190"/>
      <c r="N447" s="191"/>
      <c r="O447" s="65"/>
      <c r="P447" s="65"/>
      <c r="Q447" s="65"/>
      <c r="R447" s="65"/>
      <c r="S447" s="65"/>
      <c r="T447" s="66"/>
      <c r="U447" s="34"/>
      <c r="V447" s="34"/>
      <c r="W447" s="34"/>
      <c r="X447" s="34"/>
      <c r="Y447" s="34"/>
      <c r="Z447" s="34"/>
      <c r="AA447" s="34"/>
      <c r="AB447" s="34"/>
      <c r="AC447" s="34"/>
      <c r="AD447" s="34"/>
      <c r="AE447" s="34"/>
      <c r="AT447" s="17" t="s">
        <v>160</v>
      </c>
      <c r="AU447" s="17" t="s">
        <v>88</v>
      </c>
    </row>
    <row r="448" spans="2:63" s="12" customFormat="1" ht="22.8" customHeight="1">
      <c r="B448" s="158"/>
      <c r="C448" s="159"/>
      <c r="D448" s="160" t="s">
        <v>77</v>
      </c>
      <c r="E448" s="172" t="s">
        <v>998</v>
      </c>
      <c r="F448" s="172" t="s">
        <v>999</v>
      </c>
      <c r="G448" s="159"/>
      <c r="H448" s="159"/>
      <c r="I448" s="162"/>
      <c r="J448" s="173">
        <f>BK448</f>
        <v>0</v>
      </c>
      <c r="K448" s="159"/>
      <c r="L448" s="164"/>
      <c r="M448" s="165"/>
      <c r="N448" s="166"/>
      <c r="O448" s="166"/>
      <c r="P448" s="167">
        <f>SUM(P449:P472)</f>
        <v>0</v>
      </c>
      <c r="Q448" s="166"/>
      <c r="R448" s="167">
        <f>SUM(R449:R472)</f>
        <v>16.177356320000005</v>
      </c>
      <c r="S448" s="166"/>
      <c r="T448" s="168">
        <f>SUM(T449:T472)</f>
        <v>6.80385452</v>
      </c>
      <c r="AR448" s="169" t="s">
        <v>88</v>
      </c>
      <c r="AT448" s="170" t="s">
        <v>77</v>
      </c>
      <c r="AU448" s="170" t="s">
        <v>86</v>
      </c>
      <c r="AY448" s="169" t="s">
        <v>151</v>
      </c>
      <c r="BK448" s="171">
        <f>SUM(BK449:BK472)</f>
        <v>0</v>
      </c>
    </row>
    <row r="449" spans="1:65" s="2" customFormat="1" ht="14.4" customHeight="1">
      <c r="A449" s="34"/>
      <c r="B449" s="35"/>
      <c r="C449" s="174" t="s">
        <v>1000</v>
      </c>
      <c r="D449" s="174" t="s">
        <v>153</v>
      </c>
      <c r="E449" s="175" t="s">
        <v>1001</v>
      </c>
      <c r="F449" s="176" t="s">
        <v>1002</v>
      </c>
      <c r="G449" s="177" t="s">
        <v>173</v>
      </c>
      <c r="H449" s="178">
        <v>373.034</v>
      </c>
      <c r="I449" s="179"/>
      <c r="J449" s="180">
        <f>ROUND(I449*H449,2)</f>
        <v>0</v>
      </c>
      <c r="K449" s="176" t="s">
        <v>157</v>
      </c>
      <c r="L449" s="39"/>
      <c r="M449" s="181" t="s">
        <v>19</v>
      </c>
      <c r="N449" s="182" t="s">
        <v>51</v>
      </c>
      <c r="O449" s="65"/>
      <c r="P449" s="183">
        <f>O449*H449</f>
        <v>0</v>
      </c>
      <c r="Q449" s="183">
        <v>0</v>
      </c>
      <c r="R449" s="183">
        <f>Q449*H449</f>
        <v>0</v>
      </c>
      <c r="S449" s="183">
        <v>0</v>
      </c>
      <c r="T449" s="184">
        <f>S449*H449</f>
        <v>0</v>
      </c>
      <c r="U449" s="34"/>
      <c r="V449" s="34"/>
      <c r="W449" s="34"/>
      <c r="X449" s="34"/>
      <c r="Y449" s="34"/>
      <c r="Z449" s="34"/>
      <c r="AA449" s="34"/>
      <c r="AB449" s="34"/>
      <c r="AC449" s="34"/>
      <c r="AD449" s="34"/>
      <c r="AE449" s="34"/>
      <c r="AR449" s="185" t="s">
        <v>233</v>
      </c>
      <c r="AT449" s="185" t="s">
        <v>153</v>
      </c>
      <c r="AU449" s="185" t="s">
        <v>88</v>
      </c>
      <c r="AY449" s="17" t="s">
        <v>151</v>
      </c>
      <c r="BE449" s="186">
        <f>IF(N449="základní",J449,0)</f>
        <v>0</v>
      </c>
      <c r="BF449" s="186">
        <f>IF(N449="snížená",J449,0)</f>
        <v>0</v>
      </c>
      <c r="BG449" s="186">
        <f>IF(N449="zákl. přenesená",J449,0)</f>
        <v>0</v>
      </c>
      <c r="BH449" s="186">
        <f>IF(N449="sníž. přenesená",J449,0)</f>
        <v>0</v>
      </c>
      <c r="BI449" s="186">
        <f>IF(N449="nulová",J449,0)</f>
        <v>0</v>
      </c>
      <c r="BJ449" s="17" t="s">
        <v>158</v>
      </c>
      <c r="BK449" s="186">
        <f>ROUND(I449*H449,2)</f>
        <v>0</v>
      </c>
      <c r="BL449" s="17" t="s">
        <v>233</v>
      </c>
      <c r="BM449" s="185" t="s">
        <v>1003</v>
      </c>
    </row>
    <row r="450" spans="1:47" s="2" customFormat="1" ht="48">
      <c r="A450" s="34"/>
      <c r="B450" s="35"/>
      <c r="C450" s="36"/>
      <c r="D450" s="187" t="s">
        <v>160</v>
      </c>
      <c r="E450" s="36"/>
      <c r="F450" s="188" t="s">
        <v>1004</v>
      </c>
      <c r="G450" s="36"/>
      <c r="H450" s="36"/>
      <c r="I450" s="189"/>
      <c r="J450" s="36"/>
      <c r="K450" s="36"/>
      <c r="L450" s="39"/>
      <c r="M450" s="190"/>
      <c r="N450" s="191"/>
      <c r="O450" s="65"/>
      <c r="P450" s="65"/>
      <c r="Q450" s="65"/>
      <c r="R450" s="65"/>
      <c r="S450" s="65"/>
      <c r="T450" s="66"/>
      <c r="U450" s="34"/>
      <c r="V450" s="34"/>
      <c r="W450" s="34"/>
      <c r="X450" s="34"/>
      <c r="Y450" s="34"/>
      <c r="Z450" s="34"/>
      <c r="AA450" s="34"/>
      <c r="AB450" s="34"/>
      <c r="AC450" s="34"/>
      <c r="AD450" s="34"/>
      <c r="AE450" s="34"/>
      <c r="AT450" s="17" t="s">
        <v>160</v>
      </c>
      <c r="AU450" s="17" t="s">
        <v>88</v>
      </c>
    </row>
    <row r="451" spans="2:51" s="13" customFormat="1" ht="10.2">
      <c r="B451" s="202"/>
      <c r="C451" s="203"/>
      <c r="D451" s="187" t="s">
        <v>168</v>
      </c>
      <c r="E451" s="204" t="s">
        <v>19</v>
      </c>
      <c r="F451" s="205" t="s">
        <v>1005</v>
      </c>
      <c r="G451" s="203"/>
      <c r="H451" s="206">
        <v>373.034</v>
      </c>
      <c r="I451" s="207"/>
      <c r="J451" s="203"/>
      <c r="K451" s="203"/>
      <c r="L451" s="208"/>
      <c r="M451" s="209"/>
      <c r="N451" s="210"/>
      <c r="O451" s="210"/>
      <c r="P451" s="210"/>
      <c r="Q451" s="210"/>
      <c r="R451" s="210"/>
      <c r="S451" s="210"/>
      <c r="T451" s="211"/>
      <c r="AT451" s="212" t="s">
        <v>168</v>
      </c>
      <c r="AU451" s="212" t="s">
        <v>88</v>
      </c>
      <c r="AV451" s="13" t="s">
        <v>88</v>
      </c>
      <c r="AW451" s="13" t="s">
        <v>37</v>
      </c>
      <c r="AX451" s="13" t="s">
        <v>86</v>
      </c>
      <c r="AY451" s="212" t="s">
        <v>151</v>
      </c>
    </row>
    <row r="452" spans="1:65" s="2" customFormat="1" ht="14.4" customHeight="1">
      <c r="A452" s="34"/>
      <c r="B452" s="35"/>
      <c r="C452" s="192" t="s">
        <v>1006</v>
      </c>
      <c r="D452" s="192" t="s">
        <v>162</v>
      </c>
      <c r="E452" s="193" t="s">
        <v>1007</v>
      </c>
      <c r="F452" s="194" t="s">
        <v>1008</v>
      </c>
      <c r="G452" s="195" t="s">
        <v>188</v>
      </c>
      <c r="H452" s="196">
        <v>3730.34</v>
      </c>
      <c r="I452" s="197"/>
      <c r="J452" s="198">
        <f>ROUND(I452*H452,2)</f>
        <v>0</v>
      </c>
      <c r="K452" s="194" t="s">
        <v>157</v>
      </c>
      <c r="L452" s="199"/>
      <c r="M452" s="200" t="s">
        <v>19</v>
      </c>
      <c r="N452" s="201" t="s">
        <v>51</v>
      </c>
      <c r="O452" s="65"/>
      <c r="P452" s="183">
        <f>O452*H452</f>
        <v>0</v>
      </c>
      <c r="Q452" s="183">
        <v>0.0043</v>
      </c>
      <c r="R452" s="183">
        <f>Q452*H452</f>
        <v>16.040462</v>
      </c>
      <c r="S452" s="183">
        <v>0</v>
      </c>
      <c r="T452" s="184">
        <f>S452*H452</f>
        <v>0</v>
      </c>
      <c r="U452" s="34"/>
      <c r="V452" s="34"/>
      <c r="W452" s="34"/>
      <c r="X452" s="34"/>
      <c r="Y452" s="34"/>
      <c r="Z452" s="34"/>
      <c r="AA452" s="34"/>
      <c r="AB452" s="34"/>
      <c r="AC452" s="34"/>
      <c r="AD452" s="34"/>
      <c r="AE452" s="34"/>
      <c r="AR452" s="185" t="s">
        <v>314</v>
      </c>
      <c r="AT452" s="185" t="s">
        <v>162</v>
      </c>
      <c r="AU452" s="185" t="s">
        <v>88</v>
      </c>
      <c r="AY452" s="17" t="s">
        <v>151</v>
      </c>
      <c r="BE452" s="186">
        <f>IF(N452="základní",J452,0)</f>
        <v>0</v>
      </c>
      <c r="BF452" s="186">
        <f>IF(N452="snížená",J452,0)</f>
        <v>0</v>
      </c>
      <c r="BG452" s="186">
        <f>IF(N452="zákl. přenesená",J452,0)</f>
        <v>0</v>
      </c>
      <c r="BH452" s="186">
        <f>IF(N452="sníž. přenesená",J452,0)</f>
        <v>0</v>
      </c>
      <c r="BI452" s="186">
        <f>IF(N452="nulová",J452,0)</f>
        <v>0</v>
      </c>
      <c r="BJ452" s="17" t="s">
        <v>158</v>
      </c>
      <c r="BK452" s="186">
        <f>ROUND(I452*H452,2)</f>
        <v>0</v>
      </c>
      <c r="BL452" s="17" t="s">
        <v>233</v>
      </c>
      <c r="BM452" s="185" t="s">
        <v>1009</v>
      </c>
    </row>
    <row r="453" spans="2:51" s="13" customFormat="1" ht="10.2">
      <c r="B453" s="202"/>
      <c r="C453" s="203"/>
      <c r="D453" s="187" t="s">
        <v>168</v>
      </c>
      <c r="E453" s="204" t="s">
        <v>19</v>
      </c>
      <c r="F453" s="205" t="s">
        <v>1005</v>
      </c>
      <c r="G453" s="203"/>
      <c r="H453" s="206">
        <v>373.034</v>
      </c>
      <c r="I453" s="207"/>
      <c r="J453" s="203"/>
      <c r="K453" s="203"/>
      <c r="L453" s="208"/>
      <c r="M453" s="209"/>
      <c r="N453" s="210"/>
      <c r="O453" s="210"/>
      <c r="P453" s="210"/>
      <c r="Q453" s="210"/>
      <c r="R453" s="210"/>
      <c r="S453" s="210"/>
      <c r="T453" s="211"/>
      <c r="AT453" s="212" t="s">
        <v>168</v>
      </c>
      <c r="AU453" s="212" t="s">
        <v>88</v>
      </c>
      <c r="AV453" s="13" t="s">
        <v>88</v>
      </c>
      <c r="AW453" s="13" t="s">
        <v>37</v>
      </c>
      <c r="AX453" s="13" t="s">
        <v>86</v>
      </c>
      <c r="AY453" s="212" t="s">
        <v>151</v>
      </c>
    </row>
    <row r="454" spans="2:51" s="13" customFormat="1" ht="10.2">
      <c r="B454" s="202"/>
      <c r="C454" s="203"/>
      <c r="D454" s="187" t="s">
        <v>168</v>
      </c>
      <c r="E454" s="203"/>
      <c r="F454" s="205" t="s">
        <v>1010</v>
      </c>
      <c r="G454" s="203"/>
      <c r="H454" s="206">
        <v>3730.34</v>
      </c>
      <c r="I454" s="207"/>
      <c r="J454" s="203"/>
      <c r="K454" s="203"/>
      <c r="L454" s="208"/>
      <c r="M454" s="209"/>
      <c r="N454" s="210"/>
      <c r="O454" s="210"/>
      <c r="P454" s="210"/>
      <c r="Q454" s="210"/>
      <c r="R454" s="210"/>
      <c r="S454" s="210"/>
      <c r="T454" s="211"/>
      <c r="AT454" s="212" t="s">
        <v>168</v>
      </c>
      <c r="AU454" s="212" t="s">
        <v>88</v>
      </c>
      <c r="AV454" s="13" t="s">
        <v>88</v>
      </c>
      <c r="AW454" s="13" t="s">
        <v>4</v>
      </c>
      <c r="AX454" s="13" t="s">
        <v>86</v>
      </c>
      <c r="AY454" s="212" t="s">
        <v>151</v>
      </c>
    </row>
    <row r="455" spans="1:65" s="2" customFormat="1" ht="14.4" customHeight="1">
      <c r="A455" s="34"/>
      <c r="B455" s="35"/>
      <c r="C455" s="174" t="s">
        <v>1011</v>
      </c>
      <c r="D455" s="174" t="s">
        <v>153</v>
      </c>
      <c r="E455" s="175" t="s">
        <v>1012</v>
      </c>
      <c r="F455" s="176" t="s">
        <v>1013</v>
      </c>
      <c r="G455" s="177" t="s">
        <v>173</v>
      </c>
      <c r="H455" s="178">
        <v>373.034</v>
      </c>
      <c r="I455" s="179"/>
      <c r="J455" s="180">
        <f>ROUND(I455*H455,2)</f>
        <v>0</v>
      </c>
      <c r="K455" s="176" t="s">
        <v>157</v>
      </c>
      <c r="L455" s="39"/>
      <c r="M455" s="181" t="s">
        <v>19</v>
      </c>
      <c r="N455" s="182" t="s">
        <v>51</v>
      </c>
      <c r="O455" s="65"/>
      <c r="P455" s="183">
        <f>O455*H455</f>
        <v>0</v>
      </c>
      <c r="Q455" s="183">
        <v>0.0002</v>
      </c>
      <c r="R455" s="183">
        <f>Q455*H455</f>
        <v>0.0746068</v>
      </c>
      <c r="S455" s="183">
        <v>0.01778</v>
      </c>
      <c r="T455" s="184">
        <f>S455*H455</f>
        <v>6.63254452</v>
      </c>
      <c r="U455" s="34"/>
      <c r="V455" s="34"/>
      <c r="W455" s="34"/>
      <c r="X455" s="34"/>
      <c r="Y455" s="34"/>
      <c r="Z455" s="34"/>
      <c r="AA455" s="34"/>
      <c r="AB455" s="34"/>
      <c r="AC455" s="34"/>
      <c r="AD455" s="34"/>
      <c r="AE455" s="34"/>
      <c r="AR455" s="185" t="s">
        <v>233</v>
      </c>
      <c r="AT455" s="185" t="s">
        <v>153</v>
      </c>
      <c r="AU455" s="185" t="s">
        <v>88</v>
      </c>
      <c r="AY455" s="17" t="s">
        <v>151</v>
      </c>
      <c r="BE455" s="186">
        <f>IF(N455="základní",J455,0)</f>
        <v>0</v>
      </c>
      <c r="BF455" s="186">
        <f>IF(N455="snížená",J455,0)</f>
        <v>0</v>
      </c>
      <c r="BG455" s="186">
        <f>IF(N455="zákl. přenesená",J455,0)</f>
        <v>0</v>
      </c>
      <c r="BH455" s="186">
        <f>IF(N455="sníž. přenesená",J455,0)</f>
        <v>0</v>
      </c>
      <c r="BI455" s="186">
        <f>IF(N455="nulová",J455,0)</f>
        <v>0</v>
      </c>
      <c r="BJ455" s="17" t="s">
        <v>158</v>
      </c>
      <c r="BK455" s="186">
        <f>ROUND(I455*H455,2)</f>
        <v>0</v>
      </c>
      <c r="BL455" s="17" t="s">
        <v>233</v>
      </c>
      <c r="BM455" s="185" t="s">
        <v>1014</v>
      </c>
    </row>
    <row r="456" spans="1:47" s="2" customFormat="1" ht="38.4">
      <c r="A456" s="34"/>
      <c r="B456" s="35"/>
      <c r="C456" s="36"/>
      <c r="D456" s="187" t="s">
        <v>160</v>
      </c>
      <c r="E456" s="36"/>
      <c r="F456" s="188" t="s">
        <v>1015</v>
      </c>
      <c r="G456" s="36"/>
      <c r="H456" s="36"/>
      <c r="I456" s="189"/>
      <c r="J456" s="36"/>
      <c r="K456" s="36"/>
      <c r="L456" s="39"/>
      <c r="M456" s="190"/>
      <c r="N456" s="191"/>
      <c r="O456" s="65"/>
      <c r="P456" s="65"/>
      <c r="Q456" s="65"/>
      <c r="R456" s="65"/>
      <c r="S456" s="65"/>
      <c r="T456" s="66"/>
      <c r="U456" s="34"/>
      <c r="V456" s="34"/>
      <c r="W456" s="34"/>
      <c r="X456" s="34"/>
      <c r="Y456" s="34"/>
      <c r="Z456" s="34"/>
      <c r="AA456" s="34"/>
      <c r="AB456" s="34"/>
      <c r="AC456" s="34"/>
      <c r="AD456" s="34"/>
      <c r="AE456" s="34"/>
      <c r="AT456" s="17" t="s">
        <v>160</v>
      </c>
      <c r="AU456" s="17" t="s">
        <v>88</v>
      </c>
    </row>
    <row r="457" spans="2:51" s="13" customFormat="1" ht="10.2">
      <c r="B457" s="202"/>
      <c r="C457" s="203"/>
      <c r="D457" s="187" t="s">
        <v>168</v>
      </c>
      <c r="E457" s="204" t="s">
        <v>19</v>
      </c>
      <c r="F457" s="205" t="s">
        <v>1005</v>
      </c>
      <c r="G457" s="203"/>
      <c r="H457" s="206">
        <v>373.034</v>
      </c>
      <c r="I457" s="207"/>
      <c r="J457" s="203"/>
      <c r="K457" s="203"/>
      <c r="L457" s="208"/>
      <c r="M457" s="209"/>
      <c r="N457" s="210"/>
      <c r="O457" s="210"/>
      <c r="P457" s="210"/>
      <c r="Q457" s="210"/>
      <c r="R457" s="210"/>
      <c r="S457" s="210"/>
      <c r="T457" s="211"/>
      <c r="AT457" s="212" t="s">
        <v>168</v>
      </c>
      <c r="AU457" s="212" t="s">
        <v>88</v>
      </c>
      <c r="AV457" s="13" t="s">
        <v>88</v>
      </c>
      <c r="AW457" s="13" t="s">
        <v>37</v>
      </c>
      <c r="AX457" s="13" t="s">
        <v>86</v>
      </c>
      <c r="AY457" s="212" t="s">
        <v>151</v>
      </c>
    </row>
    <row r="458" spans="1:65" s="2" customFormat="1" ht="14.4" customHeight="1">
      <c r="A458" s="34"/>
      <c r="B458" s="35"/>
      <c r="C458" s="174" t="s">
        <v>1016</v>
      </c>
      <c r="D458" s="174" t="s">
        <v>153</v>
      </c>
      <c r="E458" s="175" t="s">
        <v>1017</v>
      </c>
      <c r="F458" s="176" t="s">
        <v>1018</v>
      </c>
      <c r="G458" s="177" t="s">
        <v>202</v>
      </c>
      <c r="H458" s="178">
        <v>37</v>
      </c>
      <c r="I458" s="179"/>
      <c r="J458" s="180">
        <f>ROUND(I458*H458,2)</f>
        <v>0</v>
      </c>
      <c r="K458" s="176" t="s">
        <v>157</v>
      </c>
      <c r="L458" s="39"/>
      <c r="M458" s="181" t="s">
        <v>19</v>
      </c>
      <c r="N458" s="182" t="s">
        <v>51</v>
      </c>
      <c r="O458" s="65"/>
      <c r="P458" s="183">
        <f>O458*H458</f>
        <v>0</v>
      </c>
      <c r="Q458" s="183">
        <v>3E-05</v>
      </c>
      <c r="R458" s="183">
        <f>Q458*H458</f>
        <v>0.00111</v>
      </c>
      <c r="S458" s="183">
        <v>0.00463</v>
      </c>
      <c r="T458" s="184">
        <f>S458*H458</f>
        <v>0.17131</v>
      </c>
      <c r="U458" s="34"/>
      <c r="V458" s="34"/>
      <c r="W458" s="34"/>
      <c r="X458" s="34"/>
      <c r="Y458" s="34"/>
      <c r="Z458" s="34"/>
      <c r="AA458" s="34"/>
      <c r="AB458" s="34"/>
      <c r="AC458" s="34"/>
      <c r="AD458" s="34"/>
      <c r="AE458" s="34"/>
      <c r="AR458" s="185" t="s">
        <v>233</v>
      </c>
      <c r="AT458" s="185" t="s">
        <v>153</v>
      </c>
      <c r="AU458" s="185" t="s">
        <v>88</v>
      </c>
      <c r="AY458" s="17" t="s">
        <v>151</v>
      </c>
      <c r="BE458" s="186">
        <f>IF(N458="základní",J458,0)</f>
        <v>0</v>
      </c>
      <c r="BF458" s="186">
        <f>IF(N458="snížená",J458,0)</f>
        <v>0</v>
      </c>
      <c r="BG458" s="186">
        <f>IF(N458="zákl. přenesená",J458,0)</f>
        <v>0</v>
      </c>
      <c r="BH458" s="186">
        <f>IF(N458="sníž. přenesená",J458,0)</f>
        <v>0</v>
      </c>
      <c r="BI458" s="186">
        <f>IF(N458="nulová",J458,0)</f>
        <v>0</v>
      </c>
      <c r="BJ458" s="17" t="s">
        <v>158</v>
      </c>
      <c r="BK458" s="186">
        <f>ROUND(I458*H458,2)</f>
        <v>0</v>
      </c>
      <c r="BL458" s="17" t="s">
        <v>233</v>
      </c>
      <c r="BM458" s="185" t="s">
        <v>1019</v>
      </c>
    </row>
    <row r="459" spans="1:47" s="2" customFormat="1" ht="38.4">
      <c r="A459" s="34"/>
      <c r="B459" s="35"/>
      <c r="C459" s="36"/>
      <c r="D459" s="187" t="s">
        <v>160</v>
      </c>
      <c r="E459" s="36"/>
      <c r="F459" s="188" t="s">
        <v>1015</v>
      </c>
      <c r="G459" s="36"/>
      <c r="H459" s="36"/>
      <c r="I459" s="189"/>
      <c r="J459" s="36"/>
      <c r="K459" s="36"/>
      <c r="L459" s="39"/>
      <c r="M459" s="190"/>
      <c r="N459" s="191"/>
      <c r="O459" s="65"/>
      <c r="P459" s="65"/>
      <c r="Q459" s="65"/>
      <c r="R459" s="65"/>
      <c r="S459" s="65"/>
      <c r="T459" s="66"/>
      <c r="U459" s="34"/>
      <c r="V459" s="34"/>
      <c r="W459" s="34"/>
      <c r="X459" s="34"/>
      <c r="Y459" s="34"/>
      <c r="Z459" s="34"/>
      <c r="AA459" s="34"/>
      <c r="AB459" s="34"/>
      <c r="AC459" s="34"/>
      <c r="AD459" s="34"/>
      <c r="AE459" s="34"/>
      <c r="AT459" s="17" t="s">
        <v>160</v>
      </c>
      <c r="AU459" s="17" t="s">
        <v>88</v>
      </c>
    </row>
    <row r="460" spans="1:65" s="2" customFormat="1" ht="14.4" customHeight="1">
      <c r="A460" s="34"/>
      <c r="B460" s="35"/>
      <c r="C460" s="174" t="s">
        <v>1020</v>
      </c>
      <c r="D460" s="174" t="s">
        <v>153</v>
      </c>
      <c r="E460" s="175" t="s">
        <v>1021</v>
      </c>
      <c r="F460" s="176" t="s">
        <v>1022</v>
      </c>
      <c r="G460" s="177" t="s">
        <v>173</v>
      </c>
      <c r="H460" s="178">
        <v>373.034</v>
      </c>
      <c r="I460" s="179"/>
      <c r="J460" s="180">
        <f>ROUND(I460*H460,2)</f>
        <v>0</v>
      </c>
      <c r="K460" s="176" t="s">
        <v>157</v>
      </c>
      <c r="L460" s="39"/>
      <c r="M460" s="181" t="s">
        <v>19</v>
      </c>
      <c r="N460" s="182" t="s">
        <v>51</v>
      </c>
      <c r="O460" s="65"/>
      <c r="P460" s="183">
        <f>O460*H460</f>
        <v>0</v>
      </c>
      <c r="Q460" s="183">
        <v>0</v>
      </c>
      <c r="R460" s="183">
        <f>Q460*H460</f>
        <v>0</v>
      </c>
      <c r="S460" s="183">
        <v>0</v>
      </c>
      <c r="T460" s="184">
        <f>S460*H460</f>
        <v>0</v>
      </c>
      <c r="U460" s="34"/>
      <c r="V460" s="34"/>
      <c r="W460" s="34"/>
      <c r="X460" s="34"/>
      <c r="Y460" s="34"/>
      <c r="Z460" s="34"/>
      <c r="AA460" s="34"/>
      <c r="AB460" s="34"/>
      <c r="AC460" s="34"/>
      <c r="AD460" s="34"/>
      <c r="AE460" s="34"/>
      <c r="AR460" s="185" t="s">
        <v>233</v>
      </c>
      <c r="AT460" s="185" t="s">
        <v>153</v>
      </c>
      <c r="AU460" s="185" t="s">
        <v>88</v>
      </c>
      <c r="AY460" s="17" t="s">
        <v>151</v>
      </c>
      <c r="BE460" s="186">
        <f>IF(N460="základní",J460,0)</f>
        <v>0</v>
      </c>
      <c r="BF460" s="186">
        <f>IF(N460="snížená",J460,0)</f>
        <v>0</v>
      </c>
      <c r="BG460" s="186">
        <f>IF(N460="zákl. přenesená",J460,0)</f>
        <v>0</v>
      </c>
      <c r="BH460" s="186">
        <f>IF(N460="sníž. přenesená",J460,0)</f>
        <v>0</v>
      </c>
      <c r="BI460" s="186">
        <f>IF(N460="nulová",J460,0)</f>
        <v>0</v>
      </c>
      <c r="BJ460" s="17" t="s">
        <v>158</v>
      </c>
      <c r="BK460" s="186">
        <f>ROUND(I460*H460,2)</f>
        <v>0</v>
      </c>
      <c r="BL460" s="17" t="s">
        <v>233</v>
      </c>
      <c r="BM460" s="185" t="s">
        <v>1023</v>
      </c>
    </row>
    <row r="461" spans="1:47" s="2" customFormat="1" ht="38.4">
      <c r="A461" s="34"/>
      <c r="B461" s="35"/>
      <c r="C461" s="36"/>
      <c r="D461" s="187" t="s">
        <v>160</v>
      </c>
      <c r="E461" s="36"/>
      <c r="F461" s="188" t="s">
        <v>1015</v>
      </c>
      <c r="G461" s="36"/>
      <c r="H461" s="36"/>
      <c r="I461" s="189"/>
      <c r="J461" s="36"/>
      <c r="K461" s="36"/>
      <c r="L461" s="39"/>
      <c r="M461" s="190"/>
      <c r="N461" s="191"/>
      <c r="O461" s="65"/>
      <c r="P461" s="65"/>
      <c r="Q461" s="65"/>
      <c r="R461" s="65"/>
      <c r="S461" s="65"/>
      <c r="T461" s="66"/>
      <c r="U461" s="34"/>
      <c r="V461" s="34"/>
      <c r="W461" s="34"/>
      <c r="X461" s="34"/>
      <c r="Y461" s="34"/>
      <c r="Z461" s="34"/>
      <c r="AA461" s="34"/>
      <c r="AB461" s="34"/>
      <c r="AC461" s="34"/>
      <c r="AD461" s="34"/>
      <c r="AE461" s="34"/>
      <c r="AT461" s="17" t="s">
        <v>160</v>
      </c>
      <c r="AU461" s="17" t="s">
        <v>88</v>
      </c>
    </row>
    <row r="462" spans="2:51" s="13" customFormat="1" ht="10.2">
      <c r="B462" s="202"/>
      <c r="C462" s="203"/>
      <c r="D462" s="187" t="s">
        <v>168</v>
      </c>
      <c r="E462" s="204" t="s">
        <v>19</v>
      </c>
      <c r="F462" s="205" t="s">
        <v>1005</v>
      </c>
      <c r="G462" s="203"/>
      <c r="H462" s="206">
        <v>373.034</v>
      </c>
      <c r="I462" s="207"/>
      <c r="J462" s="203"/>
      <c r="K462" s="203"/>
      <c r="L462" s="208"/>
      <c r="M462" s="209"/>
      <c r="N462" s="210"/>
      <c r="O462" s="210"/>
      <c r="P462" s="210"/>
      <c r="Q462" s="210"/>
      <c r="R462" s="210"/>
      <c r="S462" s="210"/>
      <c r="T462" s="211"/>
      <c r="AT462" s="212" t="s">
        <v>168</v>
      </c>
      <c r="AU462" s="212" t="s">
        <v>88</v>
      </c>
      <c r="AV462" s="13" t="s">
        <v>88</v>
      </c>
      <c r="AW462" s="13" t="s">
        <v>37</v>
      </c>
      <c r="AX462" s="13" t="s">
        <v>86</v>
      </c>
      <c r="AY462" s="212" t="s">
        <v>151</v>
      </c>
    </row>
    <row r="463" spans="1:65" s="2" customFormat="1" ht="24.15" customHeight="1">
      <c r="A463" s="34"/>
      <c r="B463" s="35"/>
      <c r="C463" s="174" t="s">
        <v>1024</v>
      </c>
      <c r="D463" s="174" t="s">
        <v>153</v>
      </c>
      <c r="E463" s="175" t="s">
        <v>1025</v>
      </c>
      <c r="F463" s="176" t="s">
        <v>1026</v>
      </c>
      <c r="G463" s="177" t="s">
        <v>202</v>
      </c>
      <c r="H463" s="178">
        <v>37</v>
      </c>
      <c r="I463" s="179"/>
      <c r="J463" s="180">
        <f>ROUND(I463*H463,2)</f>
        <v>0</v>
      </c>
      <c r="K463" s="176" t="s">
        <v>157</v>
      </c>
      <c r="L463" s="39"/>
      <c r="M463" s="181" t="s">
        <v>19</v>
      </c>
      <c r="N463" s="182" t="s">
        <v>51</v>
      </c>
      <c r="O463" s="65"/>
      <c r="P463" s="183">
        <f>O463*H463</f>
        <v>0</v>
      </c>
      <c r="Q463" s="183">
        <v>0</v>
      </c>
      <c r="R463" s="183">
        <f>Q463*H463</f>
        <v>0</v>
      </c>
      <c r="S463" s="183">
        <v>0</v>
      </c>
      <c r="T463" s="184">
        <f>S463*H463</f>
        <v>0</v>
      </c>
      <c r="U463" s="34"/>
      <c r="V463" s="34"/>
      <c r="W463" s="34"/>
      <c r="X463" s="34"/>
      <c r="Y463" s="34"/>
      <c r="Z463" s="34"/>
      <c r="AA463" s="34"/>
      <c r="AB463" s="34"/>
      <c r="AC463" s="34"/>
      <c r="AD463" s="34"/>
      <c r="AE463" s="34"/>
      <c r="AR463" s="185" t="s">
        <v>233</v>
      </c>
      <c r="AT463" s="185" t="s">
        <v>153</v>
      </c>
      <c r="AU463" s="185" t="s">
        <v>88</v>
      </c>
      <c r="AY463" s="17" t="s">
        <v>151</v>
      </c>
      <c r="BE463" s="186">
        <f>IF(N463="základní",J463,0)</f>
        <v>0</v>
      </c>
      <c r="BF463" s="186">
        <f>IF(N463="snížená",J463,0)</f>
        <v>0</v>
      </c>
      <c r="BG463" s="186">
        <f>IF(N463="zákl. přenesená",J463,0)</f>
        <v>0</v>
      </c>
      <c r="BH463" s="186">
        <f>IF(N463="sníž. přenesená",J463,0)</f>
        <v>0</v>
      </c>
      <c r="BI463" s="186">
        <f>IF(N463="nulová",J463,0)</f>
        <v>0</v>
      </c>
      <c r="BJ463" s="17" t="s">
        <v>158</v>
      </c>
      <c r="BK463" s="186">
        <f>ROUND(I463*H463,2)</f>
        <v>0</v>
      </c>
      <c r="BL463" s="17" t="s">
        <v>233</v>
      </c>
      <c r="BM463" s="185" t="s">
        <v>1027</v>
      </c>
    </row>
    <row r="464" spans="1:47" s="2" customFormat="1" ht="38.4">
      <c r="A464" s="34"/>
      <c r="B464" s="35"/>
      <c r="C464" s="36"/>
      <c r="D464" s="187" t="s">
        <v>160</v>
      </c>
      <c r="E464" s="36"/>
      <c r="F464" s="188" t="s">
        <v>1015</v>
      </c>
      <c r="G464" s="36"/>
      <c r="H464" s="36"/>
      <c r="I464" s="189"/>
      <c r="J464" s="36"/>
      <c r="K464" s="36"/>
      <c r="L464" s="39"/>
      <c r="M464" s="190"/>
      <c r="N464" s="191"/>
      <c r="O464" s="65"/>
      <c r="P464" s="65"/>
      <c r="Q464" s="65"/>
      <c r="R464" s="65"/>
      <c r="S464" s="65"/>
      <c r="T464" s="66"/>
      <c r="U464" s="34"/>
      <c r="V464" s="34"/>
      <c r="W464" s="34"/>
      <c r="X464" s="34"/>
      <c r="Y464" s="34"/>
      <c r="Z464" s="34"/>
      <c r="AA464" s="34"/>
      <c r="AB464" s="34"/>
      <c r="AC464" s="34"/>
      <c r="AD464" s="34"/>
      <c r="AE464" s="34"/>
      <c r="AT464" s="17" t="s">
        <v>160</v>
      </c>
      <c r="AU464" s="17" t="s">
        <v>88</v>
      </c>
    </row>
    <row r="465" spans="1:65" s="2" customFormat="1" ht="24.15" customHeight="1">
      <c r="A465" s="34"/>
      <c r="B465" s="35"/>
      <c r="C465" s="174" t="s">
        <v>1028</v>
      </c>
      <c r="D465" s="174" t="s">
        <v>153</v>
      </c>
      <c r="E465" s="175" t="s">
        <v>1029</v>
      </c>
      <c r="F465" s="176" t="s">
        <v>1030</v>
      </c>
      <c r="G465" s="177" t="s">
        <v>188</v>
      </c>
      <c r="H465" s="178">
        <v>4</v>
      </c>
      <c r="I465" s="179"/>
      <c r="J465" s="180">
        <f>ROUND(I465*H465,2)</f>
        <v>0</v>
      </c>
      <c r="K465" s="176" t="s">
        <v>157</v>
      </c>
      <c r="L465" s="39"/>
      <c r="M465" s="181" t="s">
        <v>19</v>
      </c>
      <c r="N465" s="182" t="s">
        <v>51</v>
      </c>
      <c r="O465" s="65"/>
      <c r="P465" s="183">
        <f>O465*H465</f>
        <v>0</v>
      </c>
      <c r="Q465" s="183">
        <v>0</v>
      </c>
      <c r="R465" s="183">
        <f>Q465*H465</f>
        <v>0</v>
      </c>
      <c r="S465" s="183">
        <v>0</v>
      </c>
      <c r="T465" s="184">
        <f>S465*H465</f>
        <v>0</v>
      </c>
      <c r="U465" s="34"/>
      <c r="V465" s="34"/>
      <c r="W465" s="34"/>
      <c r="X465" s="34"/>
      <c r="Y465" s="34"/>
      <c r="Z465" s="34"/>
      <c r="AA465" s="34"/>
      <c r="AB465" s="34"/>
      <c r="AC465" s="34"/>
      <c r="AD465" s="34"/>
      <c r="AE465" s="34"/>
      <c r="AR465" s="185" t="s">
        <v>233</v>
      </c>
      <c r="AT465" s="185" t="s">
        <v>153</v>
      </c>
      <c r="AU465" s="185" t="s">
        <v>88</v>
      </c>
      <c r="AY465" s="17" t="s">
        <v>151</v>
      </c>
      <c r="BE465" s="186">
        <f>IF(N465="základní",J465,0)</f>
        <v>0</v>
      </c>
      <c r="BF465" s="186">
        <f>IF(N465="snížená",J465,0)</f>
        <v>0</v>
      </c>
      <c r="BG465" s="186">
        <f>IF(N465="zákl. přenesená",J465,0)</f>
        <v>0</v>
      </c>
      <c r="BH465" s="186">
        <f>IF(N465="sníž. přenesená",J465,0)</f>
        <v>0</v>
      </c>
      <c r="BI465" s="186">
        <f>IF(N465="nulová",J465,0)</f>
        <v>0</v>
      </c>
      <c r="BJ465" s="17" t="s">
        <v>158</v>
      </c>
      <c r="BK465" s="186">
        <f>ROUND(I465*H465,2)</f>
        <v>0</v>
      </c>
      <c r="BL465" s="17" t="s">
        <v>233</v>
      </c>
      <c r="BM465" s="185" t="s">
        <v>1031</v>
      </c>
    </row>
    <row r="466" spans="1:65" s="2" customFormat="1" ht="14.4" customHeight="1">
      <c r="A466" s="34"/>
      <c r="B466" s="35"/>
      <c r="C466" s="192" t="s">
        <v>1032</v>
      </c>
      <c r="D466" s="192" t="s">
        <v>162</v>
      </c>
      <c r="E466" s="193" t="s">
        <v>1033</v>
      </c>
      <c r="F466" s="194" t="s">
        <v>1034</v>
      </c>
      <c r="G466" s="195" t="s">
        <v>188</v>
      </c>
      <c r="H466" s="196">
        <v>4</v>
      </c>
      <c r="I466" s="197"/>
      <c r="J466" s="198">
        <f>ROUND(I466*H466,2)</f>
        <v>0</v>
      </c>
      <c r="K466" s="194" t="s">
        <v>19</v>
      </c>
      <c r="L466" s="199"/>
      <c r="M466" s="200" t="s">
        <v>19</v>
      </c>
      <c r="N466" s="201" t="s">
        <v>51</v>
      </c>
      <c r="O466" s="65"/>
      <c r="P466" s="183">
        <f>O466*H466</f>
        <v>0</v>
      </c>
      <c r="Q466" s="183">
        <v>0</v>
      </c>
      <c r="R466" s="183">
        <f>Q466*H466</f>
        <v>0</v>
      </c>
      <c r="S466" s="183">
        <v>0</v>
      </c>
      <c r="T466" s="184">
        <f>S466*H466</f>
        <v>0</v>
      </c>
      <c r="U466" s="34"/>
      <c r="V466" s="34"/>
      <c r="W466" s="34"/>
      <c r="X466" s="34"/>
      <c r="Y466" s="34"/>
      <c r="Z466" s="34"/>
      <c r="AA466" s="34"/>
      <c r="AB466" s="34"/>
      <c r="AC466" s="34"/>
      <c r="AD466" s="34"/>
      <c r="AE466" s="34"/>
      <c r="AR466" s="185" t="s">
        <v>314</v>
      </c>
      <c r="AT466" s="185" t="s">
        <v>162</v>
      </c>
      <c r="AU466" s="185" t="s">
        <v>88</v>
      </c>
      <c r="AY466" s="17" t="s">
        <v>151</v>
      </c>
      <c r="BE466" s="186">
        <f>IF(N466="základní",J466,0)</f>
        <v>0</v>
      </c>
      <c r="BF466" s="186">
        <f>IF(N466="snížená",J466,0)</f>
        <v>0</v>
      </c>
      <c r="BG466" s="186">
        <f>IF(N466="zákl. přenesená",J466,0)</f>
        <v>0</v>
      </c>
      <c r="BH466" s="186">
        <f>IF(N466="sníž. přenesená",J466,0)</f>
        <v>0</v>
      </c>
      <c r="BI466" s="186">
        <f>IF(N466="nulová",J466,0)</f>
        <v>0</v>
      </c>
      <c r="BJ466" s="17" t="s">
        <v>158</v>
      </c>
      <c r="BK466" s="186">
        <f>ROUND(I466*H466,2)</f>
        <v>0</v>
      </c>
      <c r="BL466" s="17" t="s">
        <v>233</v>
      </c>
      <c r="BM466" s="185" t="s">
        <v>1035</v>
      </c>
    </row>
    <row r="467" spans="1:65" s="2" customFormat="1" ht="24.15" customHeight="1">
      <c r="A467" s="34"/>
      <c r="B467" s="35"/>
      <c r="C467" s="174" t="s">
        <v>1036</v>
      </c>
      <c r="D467" s="174" t="s">
        <v>153</v>
      </c>
      <c r="E467" s="175" t="s">
        <v>1037</v>
      </c>
      <c r="F467" s="176" t="s">
        <v>1038</v>
      </c>
      <c r="G467" s="177" t="s">
        <v>173</v>
      </c>
      <c r="H467" s="178">
        <v>373.034</v>
      </c>
      <c r="I467" s="179"/>
      <c r="J467" s="180">
        <f>ROUND(I467*H467,2)</f>
        <v>0</v>
      </c>
      <c r="K467" s="176" t="s">
        <v>157</v>
      </c>
      <c r="L467" s="39"/>
      <c r="M467" s="181" t="s">
        <v>19</v>
      </c>
      <c r="N467" s="182" t="s">
        <v>51</v>
      </c>
      <c r="O467" s="65"/>
      <c r="P467" s="183">
        <f>O467*H467</f>
        <v>0</v>
      </c>
      <c r="Q467" s="183">
        <v>1E-05</v>
      </c>
      <c r="R467" s="183">
        <f>Q467*H467</f>
        <v>0.0037303400000000004</v>
      </c>
      <c r="S467" s="183">
        <v>0</v>
      </c>
      <c r="T467" s="184">
        <f>S467*H467</f>
        <v>0</v>
      </c>
      <c r="U467" s="34"/>
      <c r="V467" s="34"/>
      <c r="W467" s="34"/>
      <c r="X467" s="34"/>
      <c r="Y467" s="34"/>
      <c r="Z467" s="34"/>
      <c r="AA467" s="34"/>
      <c r="AB467" s="34"/>
      <c r="AC467" s="34"/>
      <c r="AD467" s="34"/>
      <c r="AE467" s="34"/>
      <c r="AR467" s="185" t="s">
        <v>233</v>
      </c>
      <c r="AT467" s="185" t="s">
        <v>153</v>
      </c>
      <c r="AU467" s="185" t="s">
        <v>88</v>
      </c>
      <c r="AY467" s="17" t="s">
        <v>151</v>
      </c>
      <c r="BE467" s="186">
        <f>IF(N467="základní",J467,0)</f>
        <v>0</v>
      </c>
      <c r="BF467" s="186">
        <f>IF(N467="snížená",J467,0)</f>
        <v>0</v>
      </c>
      <c r="BG467" s="186">
        <f>IF(N467="zákl. přenesená",J467,0)</f>
        <v>0</v>
      </c>
      <c r="BH467" s="186">
        <f>IF(N467="sníž. přenesená",J467,0)</f>
        <v>0</v>
      </c>
      <c r="BI467" s="186">
        <f>IF(N467="nulová",J467,0)</f>
        <v>0</v>
      </c>
      <c r="BJ467" s="17" t="s">
        <v>158</v>
      </c>
      <c r="BK467" s="186">
        <f>ROUND(I467*H467,2)</f>
        <v>0</v>
      </c>
      <c r="BL467" s="17" t="s">
        <v>233</v>
      </c>
      <c r="BM467" s="185" t="s">
        <v>1039</v>
      </c>
    </row>
    <row r="468" spans="1:47" s="2" customFormat="1" ht="57.6">
      <c r="A468" s="34"/>
      <c r="B468" s="35"/>
      <c r="C468" s="36"/>
      <c r="D468" s="187" t="s">
        <v>160</v>
      </c>
      <c r="E468" s="36"/>
      <c r="F468" s="188" t="s">
        <v>1040</v>
      </c>
      <c r="G468" s="36"/>
      <c r="H468" s="36"/>
      <c r="I468" s="189"/>
      <c r="J468" s="36"/>
      <c r="K468" s="36"/>
      <c r="L468" s="39"/>
      <c r="M468" s="190"/>
      <c r="N468" s="191"/>
      <c r="O468" s="65"/>
      <c r="P468" s="65"/>
      <c r="Q468" s="65"/>
      <c r="R468" s="65"/>
      <c r="S468" s="65"/>
      <c r="T468" s="66"/>
      <c r="U468" s="34"/>
      <c r="V468" s="34"/>
      <c r="W468" s="34"/>
      <c r="X468" s="34"/>
      <c r="Y468" s="34"/>
      <c r="Z468" s="34"/>
      <c r="AA468" s="34"/>
      <c r="AB468" s="34"/>
      <c r="AC468" s="34"/>
      <c r="AD468" s="34"/>
      <c r="AE468" s="34"/>
      <c r="AT468" s="17" t="s">
        <v>160</v>
      </c>
      <c r="AU468" s="17" t="s">
        <v>88</v>
      </c>
    </row>
    <row r="469" spans="1:65" s="2" customFormat="1" ht="24.15" customHeight="1">
      <c r="A469" s="34"/>
      <c r="B469" s="35"/>
      <c r="C469" s="192" t="s">
        <v>1041</v>
      </c>
      <c r="D469" s="192" t="s">
        <v>162</v>
      </c>
      <c r="E469" s="193" t="s">
        <v>1042</v>
      </c>
      <c r="F469" s="194" t="s">
        <v>1043</v>
      </c>
      <c r="G469" s="195" t="s">
        <v>173</v>
      </c>
      <c r="H469" s="196">
        <v>410.337</v>
      </c>
      <c r="I469" s="197"/>
      <c r="J469" s="198">
        <f>ROUND(I469*H469,2)</f>
        <v>0</v>
      </c>
      <c r="K469" s="194" t="s">
        <v>157</v>
      </c>
      <c r="L469" s="199"/>
      <c r="M469" s="200" t="s">
        <v>19</v>
      </c>
      <c r="N469" s="201" t="s">
        <v>51</v>
      </c>
      <c r="O469" s="65"/>
      <c r="P469" s="183">
        <f>O469*H469</f>
        <v>0</v>
      </c>
      <c r="Q469" s="183">
        <v>0.00014</v>
      </c>
      <c r="R469" s="183">
        <f>Q469*H469</f>
        <v>0.057447179999999994</v>
      </c>
      <c r="S469" s="183">
        <v>0</v>
      </c>
      <c r="T469" s="184">
        <f>S469*H469</f>
        <v>0</v>
      </c>
      <c r="U469" s="34"/>
      <c r="V469" s="34"/>
      <c r="W469" s="34"/>
      <c r="X469" s="34"/>
      <c r="Y469" s="34"/>
      <c r="Z469" s="34"/>
      <c r="AA469" s="34"/>
      <c r="AB469" s="34"/>
      <c r="AC469" s="34"/>
      <c r="AD469" s="34"/>
      <c r="AE469" s="34"/>
      <c r="AR469" s="185" t="s">
        <v>314</v>
      </c>
      <c r="AT469" s="185" t="s">
        <v>162</v>
      </c>
      <c r="AU469" s="185" t="s">
        <v>88</v>
      </c>
      <c r="AY469" s="17" t="s">
        <v>151</v>
      </c>
      <c r="BE469" s="186">
        <f>IF(N469="základní",J469,0)</f>
        <v>0</v>
      </c>
      <c r="BF469" s="186">
        <f>IF(N469="snížená",J469,0)</f>
        <v>0</v>
      </c>
      <c r="BG469" s="186">
        <f>IF(N469="zákl. přenesená",J469,0)</f>
        <v>0</v>
      </c>
      <c r="BH469" s="186">
        <f>IF(N469="sníž. přenesená",J469,0)</f>
        <v>0</v>
      </c>
      <c r="BI469" s="186">
        <f>IF(N469="nulová",J469,0)</f>
        <v>0</v>
      </c>
      <c r="BJ469" s="17" t="s">
        <v>158</v>
      </c>
      <c r="BK469" s="186">
        <f>ROUND(I469*H469,2)</f>
        <v>0</v>
      </c>
      <c r="BL469" s="17" t="s">
        <v>233</v>
      </c>
      <c r="BM469" s="185" t="s">
        <v>1044</v>
      </c>
    </row>
    <row r="470" spans="2:51" s="13" customFormat="1" ht="10.2">
      <c r="B470" s="202"/>
      <c r="C470" s="203"/>
      <c r="D470" s="187" t="s">
        <v>168</v>
      </c>
      <c r="E470" s="204" t="s">
        <v>19</v>
      </c>
      <c r="F470" s="205" t="s">
        <v>1045</v>
      </c>
      <c r="G470" s="203"/>
      <c r="H470" s="206">
        <v>410.337</v>
      </c>
      <c r="I470" s="207"/>
      <c r="J470" s="203"/>
      <c r="K470" s="203"/>
      <c r="L470" s="208"/>
      <c r="M470" s="209"/>
      <c r="N470" s="210"/>
      <c r="O470" s="210"/>
      <c r="P470" s="210"/>
      <c r="Q470" s="210"/>
      <c r="R470" s="210"/>
      <c r="S470" s="210"/>
      <c r="T470" s="211"/>
      <c r="AT470" s="212" t="s">
        <v>168</v>
      </c>
      <c r="AU470" s="212" t="s">
        <v>88</v>
      </c>
      <c r="AV470" s="13" t="s">
        <v>88</v>
      </c>
      <c r="AW470" s="13" t="s">
        <v>37</v>
      </c>
      <c r="AX470" s="13" t="s">
        <v>86</v>
      </c>
      <c r="AY470" s="212" t="s">
        <v>151</v>
      </c>
    </row>
    <row r="471" spans="1:65" s="2" customFormat="1" ht="24.15" customHeight="1">
      <c r="A471" s="34"/>
      <c r="B471" s="35"/>
      <c r="C471" s="174" t="s">
        <v>1046</v>
      </c>
      <c r="D471" s="174" t="s">
        <v>153</v>
      </c>
      <c r="E471" s="175" t="s">
        <v>1047</v>
      </c>
      <c r="F471" s="176" t="s">
        <v>1048</v>
      </c>
      <c r="G471" s="177" t="s">
        <v>165</v>
      </c>
      <c r="H471" s="178">
        <v>16.177</v>
      </c>
      <c r="I471" s="179"/>
      <c r="J471" s="180">
        <f>ROUND(I471*H471,2)</f>
        <v>0</v>
      </c>
      <c r="K471" s="176" t="s">
        <v>157</v>
      </c>
      <c r="L471" s="39"/>
      <c r="M471" s="181" t="s">
        <v>19</v>
      </c>
      <c r="N471" s="182" t="s">
        <v>51</v>
      </c>
      <c r="O471" s="65"/>
      <c r="P471" s="183">
        <f>O471*H471</f>
        <v>0</v>
      </c>
      <c r="Q471" s="183">
        <v>0</v>
      </c>
      <c r="R471" s="183">
        <f>Q471*H471</f>
        <v>0</v>
      </c>
      <c r="S471" s="183">
        <v>0</v>
      </c>
      <c r="T471" s="184">
        <f>S471*H471</f>
        <v>0</v>
      </c>
      <c r="U471" s="34"/>
      <c r="V471" s="34"/>
      <c r="W471" s="34"/>
      <c r="X471" s="34"/>
      <c r="Y471" s="34"/>
      <c r="Z471" s="34"/>
      <c r="AA471" s="34"/>
      <c r="AB471" s="34"/>
      <c r="AC471" s="34"/>
      <c r="AD471" s="34"/>
      <c r="AE471" s="34"/>
      <c r="AR471" s="185" t="s">
        <v>233</v>
      </c>
      <c r="AT471" s="185" t="s">
        <v>153</v>
      </c>
      <c r="AU471" s="185" t="s">
        <v>88</v>
      </c>
      <c r="AY471" s="17" t="s">
        <v>151</v>
      </c>
      <c r="BE471" s="186">
        <f>IF(N471="základní",J471,0)</f>
        <v>0</v>
      </c>
      <c r="BF471" s="186">
        <f>IF(N471="snížená",J471,0)</f>
        <v>0</v>
      </c>
      <c r="BG471" s="186">
        <f>IF(N471="zákl. přenesená",J471,0)</f>
        <v>0</v>
      </c>
      <c r="BH471" s="186">
        <f>IF(N471="sníž. přenesená",J471,0)</f>
        <v>0</v>
      </c>
      <c r="BI471" s="186">
        <f>IF(N471="nulová",J471,0)</f>
        <v>0</v>
      </c>
      <c r="BJ471" s="17" t="s">
        <v>158</v>
      </c>
      <c r="BK471" s="186">
        <f>ROUND(I471*H471,2)</f>
        <v>0</v>
      </c>
      <c r="BL471" s="17" t="s">
        <v>233</v>
      </c>
      <c r="BM471" s="185" t="s">
        <v>1049</v>
      </c>
    </row>
    <row r="472" spans="1:47" s="2" customFormat="1" ht="86.4">
      <c r="A472" s="34"/>
      <c r="B472" s="35"/>
      <c r="C472" s="36"/>
      <c r="D472" s="187" t="s">
        <v>160</v>
      </c>
      <c r="E472" s="36"/>
      <c r="F472" s="188" t="s">
        <v>1050</v>
      </c>
      <c r="G472" s="36"/>
      <c r="H472" s="36"/>
      <c r="I472" s="189"/>
      <c r="J472" s="36"/>
      <c r="K472" s="36"/>
      <c r="L472" s="39"/>
      <c r="M472" s="190"/>
      <c r="N472" s="191"/>
      <c r="O472" s="65"/>
      <c r="P472" s="65"/>
      <c r="Q472" s="65"/>
      <c r="R472" s="65"/>
      <c r="S472" s="65"/>
      <c r="T472" s="66"/>
      <c r="U472" s="34"/>
      <c r="V472" s="34"/>
      <c r="W472" s="34"/>
      <c r="X472" s="34"/>
      <c r="Y472" s="34"/>
      <c r="Z472" s="34"/>
      <c r="AA472" s="34"/>
      <c r="AB472" s="34"/>
      <c r="AC472" s="34"/>
      <c r="AD472" s="34"/>
      <c r="AE472" s="34"/>
      <c r="AT472" s="17" t="s">
        <v>160</v>
      </c>
      <c r="AU472" s="17" t="s">
        <v>88</v>
      </c>
    </row>
    <row r="473" spans="2:63" s="12" customFormat="1" ht="22.8" customHeight="1">
      <c r="B473" s="158"/>
      <c r="C473" s="159"/>
      <c r="D473" s="160" t="s">
        <v>77</v>
      </c>
      <c r="E473" s="172" t="s">
        <v>1051</v>
      </c>
      <c r="F473" s="172" t="s">
        <v>1052</v>
      </c>
      <c r="G473" s="159"/>
      <c r="H473" s="159"/>
      <c r="I473" s="162"/>
      <c r="J473" s="173">
        <f>BK473</f>
        <v>0</v>
      </c>
      <c r="K473" s="159"/>
      <c r="L473" s="164"/>
      <c r="M473" s="165"/>
      <c r="N473" s="166"/>
      <c r="O473" s="166"/>
      <c r="P473" s="167">
        <f>SUM(P474:P483)</f>
        <v>0</v>
      </c>
      <c r="Q473" s="166"/>
      <c r="R473" s="167">
        <f>SUM(R474:R483)</f>
        <v>2.7199047600000004</v>
      </c>
      <c r="S473" s="166"/>
      <c r="T473" s="168">
        <f>SUM(T474:T483)</f>
        <v>0</v>
      </c>
      <c r="AR473" s="169" t="s">
        <v>88</v>
      </c>
      <c r="AT473" s="170" t="s">
        <v>77</v>
      </c>
      <c r="AU473" s="170" t="s">
        <v>86</v>
      </c>
      <c r="AY473" s="169" t="s">
        <v>151</v>
      </c>
      <c r="BK473" s="171">
        <f>SUM(BK474:BK483)</f>
        <v>0</v>
      </c>
    </row>
    <row r="474" spans="1:65" s="2" customFormat="1" ht="14.4" customHeight="1">
      <c r="A474" s="34"/>
      <c r="B474" s="35"/>
      <c r="C474" s="174" t="s">
        <v>1053</v>
      </c>
      <c r="D474" s="174" t="s">
        <v>153</v>
      </c>
      <c r="E474" s="175" t="s">
        <v>1054</v>
      </c>
      <c r="F474" s="176" t="s">
        <v>1055</v>
      </c>
      <c r="G474" s="177" t="s">
        <v>173</v>
      </c>
      <c r="H474" s="178">
        <v>70.197</v>
      </c>
      <c r="I474" s="179"/>
      <c r="J474" s="180">
        <f>ROUND(I474*H474,2)</f>
        <v>0</v>
      </c>
      <c r="K474" s="176" t="s">
        <v>157</v>
      </c>
      <c r="L474" s="39"/>
      <c r="M474" s="181" t="s">
        <v>19</v>
      </c>
      <c r="N474" s="182" t="s">
        <v>51</v>
      </c>
      <c r="O474" s="65"/>
      <c r="P474" s="183">
        <f>O474*H474</f>
        <v>0</v>
      </c>
      <c r="Q474" s="183">
        <v>0.00027</v>
      </c>
      <c r="R474" s="183">
        <f>Q474*H474</f>
        <v>0.01895319</v>
      </c>
      <c r="S474" s="183">
        <v>0</v>
      </c>
      <c r="T474" s="184">
        <f>S474*H474</f>
        <v>0</v>
      </c>
      <c r="U474" s="34"/>
      <c r="V474" s="34"/>
      <c r="W474" s="34"/>
      <c r="X474" s="34"/>
      <c r="Y474" s="34"/>
      <c r="Z474" s="34"/>
      <c r="AA474" s="34"/>
      <c r="AB474" s="34"/>
      <c r="AC474" s="34"/>
      <c r="AD474" s="34"/>
      <c r="AE474" s="34"/>
      <c r="AR474" s="185" t="s">
        <v>233</v>
      </c>
      <c r="AT474" s="185" t="s">
        <v>153</v>
      </c>
      <c r="AU474" s="185" t="s">
        <v>88</v>
      </c>
      <c r="AY474" s="17" t="s">
        <v>151</v>
      </c>
      <c r="BE474" s="186">
        <f>IF(N474="základní",J474,0)</f>
        <v>0</v>
      </c>
      <c r="BF474" s="186">
        <f>IF(N474="snížená",J474,0)</f>
        <v>0</v>
      </c>
      <c r="BG474" s="186">
        <f>IF(N474="zákl. přenesená",J474,0)</f>
        <v>0</v>
      </c>
      <c r="BH474" s="186">
        <f>IF(N474="sníž. přenesená",J474,0)</f>
        <v>0</v>
      </c>
      <c r="BI474" s="186">
        <f>IF(N474="nulová",J474,0)</f>
        <v>0</v>
      </c>
      <c r="BJ474" s="17" t="s">
        <v>158</v>
      </c>
      <c r="BK474" s="186">
        <f>ROUND(I474*H474,2)</f>
        <v>0</v>
      </c>
      <c r="BL474" s="17" t="s">
        <v>233</v>
      </c>
      <c r="BM474" s="185" t="s">
        <v>1056</v>
      </c>
    </row>
    <row r="475" spans="1:47" s="2" customFormat="1" ht="76.8">
      <c r="A475" s="34"/>
      <c r="B475" s="35"/>
      <c r="C475" s="36"/>
      <c r="D475" s="187" t="s">
        <v>160</v>
      </c>
      <c r="E475" s="36"/>
      <c r="F475" s="188" t="s">
        <v>1057</v>
      </c>
      <c r="G475" s="36"/>
      <c r="H475" s="36"/>
      <c r="I475" s="189"/>
      <c r="J475" s="36"/>
      <c r="K475" s="36"/>
      <c r="L475" s="39"/>
      <c r="M475" s="190"/>
      <c r="N475" s="191"/>
      <c r="O475" s="65"/>
      <c r="P475" s="65"/>
      <c r="Q475" s="65"/>
      <c r="R475" s="65"/>
      <c r="S475" s="65"/>
      <c r="T475" s="66"/>
      <c r="U475" s="34"/>
      <c r="V475" s="34"/>
      <c r="W475" s="34"/>
      <c r="X475" s="34"/>
      <c r="Y475" s="34"/>
      <c r="Z475" s="34"/>
      <c r="AA475" s="34"/>
      <c r="AB475" s="34"/>
      <c r="AC475" s="34"/>
      <c r="AD475" s="34"/>
      <c r="AE475" s="34"/>
      <c r="AT475" s="17" t="s">
        <v>160</v>
      </c>
      <c r="AU475" s="17" t="s">
        <v>88</v>
      </c>
    </row>
    <row r="476" spans="1:65" s="2" customFormat="1" ht="14.4" customHeight="1">
      <c r="A476" s="34"/>
      <c r="B476" s="35"/>
      <c r="C476" s="192" t="s">
        <v>1058</v>
      </c>
      <c r="D476" s="192" t="s">
        <v>162</v>
      </c>
      <c r="E476" s="193" t="s">
        <v>1059</v>
      </c>
      <c r="F476" s="194" t="s">
        <v>1060</v>
      </c>
      <c r="G476" s="195" t="s">
        <v>173</v>
      </c>
      <c r="H476" s="196">
        <v>70.197</v>
      </c>
      <c r="I476" s="197"/>
      <c r="J476" s="198">
        <f>ROUND(I476*H476,2)</f>
        <v>0</v>
      </c>
      <c r="K476" s="194" t="s">
        <v>19</v>
      </c>
      <c r="L476" s="199"/>
      <c r="M476" s="200" t="s">
        <v>19</v>
      </c>
      <c r="N476" s="201" t="s">
        <v>51</v>
      </c>
      <c r="O476" s="65"/>
      <c r="P476" s="183">
        <f>O476*H476</f>
        <v>0</v>
      </c>
      <c r="Q476" s="183">
        <v>0.03681</v>
      </c>
      <c r="R476" s="183">
        <f>Q476*H476</f>
        <v>2.5839515700000004</v>
      </c>
      <c r="S476" s="183">
        <v>0</v>
      </c>
      <c r="T476" s="184">
        <f>S476*H476</f>
        <v>0</v>
      </c>
      <c r="U476" s="34"/>
      <c r="V476" s="34"/>
      <c r="W476" s="34"/>
      <c r="X476" s="34"/>
      <c r="Y476" s="34"/>
      <c r="Z476" s="34"/>
      <c r="AA476" s="34"/>
      <c r="AB476" s="34"/>
      <c r="AC476" s="34"/>
      <c r="AD476" s="34"/>
      <c r="AE476" s="34"/>
      <c r="AR476" s="185" t="s">
        <v>314</v>
      </c>
      <c r="AT476" s="185" t="s">
        <v>162</v>
      </c>
      <c r="AU476" s="185" t="s">
        <v>88</v>
      </c>
      <c r="AY476" s="17" t="s">
        <v>151</v>
      </c>
      <c r="BE476" s="186">
        <f>IF(N476="základní",J476,0)</f>
        <v>0</v>
      </c>
      <c r="BF476" s="186">
        <f>IF(N476="snížená",J476,0)</f>
        <v>0</v>
      </c>
      <c r="BG476" s="186">
        <f>IF(N476="zákl. přenesená",J476,0)</f>
        <v>0</v>
      </c>
      <c r="BH476" s="186">
        <f>IF(N476="sníž. přenesená",J476,0)</f>
        <v>0</v>
      </c>
      <c r="BI476" s="186">
        <f>IF(N476="nulová",J476,0)</f>
        <v>0</v>
      </c>
      <c r="BJ476" s="17" t="s">
        <v>158</v>
      </c>
      <c r="BK476" s="186">
        <f>ROUND(I476*H476,2)</f>
        <v>0</v>
      </c>
      <c r="BL476" s="17" t="s">
        <v>233</v>
      </c>
      <c r="BM476" s="185" t="s">
        <v>1061</v>
      </c>
    </row>
    <row r="477" spans="1:65" s="2" customFormat="1" ht="24.15" customHeight="1">
      <c r="A477" s="34"/>
      <c r="B477" s="35"/>
      <c r="C477" s="174" t="s">
        <v>1062</v>
      </c>
      <c r="D477" s="174" t="s">
        <v>153</v>
      </c>
      <c r="E477" s="175" t="s">
        <v>1063</v>
      </c>
      <c r="F477" s="176" t="s">
        <v>1064</v>
      </c>
      <c r="G477" s="177" t="s">
        <v>188</v>
      </c>
      <c r="H477" s="178">
        <v>17</v>
      </c>
      <c r="I477" s="179"/>
      <c r="J477" s="180">
        <f>ROUND(I477*H477,2)</f>
        <v>0</v>
      </c>
      <c r="K477" s="176" t="s">
        <v>157</v>
      </c>
      <c r="L477" s="39"/>
      <c r="M477" s="181" t="s">
        <v>19</v>
      </c>
      <c r="N477" s="182" t="s">
        <v>51</v>
      </c>
      <c r="O477" s="65"/>
      <c r="P477" s="183">
        <f>O477*H477</f>
        <v>0</v>
      </c>
      <c r="Q477" s="183">
        <v>0</v>
      </c>
      <c r="R477" s="183">
        <f>Q477*H477</f>
        <v>0</v>
      </c>
      <c r="S477" s="183">
        <v>0</v>
      </c>
      <c r="T477" s="184">
        <f>S477*H477</f>
        <v>0</v>
      </c>
      <c r="U477" s="34"/>
      <c r="V477" s="34"/>
      <c r="W477" s="34"/>
      <c r="X477" s="34"/>
      <c r="Y477" s="34"/>
      <c r="Z477" s="34"/>
      <c r="AA477" s="34"/>
      <c r="AB477" s="34"/>
      <c r="AC477" s="34"/>
      <c r="AD477" s="34"/>
      <c r="AE477" s="34"/>
      <c r="AR477" s="185" t="s">
        <v>233</v>
      </c>
      <c r="AT477" s="185" t="s">
        <v>153</v>
      </c>
      <c r="AU477" s="185" t="s">
        <v>88</v>
      </c>
      <c r="AY477" s="17" t="s">
        <v>151</v>
      </c>
      <c r="BE477" s="186">
        <f>IF(N477="základní",J477,0)</f>
        <v>0</v>
      </c>
      <c r="BF477" s="186">
        <f>IF(N477="snížená",J477,0)</f>
        <v>0</v>
      </c>
      <c r="BG477" s="186">
        <f>IF(N477="zákl. přenesená",J477,0)</f>
        <v>0</v>
      </c>
      <c r="BH477" s="186">
        <f>IF(N477="sníž. přenesená",J477,0)</f>
        <v>0</v>
      </c>
      <c r="BI477" s="186">
        <f>IF(N477="nulová",J477,0)</f>
        <v>0</v>
      </c>
      <c r="BJ477" s="17" t="s">
        <v>158</v>
      </c>
      <c r="BK477" s="186">
        <f>ROUND(I477*H477,2)</f>
        <v>0</v>
      </c>
      <c r="BL477" s="17" t="s">
        <v>233</v>
      </c>
      <c r="BM477" s="185" t="s">
        <v>1065</v>
      </c>
    </row>
    <row r="478" spans="1:47" s="2" customFormat="1" ht="86.4">
      <c r="A478" s="34"/>
      <c r="B478" s="35"/>
      <c r="C478" s="36"/>
      <c r="D478" s="187" t="s">
        <v>160</v>
      </c>
      <c r="E478" s="36"/>
      <c r="F478" s="188" t="s">
        <v>1066</v>
      </c>
      <c r="G478" s="36"/>
      <c r="H478" s="36"/>
      <c r="I478" s="189"/>
      <c r="J478" s="36"/>
      <c r="K478" s="36"/>
      <c r="L478" s="39"/>
      <c r="M478" s="190"/>
      <c r="N478" s="191"/>
      <c r="O478" s="65"/>
      <c r="P478" s="65"/>
      <c r="Q478" s="65"/>
      <c r="R478" s="65"/>
      <c r="S478" s="65"/>
      <c r="T478" s="66"/>
      <c r="U478" s="34"/>
      <c r="V478" s="34"/>
      <c r="W478" s="34"/>
      <c r="X478" s="34"/>
      <c r="Y478" s="34"/>
      <c r="Z478" s="34"/>
      <c r="AA478" s="34"/>
      <c r="AB478" s="34"/>
      <c r="AC478" s="34"/>
      <c r="AD478" s="34"/>
      <c r="AE478" s="34"/>
      <c r="AT478" s="17" t="s">
        <v>160</v>
      </c>
      <c r="AU478" s="17" t="s">
        <v>88</v>
      </c>
    </row>
    <row r="479" spans="1:65" s="2" customFormat="1" ht="14.4" customHeight="1">
      <c r="A479" s="34"/>
      <c r="B479" s="35"/>
      <c r="C479" s="192" t="s">
        <v>1067</v>
      </c>
      <c r="D479" s="192" t="s">
        <v>162</v>
      </c>
      <c r="E479" s="193" t="s">
        <v>1068</v>
      </c>
      <c r="F479" s="194" t="s">
        <v>1069</v>
      </c>
      <c r="G479" s="195" t="s">
        <v>188</v>
      </c>
      <c r="H479" s="196">
        <v>7</v>
      </c>
      <c r="I479" s="197"/>
      <c r="J479" s="198">
        <f>ROUND(I479*H479,2)</f>
        <v>0</v>
      </c>
      <c r="K479" s="194" t="s">
        <v>19</v>
      </c>
      <c r="L479" s="199"/>
      <c r="M479" s="200" t="s">
        <v>19</v>
      </c>
      <c r="N479" s="201" t="s">
        <v>51</v>
      </c>
      <c r="O479" s="65"/>
      <c r="P479" s="183">
        <f>O479*H479</f>
        <v>0</v>
      </c>
      <c r="Q479" s="183">
        <v>0</v>
      </c>
      <c r="R479" s="183">
        <f>Q479*H479</f>
        <v>0</v>
      </c>
      <c r="S479" s="183">
        <v>0</v>
      </c>
      <c r="T479" s="184">
        <f>S479*H479</f>
        <v>0</v>
      </c>
      <c r="U479" s="34"/>
      <c r="V479" s="34"/>
      <c r="W479" s="34"/>
      <c r="X479" s="34"/>
      <c r="Y479" s="34"/>
      <c r="Z479" s="34"/>
      <c r="AA479" s="34"/>
      <c r="AB479" s="34"/>
      <c r="AC479" s="34"/>
      <c r="AD479" s="34"/>
      <c r="AE479" s="34"/>
      <c r="AR479" s="185" t="s">
        <v>314</v>
      </c>
      <c r="AT479" s="185" t="s">
        <v>162</v>
      </c>
      <c r="AU479" s="185" t="s">
        <v>88</v>
      </c>
      <c r="AY479" s="17" t="s">
        <v>151</v>
      </c>
      <c r="BE479" s="186">
        <f>IF(N479="základní",J479,0)</f>
        <v>0</v>
      </c>
      <c r="BF479" s="186">
        <f>IF(N479="snížená",J479,0)</f>
        <v>0</v>
      </c>
      <c r="BG479" s="186">
        <f>IF(N479="zákl. přenesená",J479,0)</f>
        <v>0</v>
      </c>
      <c r="BH479" s="186">
        <f>IF(N479="sníž. přenesená",J479,0)</f>
        <v>0</v>
      </c>
      <c r="BI479" s="186">
        <f>IF(N479="nulová",J479,0)</f>
        <v>0</v>
      </c>
      <c r="BJ479" s="17" t="s">
        <v>158</v>
      </c>
      <c r="BK479" s="186">
        <f>ROUND(I479*H479,2)</f>
        <v>0</v>
      </c>
      <c r="BL479" s="17" t="s">
        <v>233</v>
      </c>
      <c r="BM479" s="185" t="s">
        <v>1070</v>
      </c>
    </row>
    <row r="480" spans="1:65" s="2" customFormat="1" ht="14.4" customHeight="1">
      <c r="A480" s="34"/>
      <c r="B480" s="35"/>
      <c r="C480" s="192" t="s">
        <v>1071</v>
      </c>
      <c r="D480" s="192" t="s">
        <v>162</v>
      </c>
      <c r="E480" s="193" t="s">
        <v>1072</v>
      </c>
      <c r="F480" s="194" t="s">
        <v>1073</v>
      </c>
      <c r="G480" s="195" t="s">
        <v>188</v>
      </c>
      <c r="H480" s="196">
        <v>6</v>
      </c>
      <c r="I480" s="197"/>
      <c r="J480" s="198">
        <f>ROUND(I480*H480,2)</f>
        <v>0</v>
      </c>
      <c r="K480" s="194" t="s">
        <v>19</v>
      </c>
      <c r="L480" s="199"/>
      <c r="M480" s="200" t="s">
        <v>19</v>
      </c>
      <c r="N480" s="201" t="s">
        <v>51</v>
      </c>
      <c r="O480" s="65"/>
      <c r="P480" s="183">
        <f>O480*H480</f>
        <v>0</v>
      </c>
      <c r="Q480" s="183">
        <v>0.0195</v>
      </c>
      <c r="R480" s="183">
        <f>Q480*H480</f>
        <v>0.11699999999999999</v>
      </c>
      <c r="S480" s="183">
        <v>0</v>
      </c>
      <c r="T480" s="184">
        <f>S480*H480</f>
        <v>0</v>
      </c>
      <c r="U480" s="34"/>
      <c r="V480" s="34"/>
      <c r="W480" s="34"/>
      <c r="X480" s="34"/>
      <c r="Y480" s="34"/>
      <c r="Z480" s="34"/>
      <c r="AA480" s="34"/>
      <c r="AB480" s="34"/>
      <c r="AC480" s="34"/>
      <c r="AD480" s="34"/>
      <c r="AE480" s="34"/>
      <c r="AR480" s="185" t="s">
        <v>314</v>
      </c>
      <c r="AT480" s="185" t="s">
        <v>162</v>
      </c>
      <c r="AU480" s="185" t="s">
        <v>88</v>
      </c>
      <c r="AY480" s="17" t="s">
        <v>151</v>
      </c>
      <c r="BE480" s="186">
        <f>IF(N480="základní",J480,0)</f>
        <v>0</v>
      </c>
      <c r="BF480" s="186">
        <f>IF(N480="snížená",J480,0)</f>
        <v>0</v>
      </c>
      <c r="BG480" s="186">
        <f>IF(N480="zákl. přenesená",J480,0)</f>
        <v>0</v>
      </c>
      <c r="BH480" s="186">
        <f>IF(N480="sníž. přenesená",J480,0)</f>
        <v>0</v>
      </c>
      <c r="BI480" s="186">
        <f>IF(N480="nulová",J480,0)</f>
        <v>0</v>
      </c>
      <c r="BJ480" s="17" t="s">
        <v>158</v>
      </c>
      <c r="BK480" s="186">
        <f>ROUND(I480*H480,2)</f>
        <v>0</v>
      </c>
      <c r="BL480" s="17" t="s">
        <v>233</v>
      </c>
      <c r="BM480" s="185" t="s">
        <v>1074</v>
      </c>
    </row>
    <row r="481" spans="1:65" s="2" customFormat="1" ht="14.4" customHeight="1">
      <c r="A481" s="34"/>
      <c r="B481" s="35"/>
      <c r="C481" s="192" t="s">
        <v>1075</v>
      </c>
      <c r="D481" s="192" t="s">
        <v>162</v>
      </c>
      <c r="E481" s="193" t="s">
        <v>1076</v>
      </c>
      <c r="F481" s="194" t="s">
        <v>1077</v>
      </c>
      <c r="G481" s="195" t="s">
        <v>188</v>
      </c>
      <c r="H481" s="196">
        <v>4</v>
      </c>
      <c r="I481" s="197"/>
      <c r="J481" s="198">
        <f>ROUND(I481*H481,2)</f>
        <v>0</v>
      </c>
      <c r="K481" s="194" t="s">
        <v>19</v>
      </c>
      <c r="L481" s="199"/>
      <c r="M481" s="200" t="s">
        <v>19</v>
      </c>
      <c r="N481" s="201" t="s">
        <v>51</v>
      </c>
      <c r="O481" s="65"/>
      <c r="P481" s="183">
        <f>O481*H481</f>
        <v>0</v>
      </c>
      <c r="Q481" s="183">
        <v>0</v>
      </c>
      <c r="R481" s="183">
        <f>Q481*H481</f>
        <v>0</v>
      </c>
      <c r="S481" s="183">
        <v>0</v>
      </c>
      <c r="T481" s="184">
        <f>S481*H481</f>
        <v>0</v>
      </c>
      <c r="U481" s="34"/>
      <c r="V481" s="34"/>
      <c r="W481" s="34"/>
      <c r="X481" s="34"/>
      <c r="Y481" s="34"/>
      <c r="Z481" s="34"/>
      <c r="AA481" s="34"/>
      <c r="AB481" s="34"/>
      <c r="AC481" s="34"/>
      <c r="AD481" s="34"/>
      <c r="AE481" s="34"/>
      <c r="AR481" s="185" t="s">
        <v>314</v>
      </c>
      <c r="AT481" s="185" t="s">
        <v>162</v>
      </c>
      <c r="AU481" s="185" t="s">
        <v>88</v>
      </c>
      <c r="AY481" s="17" t="s">
        <v>151</v>
      </c>
      <c r="BE481" s="186">
        <f>IF(N481="základní",J481,0)</f>
        <v>0</v>
      </c>
      <c r="BF481" s="186">
        <f>IF(N481="snížená",J481,0)</f>
        <v>0</v>
      </c>
      <c r="BG481" s="186">
        <f>IF(N481="zákl. přenesená",J481,0)</f>
        <v>0</v>
      </c>
      <c r="BH481" s="186">
        <f>IF(N481="sníž. přenesená",J481,0)</f>
        <v>0</v>
      </c>
      <c r="BI481" s="186">
        <f>IF(N481="nulová",J481,0)</f>
        <v>0</v>
      </c>
      <c r="BJ481" s="17" t="s">
        <v>158</v>
      </c>
      <c r="BK481" s="186">
        <f>ROUND(I481*H481,2)</f>
        <v>0</v>
      </c>
      <c r="BL481" s="17" t="s">
        <v>233</v>
      </c>
      <c r="BM481" s="185" t="s">
        <v>1078</v>
      </c>
    </row>
    <row r="482" spans="2:51" s="13" customFormat="1" ht="10.2">
      <c r="B482" s="202"/>
      <c r="C482" s="203"/>
      <c r="D482" s="187" t="s">
        <v>168</v>
      </c>
      <c r="E482" s="204" t="s">
        <v>19</v>
      </c>
      <c r="F482" s="205" t="s">
        <v>158</v>
      </c>
      <c r="G482" s="203"/>
      <c r="H482" s="206">
        <v>4</v>
      </c>
      <c r="I482" s="207"/>
      <c r="J482" s="203"/>
      <c r="K482" s="203"/>
      <c r="L482" s="208"/>
      <c r="M482" s="209"/>
      <c r="N482" s="210"/>
      <c r="O482" s="210"/>
      <c r="P482" s="210"/>
      <c r="Q482" s="210"/>
      <c r="R482" s="210"/>
      <c r="S482" s="210"/>
      <c r="T482" s="211"/>
      <c r="AT482" s="212" t="s">
        <v>168</v>
      </c>
      <c r="AU482" s="212" t="s">
        <v>88</v>
      </c>
      <c r="AV482" s="13" t="s">
        <v>88</v>
      </c>
      <c r="AW482" s="13" t="s">
        <v>37</v>
      </c>
      <c r="AX482" s="13" t="s">
        <v>78</v>
      </c>
      <c r="AY482" s="212" t="s">
        <v>151</v>
      </c>
    </row>
    <row r="483" spans="2:51" s="14" customFormat="1" ht="10.2">
      <c r="B483" s="213"/>
      <c r="C483" s="214"/>
      <c r="D483" s="187" t="s">
        <v>168</v>
      </c>
      <c r="E483" s="215" t="s">
        <v>19</v>
      </c>
      <c r="F483" s="216" t="s">
        <v>299</v>
      </c>
      <c r="G483" s="214"/>
      <c r="H483" s="217">
        <v>4</v>
      </c>
      <c r="I483" s="218"/>
      <c r="J483" s="214"/>
      <c r="K483" s="214"/>
      <c r="L483" s="219"/>
      <c r="M483" s="220"/>
      <c r="N483" s="221"/>
      <c r="O483" s="221"/>
      <c r="P483" s="221"/>
      <c r="Q483" s="221"/>
      <c r="R483" s="221"/>
      <c r="S483" s="221"/>
      <c r="T483" s="222"/>
      <c r="AT483" s="223" t="s">
        <v>168</v>
      </c>
      <c r="AU483" s="223" t="s">
        <v>88</v>
      </c>
      <c r="AV483" s="14" t="s">
        <v>158</v>
      </c>
      <c r="AW483" s="14" t="s">
        <v>37</v>
      </c>
      <c r="AX483" s="14" t="s">
        <v>86</v>
      </c>
      <c r="AY483" s="223" t="s">
        <v>151</v>
      </c>
    </row>
    <row r="484" spans="2:63" s="12" customFormat="1" ht="22.8" customHeight="1">
      <c r="B484" s="158"/>
      <c r="C484" s="159"/>
      <c r="D484" s="160" t="s">
        <v>77</v>
      </c>
      <c r="E484" s="172" t="s">
        <v>1079</v>
      </c>
      <c r="F484" s="172" t="s">
        <v>1080</v>
      </c>
      <c r="G484" s="159"/>
      <c r="H484" s="159"/>
      <c r="I484" s="162"/>
      <c r="J484" s="173">
        <f>BK484</f>
        <v>0</v>
      </c>
      <c r="K484" s="159"/>
      <c r="L484" s="164"/>
      <c r="M484" s="165"/>
      <c r="N484" s="166"/>
      <c r="O484" s="166"/>
      <c r="P484" s="167">
        <f>SUM(P485:P524)</f>
        <v>0</v>
      </c>
      <c r="Q484" s="166"/>
      <c r="R484" s="167">
        <f>SUM(R485:R524)</f>
        <v>1.3541101999999998</v>
      </c>
      <c r="S484" s="166"/>
      <c r="T484" s="168">
        <f>SUM(T485:T524)</f>
        <v>0.6035</v>
      </c>
      <c r="AR484" s="169" t="s">
        <v>88</v>
      </c>
      <c r="AT484" s="170" t="s">
        <v>77</v>
      </c>
      <c r="AU484" s="170" t="s">
        <v>86</v>
      </c>
      <c r="AY484" s="169" t="s">
        <v>151</v>
      </c>
      <c r="BK484" s="171">
        <f>SUM(BK485:BK524)</f>
        <v>0</v>
      </c>
    </row>
    <row r="485" spans="1:65" s="2" customFormat="1" ht="14.4" customHeight="1">
      <c r="A485" s="34"/>
      <c r="B485" s="35"/>
      <c r="C485" s="174" t="s">
        <v>1081</v>
      </c>
      <c r="D485" s="174" t="s">
        <v>153</v>
      </c>
      <c r="E485" s="175" t="s">
        <v>1082</v>
      </c>
      <c r="F485" s="176" t="s">
        <v>1083</v>
      </c>
      <c r="G485" s="177" t="s">
        <v>173</v>
      </c>
      <c r="H485" s="178">
        <v>1.8</v>
      </c>
      <c r="I485" s="179"/>
      <c r="J485" s="180">
        <f>ROUND(I485*H485,2)</f>
        <v>0</v>
      </c>
      <c r="K485" s="176" t="s">
        <v>157</v>
      </c>
      <c r="L485" s="39"/>
      <c r="M485" s="181" t="s">
        <v>19</v>
      </c>
      <c r="N485" s="182" t="s">
        <v>51</v>
      </c>
      <c r="O485" s="65"/>
      <c r="P485" s="183">
        <f>O485*H485</f>
        <v>0</v>
      </c>
      <c r="Q485" s="183">
        <v>0</v>
      </c>
      <c r="R485" s="183">
        <f>Q485*H485</f>
        <v>0</v>
      </c>
      <c r="S485" s="183">
        <v>0</v>
      </c>
      <c r="T485" s="184">
        <f>S485*H485</f>
        <v>0</v>
      </c>
      <c r="U485" s="34"/>
      <c r="V485" s="34"/>
      <c r="W485" s="34"/>
      <c r="X485" s="34"/>
      <c r="Y485" s="34"/>
      <c r="Z485" s="34"/>
      <c r="AA485" s="34"/>
      <c r="AB485" s="34"/>
      <c r="AC485" s="34"/>
      <c r="AD485" s="34"/>
      <c r="AE485" s="34"/>
      <c r="AR485" s="185" t="s">
        <v>233</v>
      </c>
      <c r="AT485" s="185" t="s">
        <v>153</v>
      </c>
      <c r="AU485" s="185" t="s">
        <v>88</v>
      </c>
      <c r="AY485" s="17" t="s">
        <v>151</v>
      </c>
      <c r="BE485" s="186">
        <f>IF(N485="základní",J485,0)</f>
        <v>0</v>
      </c>
      <c r="BF485" s="186">
        <f>IF(N485="snížená",J485,0)</f>
        <v>0</v>
      </c>
      <c r="BG485" s="186">
        <f>IF(N485="zákl. přenesená",J485,0)</f>
        <v>0</v>
      </c>
      <c r="BH485" s="186">
        <f>IF(N485="sníž. přenesená",J485,0)</f>
        <v>0</v>
      </c>
      <c r="BI485" s="186">
        <f>IF(N485="nulová",J485,0)</f>
        <v>0</v>
      </c>
      <c r="BJ485" s="17" t="s">
        <v>158</v>
      </c>
      <c r="BK485" s="186">
        <f>ROUND(I485*H485,2)</f>
        <v>0</v>
      </c>
      <c r="BL485" s="17" t="s">
        <v>233</v>
      </c>
      <c r="BM485" s="185" t="s">
        <v>1084</v>
      </c>
    </row>
    <row r="486" spans="1:47" s="2" customFormat="1" ht="48">
      <c r="A486" s="34"/>
      <c r="B486" s="35"/>
      <c r="C486" s="36"/>
      <c r="D486" s="187" t="s">
        <v>160</v>
      </c>
      <c r="E486" s="36"/>
      <c r="F486" s="188" t="s">
        <v>1085</v>
      </c>
      <c r="G486" s="36"/>
      <c r="H486" s="36"/>
      <c r="I486" s="189"/>
      <c r="J486" s="36"/>
      <c r="K486" s="36"/>
      <c r="L486" s="39"/>
      <c r="M486" s="190"/>
      <c r="N486" s="191"/>
      <c r="O486" s="65"/>
      <c r="P486" s="65"/>
      <c r="Q486" s="65"/>
      <c r="R486" s="65"/>
      <c r="S486" s="65"/>
      <c r="T486" s="66"/>
      <c r="U486" s="34"/>
      <c r="V486" s="34"/>
      <c r="W486" s="34"/>
      <c r="X486" s="34"/>
      <c r="Y486" s="34"/>
      <c r="Z486" s="34"/>
      <c r="AA486" s="34"/>
      <c r="AB486" s="34"/>
      <c r="AC486" s="34"/>
      <c r="AD486" s="34"/>
      <c r="AE486" s="34"/>
      <c r="AT486" s="17" t="s">
        <v>160</v>
      </c>
      <c r="AU486" s="17" t="s">
        <v>88</v>
      </c>
    </row>
    <row r="487" spans="1:65" s="2" customFormat="1" ht="14.4" customHeight="1">
      <c r="A487" s="34"/>
      <c r="B487" s="35"/>
      <c r="C487" s="192" t="s">
        <v>1086</v>
      </c>
      <c r="D487" s="192" t="s">
        <v>162</v>
      </c>
      <c r="E487" s="193" t="s">
        <v>1087</v>
      </c>
      <c r="F487" s="194" t="s">
        <v>1088</v>
      </c>
      <c r="G487" s="195" t="s">
        <v>173</v>
      </c>
      <c r="H487" s="196">
        <v>1.8</v>
      </c>
      <c r="I487" s="197"/>
      <c r="J487" s="198">
        <f>ROUND(I487*H487,2)</f>
        <v>0</v>
      </c>
      <c r="K487" s="194" t="s">
        <v>157</v>
      </c>
      <c r="L487" s="199"/>
      <c r="M487" s="200" t="s">
        <v>19</v>
      </c>
      <c r="N487" s="201" t="s">
        <v>51</v>
      </c>
      <c r="O487" s="65"/>
      <c r="P487" s="183">
        <f>O487*H487</f>
        <v>0</v>
      </c>
      <c r="Q487" s="183">
        <v>0.022</v>
      </c>
      <c r="R487" s="183">
        <f>Q487*H487</f>
        <v>0.039599999999999996</v>
      </c>
      <c r="S487" s="183">
        <v>0</v>
      </c>
      <c r="T487" s="184">
        <f>S487*H487</f>
        <v>0</v>
      </c>
      <c r="U487" s="34"/>
      <c r="V487" s="34"/>
      <c r="W487" s="34"/>
      <c r="X487" s="34"/>
      <c r="Y487" s="34"/>
      <c r="Z487" s="34"/>
      <c r="AA487" s="34"/>
      <c r="AB487" s="34"/>
      <c r="AC487" s="34"/>
      <c r="AD487" s="34"/>
      <c r="AE487" s="34"/>
      <c r="AR487" s="185" t="s">
        <v>314</v>
      </c>
      <c r="AT487" s="185" t="s">
        <v>162</v>
      </c>
      <c r="AU487" s="185" t="s">
        <v>88</v>
      </c>
      <c r="AY487" s="17" t="s">
        <v>151</v>
      </c>
      <c r="BE487" s="186">
        <f>IF(N487="základní",J487,0)</f>
        <v>0</v>
      </c>
      <c r="BF487" s="186">
        <f>IF(N487="snížená",J487,0)</f>
        <v>0</v>
      </c>
      <c r="BG487" s="186">
        <f>IF(N487="zákl. přenesená",J487,0)</f>
        <v>0</v>
      </c>
      <c r="BH487" s="186">
        <f>IF(N487="sníž. přenesená",J487,0)</f>
        <v>0</v>
      </c>
      <c r="BI487" s="186">
        <f>IF(N487="nulová",J487,0)</f>
        <v>0</v>
      </c>
      <c r="BJ487" s="17" t="s">
        <v>158</v>
      </c>
      <c r="BK487" s="186">
        <f>ROUND(I487*H487,2)</f>
        <v>0</v>
      </c>
      <c r="BL487" s="17" t="s">
        <v>233</v>
      </c>
      <c r="BM487" s="185" t="s">
        <v>1089</v>
      </c>
    </row>
    <row r="488" spans="1:65" s="2" customFormat="1" ht="24.15" customHeight="1">
      <c r="A488" s="34"/>
      <c r="B488" s="35"/>
      <c r="C488" s="174" t="s">
        <v>1090</v>
      </c>
      <c r="D488" s="174" t="s">
        <v>153</v>
      </c>
      <c r="E488" s="175" t="s">
        <v>1091</v>
      </c>
      <c r="F488" s="176" t="s">
        <v>1092</v>
      </c>
      <c r="G488" s="177" t="s">
        <v>202</v>
      </c>
      <c r="H488" s="178">
        <v>340.25</v>
      </c>
      <c r="I488" s="179"/>
      <c r="J488" s="180">
        <f>ROUND(I488*H488,2)</f>
        <v>0</v>
      </c>
      <c r="K488" s="176" t="s">
        <v>157</v>
      </c>
      <c r="L488" s="39"/>
      <c r="M488" s="181" t="s">
        <v>19</v>
      </c>
      <c r="N488" s="182" t="s">
        <v>51</v>
      </c>
      <c r="O488" s="65"/>
      <c r="P488" s="183">
        <f>O488*H488</f>
        <v>0</v>
      </c>
      <c r="Q488" s="183">
        <v>6E-05</v>
      </c>
      <c r="R488" s="183">
        <f>Q488*H488</f>
        <v>0.020415</v>
      </c>
      <c r="S488" s="183">
        <v>0</v>
      </c>
      <c r="T488" s="184">
        <f>S488*H488</f>
        <v>0</v>
      </c>
      <c r="U488" s="34"/>
      <c r="V488" s="34"/>
      <c r="W488" s="34"/>
      <c r="X488" s="34"/>
      <c r="Y488" s="34"/>
      <c r="Z488" s="34"/>
      <c r="AA488" s="34"/>
      <c r="AB488" s="34"/>
      <c r="AC488" s="34"/>
      <c r="AD488" s="34"/>
      <c r="AE488" s="34"/>
      <c r="AR488" s="185" t="s">
        <v>233</v>
      </c>
      <c r="AT488" s="185" t="s">
        <v>153</v>
      </c>
      <c r="AU488" s="185" t="s">
        <v>88</v>
      </c>
      <c r="AY488" s="17" t="s">
        <v>151</v>
      </c>
      <c r="BE488" s="186">
        <f>IF(N488="základní",J488,0)</f>
        <v>0</v>
      </c>
      <c r="BF488" s="186">
        <f>IF(N488="snížená",J488,0)</f>
        <v>0</v>
      </c>
      <c r="BG488" s="186">
        <f>IF(N488="zákl. přenesená",J488,0)</f>
        <v>0</v>
      </c>
      <c r="BH488" s="186">
        <f>IF(N488="sníž. přenesená",J488,0)</f>
        <v>0</v>
      </c>
      <c r="BI488" s="186">
        <f>IF(N488="nulová",J488,0)</f>
        <v>0</v>
      </c>
      <c r="BJ488" s="17" t="s">
        <v>158</v>
      </c>
      <c r="BK488" s="186">
        <f>ROUND(I488*H488,2)</f>
        <v>0</v>
      </c>
      <c r="BL488" s="17" t="s">
        <v>233</v>
      </c>
      <c r="BM488" s="185" t="s">
        <v>1093</v>
      </c>
    </row>
    <row r="489" spans="1:47" s="2" customFormat="1" ht="115.2">
      <c r="A489" s="34"/>
      <c r="B489" s="35"/>
      <c r="C489" s="36"/>
      <c r="D489" s="187" t="s">
        <v>160</v>
      </c>
      <c r="E489" s="36"/>
      <c r="F489" s="188" t="s">
        <v>1094</v>
      </c>
      <c r="G489" s="36"/>
      <c r="H489" s="36"/>
      <c r="I489" s="189"/>
      <c r="J489" s="36"/>
      <c r="K489" s="36"/>
      <c r="L489" s="39"/>
      <c r="M489" s="190"/>
      <c r="N489" s="191"/>
      <c r="O489" s="65"/>
      <c r="P489" s="65"/>
      <c r="Q489" s="65"/>
      <c r="R489" s="65"/>
      <c r="S489" s="65"/>
      <c r="T489" s="66"/>
      <c r="U489" s="34"/>
      <c r="V489" s="34"/>
      <c r="W489" s="34"/>
      <c r="X489" s="34"/>
      <c r="Y489" s="34"/>
      <c r="Z489" s="34"/>
      <c r="AA489" s="34"/>
      <c r="AB489" s="34"/>
      <c r="AC489" s="34"/>
      <c r="AD489" s="34"/>
      <c r="AE489" s="34"/>
      <c r="AT489" s="17" t="s">
        <v>160</v>
      </c>
      <c r="AU489" s="17" t="s">
        <v>88</v>
      </c>
    </row>
    <row r="490" spans="1:65" s="2" customFormat="1" ht="24.15" customHeight="1">
      <c r="A490" s="34"/>
      <c r="B490" s="35"/>
      <c r="C490" s="174" t="s">
        <v>1095</v>
      </c>
      <c r="D490" s="174" t="s">
        <v>153</v>
      </c>
      <c r="E490" s="175" t="s">
        <v>1096</v>
      </c>
      <c r="F490" s="176" t="s">
        <v>1097</v>
      </c>
      <c r="G490" s="177" t="s">
        <v>202</v>
      </c>
      <c r="H490" s="178">
        <v>340.25</v>
      </c>
      <c r="I490" s="179"/>
      <c r="J490" s="180">
        <f>ROUND(I490*H490,2)</f>
        <v>0</v>
      </c>
      <c r="K490" s="176" t="s">
        <v>157</v>
      </c>
      <c r="L490" s="39"/>
      <c r="M490" s="181" t="s">
        <v>19</v>
      </c>
      <c r="N490" s="182" t="s">
        <v>51</v>
      </c>
      <c r="O490" s="65"/>
      <c r="P490" s="183">
        <f>O490*H490</f>
        <v>0</v>
      </c>
      <c r="Q490" s="183">
        <v>7E-05</v>
      </c>
      <c r="R490" s="183">
        <f>Q490*H490</f>
        <v>0.0238175</v>
      </c>
      <c r="S490" s="183">
        <v>0</v>
      </c>
      <c r="T490" s="184">
        <f>S490*H490</f>
        <v>0</v>
      </c>
      <c r="U490" s="34"/>
      <c r="V490" s="34"/>
      <c r="W490" s="34"/>
      <c r="X490" s="34"/>
      <c r="Y490" s="34"/>
      <c r="Z490" s="34"/>
      <c r="AA490" s="34"/>
      <c r="AB490" s="34"/>
      <c r="AC490" s="34"/>
      <c r="AD490" s="34"/>
      <c r="AE490" s="34"/>
      <c r="AR490" s="185" t="s">
        <v>233</v>
      </c>
      <c r="AT490" s="185" t="s">
        <v>153</v>
      </c>
      <c r="AU490" s="185" t="s">
        <v>88</v>
      </c>
      <c r="AY490" s="17" t="s">
        <v>151</v>
      </c>
      <c r="BE490" s="186">
        <f>IF(N490="základní",J490,0)</f>
        <v>0</v>
      </c>
      <c r="BF490" s="186">
        <f>IF(N490="snížená",J490,0)</f>
        <v>0</v>
      </c>
      <c r="BG490" s="186">
        <f>IF(N490="zákl. přenesená",J490,0)</f>
        <v>0</v>
      </c>
      <c r="BH490" s="186">
        <f>IF(N490="sníž. přenesená",J490,0)</f>
        <v>0</v>
      </c>
      <c r="BI490" s="186">
        <f>IF(N490="nulová",J490,0)</f>
        <v>0</v>
      </c>
      <c r="BJ490" s="17" t="s">
        <v>158</v>
      </c>
      <c r="BK490" s="186">
        <f>ROUND(I490*H490,2)</f>
        <v>0</v>
      </c>
      <c r="BL490" s="17" t="s">
        <v>233</v>
      </c>
      <c r="BM490" s="185" t="s">
        <v>1098</v>
      </c>
    </row>
    <row r="491" spans="1:47" s="2" customFormat="1" ht="115.2">
      <c r="A491" s="34"/>
      <c r="B491" s="35"/>
      <c r="C491" s="36"/>
      <c r="D491" s="187" t="s">
        <v>160</v>
      </c>
      <c r="E491" s="36"/>
      <c r="F491" s="188" t="s">
        <v>1094</v>
      </c>
      <c r="G491" s="36"/>
      <c r="H491" s="36"/>
      <c r="I491" s="189"/>
      <c r="J491" s="36"/>
      <c r="K491" s="36"/>
      <c r="L491" s="39"/>
      <c r="M491" s="190"/>
      <c r="N491" s="191"/>
      <c r="O491" s="65"/>
      <c r="P491" s="65"/>
      <c r="Q491" s="65"/>
      <c r="R491" s="65"/>
      <c r="S491" s="65"/>
      <c r="T491" s="66"/>
      <c r="U491" s="34"/>
      <c r="V491" s="34"/>
      <c r="W491" s="34"/>
      <c r="X491" s="34"/>
      <c r="Y491" s="34"/>
      <c r="Z491" s="34"/>
      <c r="AA491" s="34"/>
      <c r="AB491" s="34"/>
      <c r="AC491" s="34"/>
      <c r="AD491" s="34"/>
      <c r="AE491" s="34"/>
      <c r="AT491" s="17" t="s">
        <v>160</v>
      </c>
      <c r="AU491" s="17" t="s">
        <v>88</v>
      </c>
    </row>
    <row r="492" spans="1:65" s="2" customFormat="1" ht="14.4" customHeight="1">
      <c r="A492" s="34"/>
      <c r="B492" s="35"/>
      <c r="C492" s="174" t="s">
        <v>1099</v>
      </c>
      <c r="D492" s="174" t="s">
        <v>153</v>
      </c>
      <c r="E492" s="175" t="s">
        <v>1100</v>
      </c>
      <c r="F492" s="176" t="s">
        <v>1101</v>
      </c>
      <c r="G492" s="177" t="s">
        <v>188</v>
      </c>
      <c r="H492" s="178">
        <v>6</v>
      </c>
      <c r="I492" s="179"/>
      <c r="J492" s="180">
        <f>ROUND(I492*H492,2)</f>
        <v>0</v>
      </c>
      <c r="K492" s="176" t="s">
        <v>157</v>
      </c>
      <c r="L492" s="39"/>
      <c r="M492" s="181" t="s">
        <v>19</v>
      </c>
      <c r="N492" s="182" t="s">
        <v>51</v>
      </c>
      <c r="O492" s="65"/>
      <c r="P492" s="183">
        <f>O492*H492</f>
        <v>0</v>
      </c>
      <c r="Q492" s="183">
        <v>0</v>
      </c>
      <c r="R492" s="183">
        <f>Q492*H492</f>
        <v>0</v>
      </c>
      <c r="S492" s="183">
        <v>0</v>
      </c>
      <c r="T492" s="184">
        <f>S492*H492</f>
        <v>0</v>
      </c>
      <c r="U492" s="34"/>
      <c r="V492" s="34"/>
      <c r="W492" s="34"/>
      <c r="X492" s="34"/>
      <c r="Y492" s="34"/>
      <c r="Z492" s="34"/>
      <c r="AA492" s="34"/>
      <c r="AB492" s="34"/>
      <c r="AC492" s="34"/>
      <c r="AD492" s="34"/>
      <c r="AE492" s="34"/>
      <c r="AR492" s="185" t="s">
        <v>233</v>
      </c>
      <c r="AT492" s="185" t="s">
        <v>153</v>
      </c>
      <c r="AU492" s="185" t="s">
        <v>88</v>
      </c>
      <c r="AY492" s="17" t="s">
        <v>151</v>
      </c>
      <c r="BE492" s="186">
        <f>IF(N492="základní",J492,0)</f>
        <v>0</v>
      </c>
      <c r="BF492" s="186">
        <f>IF(N492="snížená",J492,0)</f>
        <v>0</v>
      </c>
      <c r="BG492" s="186">
        <f>IF(N492="zákl. přenesená",J492,0)</f>
        <v>0</v>
      </c>
      <c r="BH492" s="186">
        <f>IF(N492="sníž. přenesená",J492,0)</f>
        <v>0</v>
      </c>
      <c r="BI492" s="186">
        <f>IF(N492="nulová",J492,0)</f>
        <v>0</v>
      </c>
      <c r="BJ492" s="17" t="s">
        <v>158</v>
      </c>
      <c r="BK492" s="186">
        <f>ROUND(I492*H492,2)</f>
        <v>0</v>
      </c>
      <c r="BL492" s="17" t="s">
        <v>233</v>
      </c>
      <c r="BM492" s="185" t="s">
        <v>1102</v>
      </c>
    </row>
    <row r="493" spans="1:47" s="2" customFormat="1" ht="124.8">
      <c r="A493" s="34"/>
      <c r="B493" s="35"/>
      <c r="C493" s="36"/>
      <c r="D493" s="187" t="s">
        <v>160</v>
      </c>
      <c r="E493" s="36"/>
      <c r="F493" s="188" t="s">
        <v>1103</v>
      </c>
      <c r="G493" s="36"/>
      <c r="H493" s="36"/>
      <c r="I493" s="189"/>
      <c r="J493" s="36"/>
      <c r="K493" s="36"/>
      <c r="L493" s="39"/>
      <c r="M493" s="190"/>
      <c r="N493" s="191"/>
      <c r="O493" s="65"/>
      <c r="P493" s="65"/>
      <c r="Q493" s="65"/>
      <c r="R493" s="65"/>
      <c r="S493" s="65"/>
      <c r="T493" s="66"/>
      <c r="U493" s="34"/>
      <c r="V493" s="34"/>
      <c r="W493" s="34"/>
      <c r="X493" s="34"/>
      <c r="Y493" s="34"/>
      <c r="Z493" s="34"/>
      <c r="AA493" s="34"/>
      <c r="AB493" s="34"/>
      <c r="AC493" s="34"/>
      <c r="AD493" s="34"/>
      <c r="AE493" s="34"/>
      <c r="AT493" s="17" t="s">
        <v>160</v>
      </c>
      <c r="AU493" s="17" t="s">
        <v>88</v>
      </c>
    </row>
    <row r="494" spans="1:65" s="2" customFormat="1" ht="14.4" customHeight="1">
      <c r="A494" s="34"/>
      <c r="B494" s="35"/>
      <c r="C494" s="192" t="s">
        <v>1104</v>
      </c>
      <c r="D494" s="192" t="s">
        <v>162</v>
      </c>
      <c r="E494" s="193" t="s">
        <v>1105</v>
      </c>
      <c r="F494" s="194" t="s">
        <v>1106</v>
      </c>
      <c r="G494" s="195" t="s">
        <v>188</v>
      </c>
      <c r="H494" s="196">
        <v>6</v>
      </c>
      <c r="I494" s="197"/>
      <c r="J494" s="198">
        <f>ROUND(I494*H494,2)</f>
        <v>0</v>
      </c>
      <c r="K494" s="194" t="s">
        <v>157</v>
      </c>
      <c r="L494" s="199"/>
      <c r="M494" s="200" t="s">
        <v>19</v>
      </c>
      <c r="N494" s="201" t="s">
        <v>51</v>
      </c>
      <c r="O494" s="65"/>
      <c r="P494" s="183">
        <f>O494*H494</f>
        <v>0</v>
      </c>
      <c r="Q494" s="183">
        <v>0.023</v>
      </c>
      <c r="R494" s="183">
        <f>Q494*H494</f>
        <v>0.138</v>
      </c>
      <c r="S494" s="183">
        <v>0</v>
      </c>
      <c r="T494" s="184">
        <f>S494*H494</f>
        <v>0</v>
      </c>
      <c r="U494" s="34"/>
      <c r="V494" s="34"/>
      <c r="W494" s="34"/>
      <c r="X494" s="34"/>
      <c r="Y494" s="34"/>
      <c r="Z494" s="34"/>
      <c r="AA494" s="34"/>
      <c r="AB494" s="34"/>
      <c r="AC494" s="34"/>
      <c r="AD494" s="34"/>
      <c r="AE494" s="34"/>
      <c r="AR494" s="185" t="s">
        <v>314</v>
      </c>
      <c r="AT494" s="185" t="s">
        <v>162</v>
      </c>
      <c r="AU494" s="185" t="s">
        <v>88</v>
      </c>
      <c r="AY494" s="17" t="s">
        <v>151</v>
      </c>
      <c r="BE494" s="186">
        <f>IF(N494="základní",J494,0)</f>
        <v>0</v>
      </c>
      <c r="BF494" s="186">
        <f>IF(N494="snížená",J494,0)</f>
        <v>0</v>
      </c>
      <c r="BG494" s="186">
        <f>IF(N494="zákl. přenesená",J494,0)</f>
        <v>0</v>
      </c>
      <c r="BH494" s="186">
        <f>IF(N494="sníž. přenesená",J494,0)</f>
        <v>0</v>
      </c>
      <c r="BI494" s="186">
        <f>IF(N494="nulová",J494,0)</f>
        <v>0</v>
      </c>
      <c r="BJ494" s="17" t="s">
        <v>158</v>
      </c>
      <c r="BK494" s="186">
        <f>ROUND(I494*H494,2)</f>
        <v>0</v>
      </c>
      <c r="BL494" s="17" t="s">
        <v>233</v>
      </c>
      <c r="BM494" s="185" t="s">
        <v>1107</v>
      </c>
    </row>
    <row r="495" spans="1:65" s="2" customFormat="1" ht="14.4" customHeight="1">
      <c r="A495" s="34"/>
      <c r="B495" s="35"/>
      <c r="C495" s="174" t="s">
        <v>1108</v>
      </c>
      <c r="D495" s="174" t="s">
        <v>153</v>
      </c>
      <c r="E495" s="175" t="s">
        <v>1109</v>
      </c>
      <c r="F495" s="176" t="s">
        <v>1110</v>
      </c>
      <c r="G495" s="177" t="s">
        <v>173</v>
      </c>
      <c r="H495" s="178">
        <v>5.175</v>
      </c>
      <c r="I495" s="179"/>
      <c r="J495" s="180">
        <f>ROUND(I495*H495,2)</f>
        <v>0</v>
      </c>
      <c r="K495" s="176" t="s">
        <v>157</v>
      </c>
      <c r="L495" s="39"/>
      <c r="M495" s="181" t="s">
        <v>19</v>
      </c>
      <c r="N495" s="182" t="s">
        <v>51</v>
      </c>
      <c r="O495" s="65"/>
      <c r="P495" s="183">
        <f>O495*H495</f>
        <v>0</v>
      </c>
      <c r="Q495" s="183">
        <v>0</v>
      </c>
      <c r="R495" s="183">
        <f>Q495*H495</f>
        <v>0</v>
      </c>
      <c r="S495" s="183">
        <v>0.02</v>
      </c>
      <c r="T495" s="184">
        <f>S495*H495</f>
        <v>0.1035</v>
      </c>
      <c r="U495" s="34"/>
      <c r="V495" s="34"/>
      <c r="W495" s="34"/>
      <c r="X495" s="34"/>
      <c r="Y495" s="34"/>
      <c r="Z495" s="34"/>
      <c r="AA495" s="34"/>
      <c r="AB495" s="34"/>
      <c r="AC495" s="34"/>
      <c r="AD495" s="34"/>
      <c r="AE495" s="34"/>
      <c r="AR495" s="185" t="s">
        <v>233</v>
      </c>
      <c r="AT495" s="185" t="s">
        <v>153</v>
      </c>
      <c r="AU495" s="185" t="s">
        <v>88</v>
      </c>
      <c r="AY495" s="17" t="s">
        <v>151</v>
      </c>
      <c r="BE495" s="186">
        <f>IF(N495="základní",J495,0)</f>
        <v>0</v>
      </c>
      <c r="BF495" s="186">
        <f>IF(N495="snížená",J495,0)</f>
        <v>0</v>
      </c>
      <c r="BG495" s="186">
        <f>IF(N495="zákl. přenesená",J495,0)</f>
        <v>0</v>
      </c>
      <c r="BH495" s="186">
        <f>IF(N495="sníž. přenesená",J495,0)</f>
        <v>0</v>
      </c>
      <c r="BI495" s="186">
        <f>IF(N495="nulová",J495,0)</f>
        <v>0</v>
      </c>
      <c r="BJ495" s="17" t="s">
        <v>158</v>
      </c>
      <c r="BK495" s="186">
        <f>ROUND(I495*H495,2)</f>
        <v>0</v>
      </c>
      <c r="BL495" s="17" t="s">
        <v>233</v>
      </c>
      <c r="BM495" s="185" t="s">
        <v>1111</v>
      </c>
    </row>
    <row r="496" spans="1:65" s="2" customFormat="1" ht="14.4" customHeight="1">
      <c r="A496" s="34"/>
      <c r="B496" s="35"/>
      <c r="C496" s="174" t="s">
        <v>1112</v>
      </c>
      <c r="D496" s="174" t="s">
        <v>153</v>
      </c>
      <c r="E496" s="175" t="s">
        <v>1113</v>
      </c>
      <c r="F496" s="176" t="s">
        <v>1114</v>
      </c>
      <c r="G496" s="177" t="s">
        <v>202</v>
      </c>
      <c r="H496" s="178">
        <v>7</v>
      </c>
      <c r="I496" s="179"/>
      <c r="J496" s="180">
        <f>ROUND(I496*H496,2)</f>
        <v>0</v>
      </c>
      <c r="K496" s="176" t="s">
        <v>157</v>
      </c>
      <c r="L496" s="39"/>
      <c r="M496" s="181" t="s">
        <v>19</v>
      </c>
      <c r="N496" s="182" t="s">
        <v>51</v>
      </c>
      <c r="O496" s="65"/>
      <c r="P496" s="183">
        <f>O496*H496</f>
        <v>0</v>
      </c>
      <c r="Q496" s="183">
        <v>0</v>
      </c>
      <c r="R496" s="183">
        <f>Q496*H496</f>
        <v>0</v>
      </c>
      <c r="S496" s="183">
        <v>0</v>
      </c>
      <c r="T496" s="184">
        <f>S496*H496</f>
        <v>0</v>
      </c>
      <c r="U496" s="34"/>
      <c r="V496" s="34"/>
      <c r="W496" s="34"/>
      <c r="X496" s="34"/>
      <c r="Y496" s="34"/>
      <c r="Z496" s="34"/>
      <c r="AA496" s="34"/>
      <c r="AB496" s="34"/>
      <c r="AC496" s="34"/>
      <c r="AD496" s="34"/>
      <c r="AE496" s="34"/>
      <c r="AR496" s="185" t="s">
        <v>233</v>
      </c>
      <c r="AT496" s="185" t="s">
        <v>153</v>
      </c>
      <c r="AU496" s="185" t="s">
        <v>88</v>
      </c>
      <c r="AY496" s="17" t="s">
        <v>151</v>
      </c>
      <c r="BE496" s="186">
        <f>IF(N496="základní",J496,0)</f>
        <v>0</v>
      </c>
      <c r="BF496" s="186">
        <f>IF(N496="snížená",J496,0)</f>
        <v>0</v>
      </c>
      <c r="BG496" s="186">
        <f>IF(N496="zákl. přenesená",J496,0)</f>
        <v>0</v>
      </c>
      <c r="BH496" s="186">
        <f>IF(N496="sníž. přenesená",J496,0)</f>
        <v>0</v>
      </c>
      <c r="BI496" s="186">
        <f>IF(N496="nulová",J496,0)</f>
        <v>0</v>
      </c>
      <c r="BJ496" s="17" t="s">
        <v>158</v>
      </c>
      <c r="BK496" s="186">
        <f>ROUND(I496*H496,2)</f>
        <v>0</v>
      </c>
      <c r="BL496" s="17" t="s">
        <v>233</v>
      </c>
      <c r="BM496" s="185" t="s">
        <v>1115</v>
      </c>
    </row>
    <row r="497" spans="1:47" s="2" customFormat="1" ht="28.8">
      <c r="A497" s="34"/>
      <c r="B497" s="35"/>
      <c r="C497" s="36"/>
      <c r="D497" s="187" t="s">
        <v>160</v>
      </c>
      <c r="E497" s="36"/>
      <c r="F497" s="188" t="s">
        <v>1116</v>
      </c>
      <c r="G497" s="36"/>
      <c r="H497" s="36"/>
      <c r="I497" s="189"/>
      <c r="J497" s="36"/>
      <c r="K497" s="36"/>
      <c r="L497" s="39"/>
      <c r="M497" s="190"/>
      <c r="N497" s="191"/>
      <c r="O497" s="65"/>
      <c r="P497" s="65"/>
      <c r="Q497" s="65"/>
      <c r="R497" s="65"/>
      <c r="S497" s="65"/>
      <c r="T497" s="66"/>
      <c r="U497" s="34"/>
      <c r="V497" s="34"/>
      <c r="W497" s="34"/>
      <c r="X497" s="34"/>
      <c r="Y497" s="34"/>
      <c r="Z497" s="34"/>
      <c r="AA497" s="34"/>
      <c r="AB497" s="34"/>
      <c r="AC497" s="34"/>
      <c r="AD497" s="34"/>
      <c r="AE497" s="34"/>
      <c r="AT497" s="17" t="s">
        <v>160</v>
      </c>
      <c r="AU497" s="17" t="s">
        <v>88</v>
      </c>
    </row>
    <row r="498" spans="1:65" s="2" customFormat="1" ht="14.4" customHeight="1">
      <c r="A498" s="34"/>
      <c r="B498" s="35"/>
      <c r="C498" s="192" t="s">
        <v>1117</v>
      </c>
      <c r="D498" s="192" t="s">
        <v>162</v>
      </c>
      <c r="E498" s="193" t="s">
        <v>1118</v>
      </c>
      <c r="F498" s="194" t="s">
        <v>1119</v>
      </c>
      <c r="G498" s="195" t="s">
        <v>188</v>
      </c>
      <c r="H498" s="196">
        <v>1</v>
      </c>
      <c r="I498" s="197"/>
      <c r="J498" s="198">
        <f>ROUND(I498*H498,2)</f>
        <v>0</v>
      </c>
      <c r="K498" s="194" t="s">
        <v>157</v>
      </c>
      <c r="L498" s="199"/>
      <c r="M498" s="200" t="s">
        <v>19</v>
      </c>
      <c r="N498" s="201" t="s">
        <v>51</v>
      </c>
      <c r="O498" s="65"/>
      <c r="P498" s="183">
        <f>O498*H498</f>
        <v>0</v>
      </c>
      <c r="Q498" s="183">
        <v>0.0059</v>
      </c>
      <c r="R498" s="183">
        <f>Q498*H498</f>
        <v>0.0059</v>
      </c>
      <c r="S498" s="183">
        <v>0</v>
      </c>
      <c r="T498" s="184">
        <f>S498*H498</f>
        <v>0</v>
      </c>
      <c r="U498" s="34"/>
      <c r="V498" s="34"/>
      <c r="W498" s="34"/>
      <c r="X498" s="34"/>
      <c r="Y498" s="34"/>
      <c r="Z498" s="34"/>
      <c r="AA498" s="34"/>
      <c r="AB498" s="34"/>
      <c r="AC498" s="34"/>
      <c r="AD498" s="34"/>
      <c r="AE498" s="34"/>
      <c r="AR498" s="185" t="s">
        <v>314</v>
      </c>
      <c r="AT498" s="185" t="s">
        <v>162</v>
      </c>
      <c r="AU498" s="185" t="s">
        <v>88</v>
      </c>
      <c r="AY498" s="17" t="s">
        <v>151</v>
      </c>
      <c r="BE498" s="186">
        <f>IF(N498="základní",J498,0)</f>
        <v>0</v>
      </c>
      <c r="BF498" s="186">
        <f>IF(N498="snížená",J498,0)</f>
        <v>0</v>
      </c>
      <c r="BG498" s="186">
        <f>IF(N498="zákl. přenesená",J498,0)</f>
        <v>0</v>
      </c>
      <c r="BH498" s="186">
        <f>IF(N498="sníž. přenesená",J498,0)</f>
        <v>0</v>
      </c>
      <c r="BI498" s="186">
        <f>IF(N498="nulová",J498,0)</f>
        <v>0</v>
      </c>
      <c r="BJ498" s="17" t="s">
        <v>158</v>
      </c>
      <c r="BK498" s="186">
        <f>ROUND(I498*H498,2)</f>
        <v>0</v>
      </c>
      <c r="BL498" s="17" t="s">
        <v>233</v>
      </c>
      <c r="BM498" s="185" t="s">
        <v>1120</v>
      </c>
    </row>
    <row r="499" spans="1:65" s="2" customFormat="1" ht="14.4" customHeight="1">
      <c r="A499" s="34"/>
      <c r="B499" s="35"/>
      <c r="C499" s="192" t="s">
        <v>1121</v>
      </c>
      <c r="D499" s="192" t="s">
        <v>162</v>
      </c>
      <c r="E499" s="193" t="s">
        <v>1122</v>
      </c>
      <c r="F499" s="194" t="s">
        <v>1123</v>
      </c>
      <c r="G499" s="195" t="s">
        <v>188</v>
      </c>
      <c r="H499" s="196">
        <v>2</v>
      </c>
      <c r="I499" s="197"/>
      <c r="J499" s="198">
        <f>ROUND(I499*H499,2)</f>
        <v>0</v>
      </c>
      <c r="K499" s="194" t="s">
        <v>157</v>
      </c>
      <c r="L499" s="199"/>
      <c r="M499" s="200" t="s">
        <v>19</v>
      </c>
      <c r="N499" s="201" t="s">
        <v>51</v>
      </c>
      <c r="O499" s="65"/>
      <c r="P499" s="183">
        <f>O499*H499</f>
        <v>0</v>
      </c>
      <c r="Q499" s="183">
        <v>0.0179</v>
      </c>
      <c r="R499" s="183">
        <f>Q499*H499</f>
        <v>0.0358</v>
      </c>
      <c r="S499" s="183">
        <v>0</v>
      </c>
      <c r="T499" s="184">
        <f>S499*H499</f>
        <v>0</v>
      </c>
      <c r="U499" s="34"/>
      <c r="V499" s="34"/>
      <c r="W499" s="34"/>
      <c r="X499" s="34"/>
      <c r="Y499" s="34"/>
      <c r="Z499" s="34"/>
      <c r="AA499" s="34"/>
      <c r="AB499" s="34"/>
      <c r="AC499" s="34"/>
      <c r="AD499" s="34"/>
      <c r="AE499" s="34"/>
      <c r="AR499" s="185" t="s">
        <v>314</v>
      </c>
      <c r="AT499" s="185" t="s">
        <v>162</v>
      </c>
      <c r="AU499" s="185" t="s">
        <v>88</v>
      </c>
      <c r="AY499" s="17" t="s">
        <v>151</v>
      </c>
      <c r="BE499" s="186">
        <f>IF(N499="základní",J499,0)</f>
        <v>0</v>
      </c>
      <c r="BF499" s="186">
        <f>IF(N499="snížená",J499,0)</f>
        <v>0</v>
      </c>
      <c r="BG499" s="186">
        <f>IF(N499="zákl. přenesená",J499,0)</f>
        <v>0</v>
      </c>
      <c r="BH499" s="186">
        <f>IF(N499="sníž. přenesená",J499,0)</f>
        <v>0</v>
      </c>
      <c r="BI499" s="186">
        <f>IF(N499="nulová",J499,0)</f>
        <v>0</v>
      </c>
      <c r="BJ499" s="17" t="s">
        <v>158</v>
      </c>
      <c r="BK499" s="186">
        <f>ROUND(I499*H499,2)</f>
        <v>0</v>
      </c>
      <c r="BL499" s="17" t="s">
        <v>233</v>
      </c>
      <c r="BM499" s="185" t="s">
        <v>1124</v>
      </c>
    </row>
    <row r="500" spans="1:65" s="2" customFormat="1" ht="14.4" customHeight="1">
      <c r="A500" s="34"/>
      <c r="B500" s="35"/>
      <c r="C500" s="174" t="s">
        <v>1125</v>
      </c>
      <c r="D500" s="174" t="s">
        <v>153</v>
      </c>
      <c r="E500" s="175" t="s">
        <v>1126</v>
      </c>
      <c r="F500" s="176" t="s">
        <v>1127</v>
      </c>
      <c r="G500" s="177" t="s">
        <v>1128</v>
      </c>
      <c r="H500" s="178">
        <v>10</v>
      </c>
      <c r="I500" s="179"/>
      <c r="J500" s="180">
        <f>ROUND(I500*H500,2)</f>
        <v>0</v>
      </c>
      <c r="K500" s="176" t="s">
        <v>157</v>
      </c>
      <c r="L500" s="39"/>
      <c r="M500" s="181" t="s">
        <v>19</v>
      </c>
      <c r="N500" s="182" t="s">
        <v>51</v>
      </c>
      <c r="O500" s="65"/>
      <c r="P500" s="183">
        <f>O500*H500</f>
        <v>0</v>
      </c>
      <c r="Q500" s="183">
        <v>7E-05</v>
      </c>
      <c r="R500" s="183">
        <f>Q500*H500</f>
        <v>0.0006999999999999999</v>
      </c>
      <c r="S500" s="183">
        <v>0</v>
      </c>
      <c r="T500" s="184">
        <f>S500*H500</f>
        <v>0</v>
      </c>
      <c r="U500" s="34"/>
      <c r="V500" s="34"/>
      <c r="W500" s="34"/>
      <c r="X500" s="34"/>
      <c r="Y500" s="34"/>
      <c r="Z500" s="34"/>
      <c r="AA500" s="34"/>
      <c r="AB500" s="34"/>
      <c r="AC500" s="34"/>
      <c r="AD500" s="34"/>
      <c r="AE500" s="34"/>
      <c r="AR500" s="185" t="s">
        <v>233</v>
      </c>
      <c r="AT500" s="185" t="s">
        <v>153</v>
      </c>
      <c r="AU500" s="185" t="s">
        <v>88</v>
      </c>
      <c r="AY500" s="17" t="s">
        <v>151</v>
      </c>
      <c r="BE500" s="186">
        <f>IF(N500="základní",J500,0)</f>
        <v>0</v>
      </c>
      <c r="BF500" s="186">
        <f>IF(N500="snížená",J500,0)</f>
        <v>0</v>
      </c>
      <c r="BG500" s="186">
        <f>IF(N500="zákl. přenesená",J500,0)</f>
        <v>0</v>
      </c>
      <c r="BH500" s="186">
        <f>IF(N500="sníž. přenesená",J500,0)</f>
        <v>0</v>
      </c>
      <c r="BI500" s="186">
        <f>IF(N500="nulová",J500,0)</f>
        <v>0</v>
      </c>
      <c r="BJ500" s="17" t="s">
        <v>158</v>
      </c>
      <c r="BK500" s="186">
        <f>ROUND(I500*H500,2)</f>
        <v>0</v>
      </c>
      <c r="BL500" s="17" t="s">
        <v>233</v>
      </c>
      <c r="BM500" s="185" t="s">
        <v>1129</v>
      </c>
    </row>
    <row r="501" spans="1:47" s="2" customFormat="1" ht="28.8">
      <c r="A501" s="34"/>
      <c r="B501" s="35"/>
      <c r="C501" s="36"/>
      <c r="D501" s="187" t="s">
        <v>160</v>
      </c>
      <c r="E501" s="36"/>
      <c r="F501" s="188" t="s">
        <v>1130</v>
      </c>
      <c r="G501" s="36"/>
      <c r="H501" s="36"/>
      <c r="I501" s="189"/>
      <c r="J501" s="36"/>
      <c r="K501" s="36"/>
      <c r="L501" s="39"/>
      <c r="M501" s="190"/>
      <c r="N501" s="191"/>
      <c r="O501" s="65"/>
      <c r="P501" s="65"/>
      <c r="Q501" s="65"/>
      <c r="R501" s="65"/>
      <c r="S501" s="65"/>
      <c r="T501" s="66"/>
      <c r="U501" s="34"/>
      <c r="V501" s="34"/>
      <c r="W501" s="34"/>
      <c r="X501" s="34"/>
      <c r="Y501" s="34"/>
      <c r="Z501" s="34"/>
      <c r="AA501" s="34"/>
      <c r="AB501" s="34"/>
      <c r="AC501" s="34"/>
      <c r="AD501" s="34"/>
      <c r="AE501" s="34"/>
      <c r="AT501" s="17" t="s">
        <v>160</v>
      </c>
      <c r="AU501" s="17" t="s">
        <v>88</v>
      </c>
    </row>
    <row r="502" spans="1:65" s="2" customFormat="1" ht="24.15" customHeight="1">
      <c r="A502" s="34"/>
      <c r="B502" s="35"/>
      <c r="C502" s="192" t="s">
        <v>1131</v>
      </c>
      <c r="D502" s="192" t="s">
        <v>162</v>
      </c>
      <c r="E502" s="193" t="s">
        <v>1132</v>
      </c>
      <c r="F502" s="194" t="s">
        <v>1133</v>
      </c>
      <c r="G502" s="195" t="s">
        <v>188</v>
      </c>
      <c r="H502" s="196">
        <v>2</v>
      </c>
      <c r="I502" s="197"/>
      <c r="J502" s="198">
        <f>ROUND(I502*H502,2)</f>
        <v>0</v>
      </c>
      <c r="K502" s="194" t="s">
        <v>157</v>
      </c>
      <c r="L502" s="199"/>
      <c r="M502" s="200" t="s">
        <v>19</v>
      </c>
      <c r="N502" s="201" t="s">
        <v>51</v>
      </c>
      <c r="O502" s="65"/>
      <c r="P502" s="183">
        <f>O502*H502</f>
        <v>0</v>
      </c>
      <c r="Q502" s="183">
        <v>0.026</v>
      </c>
      <c r="R502" s="183">
        <f>Q502*H502</f>
        <v>0.052</v>
      </c>
      <c r="S502" s="183">
        <v>0</v>
      </c>
      <c r="T502" s="184">
        <f>S502*H502</f>
        <v>0</v>
      </c>
      <c r="U502" s="34"/>
      <c r="V502" s="34"/>
      <c r="W502" s="34"/>
      <c r="X502" s="34"/>
      <c r="Y502" s="34"/>
      <c r="Z502" s="34"/>
      <c r="AA502" s="34"/>
      <c r="AB502" s="34"/>
      <c r="AC502" s="34"/>
      <c r="AD502" s="34"/>
      <c r="AE502" s="34"/>
      <c r="AR502" s="185" t="s">
        <v>314</v>
      </c>
      <c r="AT502" s="185" t="s">
        <v>162</v>
      </c>
      <c r="AU502" s="185" t="s">
        <v>88</v>
      </c>
      <c r="AY502" s="17" t="s">
        <v>151</v>
      </c>
      <c r="BE502" s="186">
        <f>IF(N502="základní",J502,0)</f>
        <v>0</v>
      </c>
      <c r="BF502" s="186">
        <f>IF(N502="snížená",J502,0)</f>
        <v>0</v>
      </c>
      <c r="BG502" s="186">
        <f>IF(N502="zákl. přenesená",J502,0)</f>
        <v>0</v>
      </c>
      <c r="BH502" s="186">
        <f>IF(N502="sníž. přenesená",J502,0)</f>
        <v>0</v>
      </c>
      <c r="BI502" s="186">
        <f>IF(N502="nulová",J502,0)</f>
        <v>0</v>
      </c>
      <c r="BJ502" s="17" t="s">
        <v>158</v>
      </c>
      <c r="BK502" s="186">
        <f>ROUND(I502*H502,2)</f>
        <v>0</v>
      </c>
      <c r="BL502" s="17" t="s">
        <v>233</v>
      </c>
      <c r="BM502" s="185" t="s">
        <v>1134</v>
      </c>
    </row>
    <row r="503" spans="1:65" s="2" customFormat="1" ht="14.4" customHeight="1">
      <c r="A503" s="34"/>
      <c r="B503" s="35"/>
      <c r="C503" s="174" t="s">
        <v>1135</v>
      </c>
      <c r="D503" s="174" t="s">
        <v>153</v>
      </c>
      <c r="E503" s="175" t="s">
        <v>1136</v>
      </c>
      <c r="F503" s="176" t="s">
        <v>1137</v>
      </c>
      <c r="G503" s="177" t="s">
        <v>1128</v>
      </c>
      <c r="H503" s="178">
        <v>10</v>
      </c>
      <c r="I503" s="179"/>
      <c r="J503" s="180">
        <f>ROUND(I503*H503,2)</f>
        <v>0</v>
      </c>
      <c r="K503" s="176" t="s">
        <v>157</v>
      </c>
      <c r="L503" s="39"/>
      <c r="M503" s="181" t="s">
        <v>19</v>
      </c>
      <c r="N503" s="182" t="s">
        <v>51</v>
      </c>
      <c r="O503" s="65"/>
      <c r="P503" s="183">
        <f>O503*H503</f>
        <v>0</v>
      </c>
      <c r="Q503" s="183">
        <v>6E-05</v>
      </c>
      <c r="R503" s="183">
        <f>Q503*H503</f>
        <v>0.0006000000000000001</v>
      </c>
      <c r="S503" s="183">
        <v>0</v>
      </c>
      <c r="T503" s="184">
        <f>S503*H503</f>
        <v>0</v>
      </c>
      <c r="U503" s="34"/>
      <c r="V503" s="34"/>
      <c r="W503" s="34"/>
      <c r="X503" s="34"/>
      <c r="Y503" s="34"/>
      <c r="Z503" s="34"/>
      <c r="AA503" s="34"/>
      <c r="AB503" s="34"/>
      <c r="AC503" s="34"/>
      <c r="AD503" s="34"/>
      <c r="AE503" s="34"/>
      <c r="AR503" s="185" t="s">
        <v>233</v>
      </c>
      <c r="AT503" s="185" t="s">
        <v>153</v>
      </c>
      <c r="AU503" s="185" t="s">
        <v>88</v>
      </c>
      <c r="AY503" s="17" t="s">
        <v>151</v>
      </c>
      <c r="BE503" s="186">
        <f>IF(N503="základní",J503,0)</f>
        <v>0</v>
      </c>
      <c r="BF503" s="186">
        <f>IF(N503="snížená",J503,0)</f>
        <v>0</v>
      </c>
      <c r="BG503" s="186">
        <f>IF(N503="zákl. přenesená",J503,0)</f>
        <v>0</v>
      </c>
      <c r="BH503" s="186">
        <f>IF(N503="sníž. přenesená",J503,0)</f>
        <v>0</v>
      </c>
      <c r="BI503" s="186">
        <f>IF(N503="nulová",J503,0)</f>
        <v>0</v>
      </c>
      <c r="BJ503" s="17" t="s">
        <v>158</v>
      </c>
      <c r="BK503" s="186">
        <f>ROUND(I503*H503,2)</f>
        <v>0</v>
      </c>
      <c r="BL503" s="17" t="s">
        <v>233</v>
      </c>
      <c r="BM503" s="185" t="s">
        <v>1138</v>
      </c>
    </row>
    <row r="504" spans="1:47" s="2" customFormat="1" ht="28.8">
      <c r="A504" s="34"/>
      <c r="B504" s="35"/>
      <c r="C504" s="36"/>
      <c r="D504" s="187" t="s">
        <v>160</v>
      </c>
      <c r="E504" s="36"/>
      <c r="F504" s="188" t="s">
        <v>1130</v>
      </c>
      <c r="G504" s="36"/>
      <c r="H504" s="36"/>
      <c r="I504" s="189"/>
      <c r="J504" s="36"/>
      <c r="K504" s="36"/>
      <c r="L504" s="39"/>
      <c r="M504" s="190"/>
      <c r="N504" s="191"/>
      <c r="O504" s="65"/>
      <c r="P504" s="65"/>
      <c r="Q504" s="65"/>
      <c r="R504" s="65"/>
      <c r="S504" s="65"/>
      <c r="T504" s="66"/>
      <c r="U504" s="34"/>
      <c r="V504" s="34"/>
      <c r="W504" s="34"/>
      <c r="X504" s="34"/>
      <c r="Y504" s="34"/>
      <c r="Z504" s="34"/>
      <c r="AA504" s="34"/>
      <c r="AB504" s="34"/>
      <c r="AC504" s="34"/>
      <c r="AD504" s="34"/>
      <c r="AE504" s="34"/>
      <c r="AT504" s="17" t="s">
        <v>160</v>
      </c>
      <c r="AU504" s="17" t="s">
        <v>88</v>
      </c>
    </row>
    <row r="505" spans="1:65" s="2" customFormat="1" ht="14.4" customHeight="1">
      <c r="A505" s="34"/>
      <c r="B505" s="35"/>
      <c r="C505" s="192" t="s">
        <v>1139</v>
      </c>
      <c r="D505" s="192" t="s">
        <v>162</v>
      </c>
      <c r="E505" s="193" t="s">
        <v>1140</v>
      </c>
      <c r="F505" s="194" t="s">
        <v>1141</v>
      </c>
      <c r="G505" s="195" t="s">
        <v>188</v>
      </c>
      <c r="H505" s="196">
        <v>10</v>
      </c>
      <c r="I505" s="197"/>
      <c r="J505" s="198">
        <f>ROUND(I505*H505,2)</f>
        <v>0</v>
      </c>
      <c r="K505" s="194" t="s">
        <v>157</v>
      </c>
      <c r="L505" s="199"/>
      <c r="M505" s="200" t="s">
        <v>19</v>
      </c>
      <c r="N505" s="201" t="s">
        <v>51</v>
      </c>
      <c r="O505" s="65"/>
      <c r="P505" s="183">
        <f>O505*H505</f>
        <v>0</v>
      </c>
      <c r="Q505" s="183">
        <v>0.0036</v>
      </c>
      <c r="R505" s="183">
        <f>Q505*H505</f>
        <v>0.036</v>
      </c>
      <c r="S505" s="183">
        <v>0</v>
      </c>
      <c r="T505" s="184">
        <f>S505*H505</f>
        <v>0</v>
      </c>
      <c r="U505" s="34"/>
      <c r="V505" s="34"/>
      <c r="W505" s="34"/>
      <c r="X505" s="34"/>
      <c r="Y505" s="34"/>
      <c r="Z505" s="34"/>
      <c r="AA505" s="34"/>
      <c r="AB505" s="34"/>
      <c r="AC505" s="34"/>
      <c r="AD505" s="34"/>
      <c r="AE505" s="34"/>
      <c r="AR505" s="185" t="s">
        <v>314</v>
      </c>
      <c r="AT505" s="185" t="s">
        <v>162</v>
      </c>
      <c r="AU505" s="185" t="s">
        <v>88</v>
      </c>
      <c r="AY505" s="17" t="s">
        <v>151</v>
      </c>
      <c r="BE505" s="186">
        <f>IF(N505="základní",J505,0)</f>
        <v>0</v>
      </c>
      <c r="BF505" s="186">
        <f>IF(N505="snížená",J505,0)</f>
        <v>0</v>
      </c>
      <c r="BG505" s="186">
        <f>IF(N505="zákl. přenesená",J505,0)</f>
        <v>0</v>
      </c>
      <c r="BH505" s="186">
        <f>IF(N505="sníž. přenesená",J505,0)</f>
        <v>0</v>
      </c>
      <c r="BI505" s="186">
        <f>IF(N505="nulová",J505,0)</f>
        <v>0</v>
      </c>
      <c r="BJ505" s="17" t="s">
        <v>158</v>
      </c>
      <c r="BK505" s="186">
        <f>ROUND(I505*H505,2)</f>
        <v>0</v>
      </c>
      <c r="BL505" s="17" t="s">
        <v>233</v>
      </c>
      <c r="BM505" s="185" t="s">
        <v>1142</v>
      </c>
    </row>
    <row r="506" spans="1:65" s="2" customFormat="1" ht="14.4" customHeight="1">
      <c r="A506" s="34"/>
      <c r="B506" s="35"/>
      <c r="C506" s="174" t="s">
        <v>1143</v>
      </c>
      <c r="D506" s="174" t="s">
        <v>153</v>
      </c>
      <c r="E506" s="175" t="s">
        <v>1144</v>
      </c>
      <c r="F506" s="176" t="s">
        <v>1145</v>
      </c>
      <c r="G506" s="177" t="s">
        <v>1128</v>
      </c>
      <c r="H506" s="178">
        <v>142.2</v>
      </c>
      <c r="I506" s="179"/>
      <c r="J506" s="180">
        <f>ROUND(I506*H506,2)</f>
        <v>0</v>
      </c>
      <c r="K506" s="176" t="s">
        <v>157</v>
      </c>
      <c r="L506" s="39"/>
      <c r="M506" s="181" t="s">
        <v>19</v>
      </c>
      <c r="N506" s="182" t="s">
        <v>51</v>
      </c>
      <c r="O506" s="65"/>
      <c r="P506" s="183">
        <f>O506*H506</f>
        <v>0</v>
      </c>
      <c r="Q506" s="183">
        <v>5E-05</v>
      </c>
      <c r="R506" s="183">
        <f>Q506*H506</f>
        <v>0.00711</v>
      </c>
      <c r="S506" s="183">
        <v>0</v>
      </c>
      <c r="T506" s="184">
        <f>S506*H506</f>
        <v>0</v>
      </c>
      <c r="U506" s="34"/>
      <c r="V506" s="34"/>
      <c r="W506" s="34"/>
      <c r="X506" s="34"/>
      <c r="Y506" s="34"/>
      <c r="Z506" s="34"/>
      <c r="AA506" s="34"/>
      <c r="AB506" s="34"/>
      <c r="AC506" s="34"/>
      <c r="AD506" s="34"/>
      <c r="AE506" s="34"/>
      <c r="AR506" s="185" t="s">
        <v>233</v>
      </c>
      <c r="AT506" s="185" t="s">
        <v>153</v>
      </c>
      <c r="AU506" s="185" t="s">
        <v>88</v>
      </c>
      <c r="AY506" s="17" t="s">
        <v>151</v>
      </c>
      <c r="BE506" s="186">
        <f>IF(N506="základní",J506,0)</f>
        <v>0</v>
      </c>
      <c r="BF506" s="186">
        <f>IF(N506="snížená",J506,0)</f>
        <v>0</v>
      </c>
      <c r="BG506" s="186">
        <f>IF(N506="zákl. přenesená",J506,0)</f>
        <v>0</v>
      </c>
      <c r="BH506" s="186">
        <f>IF(N506="sníž. přenesená",J506,0)</f>
        <v>0</v>
      </c>
      <c r="BI506" s="186">
        <f>IF(N506="nulová",J506,0)</f>
        <v>0</v>
      </c>
      <c r="BJ506" s="17" t="s">
        <v>158</v>
      </c>
      <c r="BK506" s="186">
        <f>ROUND(I506*H506,2)</f>
        <v>0</v>
      </c>
      <c r="BL506" s="17" t="s">
        <v>233</v>
      </c>
      <c r="BM506" s="185" t="s">
        <v>1146</v>
      </c>
    </row>
    <row r="507" spans="1:47" s="2" customFormat="1" ht="28.8">
      <c r="A507" s="34"/>
      <c r="B507" s="35"/>
      <c r="C507" s="36"/>
      <c r="D507" s="187" t="s">
        <v>160</v>
      </c>
      <c r="E507" s="36"/>
      <c r="F507" s="188" t="s">
        <v>1130</v>
      </c>
      <c r="G507" s="36"/>
      <c r="H507" s="36"/>
      <c r="I507" s="189"/>
      <c r="J507" s="36"/>
      <c r="K507" s="36"/>
      <c r="L507" s="39"/>
      <c r="M507" s="190"/>
      <c r="N507" s="191"/>
      <c r="O507" s="65"/>
      <c r="P507" s="65"/>
      <c r="Q507" s="65"/>
      <c r="R507" s="65"/>
      <c r="S507" s="65"/>
      <c r="T507" s="66"/>
      <c r="U507" s="34"/>
      <c r="V507" s="34"/>
      <c r="W507" s="34"/>
      <c r="X507" s="34"/>
      <c r="Y507" s="34"/>
      <c r="Z507" s="34"/>
      <c r="AA507" s="34"/>
      <c r="AB507" s="34"/>
      <c r="AC507" s="34"/>
      <c r="AD507" s="34"/>
      <c r="AE507" s="34"/>
      <c r="AT507" s="17" t="s">
        <v>160</v>
      </c>
      <c r="AU507" s="17" t="s">
        <v>88</v>
      </c>
    </row>
    <row r="508" spans="1:65" s="2" customFormat="1" ht="14.4" customHeight="1">
      <c r="A508" s="34"/>
      <c r="B508" s="35"/>
      <c r="C508" s="192" t="s">
        <v>1147</v>
      </c>
      <c r="D508" s="192" t="s">
        <v>162</v>
      </c>
      <c r="E508" s="193" t="s">
        <v>1148</v>
      </c>
      <c r="F508" s="194" t="s">
        <v>1149</v>
      </c>
      <c r="G508" s="195" t="s">
        <v>202</v>
      </c>
      <c r="H508" s="196">
        <v>8.06</v>
      </c>
      <c r="I508" s="197"/>
      <c r="J508" s="198">
        <f>ROUND(I508*H508,2)</f>
        <v>0</v>
      </c>
      <c r="K508" s="194" t="s">
        <v>157</v>
      </c>
      <c r="L508" s="199"/>
      <c r="M508" s="200" t="s">
        <v>19</v>
      </c>
      <c r="N508" s="201" t="s">
        <v>51</v>
      </c>
      <c r="O508" s="65"/>
      <c r="P508" s="183">
        <f>O508*H508</f>
        <v>0</v>
      </c>
      <c r="Q508" s="183">
        <v>0.00411</v>
      </c>
      <c r="R508" s="183">
        <f>Q508*H508</f>
        <v>0.0331266</v>
      </c>
      <c r="S508" s="183">
        <v>0</v>
      </c>
      <c r="T508" s="184">
        <f>S508*H508</f>
        <v>0</v>
      </c>
      <c r="U508" s="34"/>
      <c r="V508" s="34"/>
      <c r="W508" s="34"/>
      <c r="X508" s="34"/>
      <c r="Y508" s="34"/>
      <c r="Z508" s="34"/>
      <c r="AA508" s="34"/>
      <c r="AB508" s="34"/>
      <c r="AC508" s="34"/>
      <c r="AD508" s="34"/>
      <c r="AE508" s="34"/>
      <c r="AR508" s="185" t="s">
        <v>314</v>
      </c>
      <c r="AT508" s="185" t="s">
        <v>162</v>
      </c>
      <c r="AU508" s="185" t="s">
        <v>88</v>
      </c>
      <c r="AY508" s="17" t="s">
        <v>151</v>
      </c>
      <c r="BE508" s="186">
        <f>IF(N508="základní",J508,0)</f>
        <v>0</v>
      </c>
      <c r="BF508" s="186">
        <f>IF(N508="snížená",J508,0)</f>
        <v>0</v>
      </c>
      <c r="BG508" s="186">
        <f>IF(N508="zákl. přenesená",J508,0)</f>
        <v>0</v>
      </c>
      <c r="BH508" s="186">
        <f>IF(N508="sníž. přenesená",J508,0)</f>
        <v>0</v>
      </c>
      <c r="BI508" s="186">
        <f>IF(N508="nulová",J508,0)</f>
        <v>0</v>
      </c>
      <c r="BJ508" s="17" t="s">
        <v>158</v>
      </c>
      <c r="BK508" s="186">
        <f>ROUND(I508*H508,2)</f>
        <v>0</v>
      </c>
      <c r="BL508" s="17" t="s">
        <v>233</v>
      </c>
      <c r="BM508" s="185" t="s">
        <v>1150</v>
      </c>
    </row>
    <row r="509" spans="1:65" s="2" customFormat="1" ht="14.4" customHeight="1">
      <c r="A509" s="34"/>
      <c r="B509" s="35"/>
      <c r="C509" s="192" t="s">
        <v>1151</v>
      </c>
      <c r="D509" s="192" t="s">
        <v>162</v>
      </c>
      <c r="E509" s="193" t="s">
        <v>1148</v>
      </c>
      <c r="F509" s="194" t="s">
        <v>1149</v>
      </c>
      <c r="G509" s="195" t="s">
        <v>202</v>
      </c>
      <c r="H509" s="196">
        <v>6.5</v>
      </c>
      <c r="I509" s="197"/>
      <c r="J509" s="198">
        <f>ROUND(I509*H509,2)</f>
        <v>0</v>
      </c>
      <c r="K509" s="194" t="s">
        <v>157</v>
      </c>
      <c r="L509" s="199"/>
      <c r="M509" s="200" t="s">
        <v>19</v>
      </c>
      <c r="N509" s="201" t="s">
        <v>51</v>
      </c>
      <c r="O509" s="65"/>
      <c r="P509" s="183">
        <f>O509*H509</f>
        <v>0</v>
      </c>
      <c r="Q509" s="183">
        <v>0.00411</v>
      </c>
      <c r="R509" s="183">
        <f>Q509*H509</f>
        <v>0.026715</v>
      </c>
      <c r="S509" s="183">
        <v>0</v>
      </c>
      <c r="T509" s="184">
        <f>S509*H509</f>
        <v>0</v>
      </c>
      <c r="U509" s="34"/>
      <c r="V509" s="34"/>
      <c r="W509" s="34"/>
      <c r="X509" s="34"/>
      <c r="Y509" s="34"/>
      <c r="Z509" s="34"/>
      <c r="AA509" s="34"/>
      <c r="AB509" s="34"/>
      <c r="AC509" s="34"/>
      <c r="AD509" s="34"/>
      <c r="AE509" s="34"/>
      <c r="AR509" s="185" t="s">
        <v>314</v>
      </c>
      <c r="AT509" s="185" t="s">
        <v>162</v>
      </c>
      <c r="AU509" s="185" t="s">
        <v>88</v>
      </c>
      <c r="AY509" s="17" t="s">
        <v>151</v>
      </c>
      <c r="BE509" s="186">
        <f>IF(N509="základní",J509,0)</f>
        <v>0</v>
      </c>
      <c r="BF509" s="186">
        <f>IF(N509="snížená",J509,0)</f>
        <v>0</v>
      </c>
      <c r="BG509" s="186">
        <f>IF(N509="zákl. přenesená",J509,0)</f>
        <v>0</v>
      </c>
      <c r="BH509" s="186">
        <f>IF(N509="sníž. přenesená",J509,0)</f>
        <v>0</v>
      </c>
      <c r="BI509" s="186">
        <f>IF(N509="nulová",J509,0)</f>
        <v>0</v>
      </c>
      <c r="BJ509" s="17" t="s">
        <v>158</v>
      </c>
      <c r="BK509" s="186">
        <f>ROUND(I509*H509,2)</f>
        <v>0</v>
      </c>
      <c r="BL509" s="17" t="s">
        <v>233</v>
      </c>
      <c r="BM509" s="185" t="s">
        <v>1152</v>
      </c>
    </row>
    <row r="510" spans="2:51" s="13" customFormat="1" ht="10.2">
      <c r="B510" s="202"/>
      <c r="C510" s="203"/>
      <c r="D510" s="187" t="s">
        <v>168</v>
      </c>
      <c r="E510" s="204" t="s">
        <v>19</v>
      </c>
      <c r="F510" s="205" t="s">
        <v>1153</v>
      </c>
      <c r="G510" s="203"/>
      <c r="H510" s="206">
        <v>6.5</v>
      </c>
      <c r="I510" s="207"/>
      <c r="J510" s="203"/>
      <c r="K510" s="203"/>
      <c r="L510" s="208"/>
      <c r="M510" s="209"/>
      <c r="N510" s="210"/>
      <c r="O510" s="210"/>
      <c r="P510" s="210"/>
      <c r="Q510" s="210"/>
      <c r="R510" s="210"/>
      <c r="S510" s="210"/>
      <c r="T510" s="211"/>
      <c r="AT510" s="212" t="s">
        <v>168</v>
      </c>
      <c r="AU510" s="212" t="s">
        <v>88</v>
      </c>
      <c r="AV510" s="13" t="s">
        <v>88</v>
      </c>
      <c r="AW510" s="13" t="s">
        <v>37</v>
      </c>
      <c r="AX510" s="13" t="s">
        <v>86</v>
      </c>
      <c r="AY510" s="212" t="s">
        <v>151</v>
      </c>
    </row>
    <row r="511" spans="1:65" s="2" customFormat="1" ht="14.4" customHeight="1">
      <c r="A511" s="34"/>
      <c r="B511" s="35"/>
      <c r="C511" s="192" t="s">
        <v>1154</v>
      </c>
      <c r="D511" s="192" t="s">
        <v>162</v>
      </c>
      <c r="E511" s="193" t="s">
        <v>1155</v>
      </c>
      <c r="F511" s="194" t="s">
        <v>1156</v>
      </c>
      <c r="G511" s="195" t="s">
        <v>202</v>
      </c>
      <c r="H511" s="196">
        <v>7.76</v>
      </c>
      <c r="I511" s="197"/>
      <c r="J511" s="198">
        <f>ROUND(I511*H511,2)</f>
        <v>0</v>
      </c>
      <c r="K511" s="194" t="s">
        <v>157</v>
      </c>
      <c r="L511" s="199"/>
      <c r="M511" s="200" t="s">
        <v>19</v>
      </c>
      <c r="N511" s="201" t="s">
        <v>51</v>
      </c>
      <c r="O511" s="65"/>
      <c r="P511" s="183">
        <f>O511*H511</f>
        <v>0</v>
      </c>
      <c r="Q511" s="183">
        <v>0.00432</v>
      </c>
      <c r="R511" s="183">
        <f>Q511*H511</f>
        <v>0.033523199999999996</v>
      </c>
      <c r="S511" s="183">
        <v>0</v>
      </c>
      <c r="T511" s="184">
        <f>S511*H511</f>
        <v>0</v>
      </c>
      <c r="U511" s="34"/>
      <c r="V511" s="34"/>
      <c r="W511" s="34"/>
      <c r="X511" s="34"/>
      <c r="Y511" s="34"/>
      <c r="Z511" s="34"/>
      <c r="AA511" s="34"/>
      <c r="AB511" s="34"/>
      <c r="AC511" s="34"/>
      <c r="AD511" s="34"/>
      <c r="AE511" s="34"/>
      <c r="AR511" s="185" t="s">
        <v>314</v>
      </c>
      <c r="AT511" s="185" t="s">
        <v>162</v>
      </c>
      <c r="AU511" s="185" t="s">
        <v>88</v>
      </c>
      <c r="AY511" s="17" t="s">
        <v>151</v>
      </c>
      <c r="BE511" s="186">
        <f>IF(N511="základní",J511,0)</f>
        <v>0</v>
      </c>
      <c r="BF511" s="186">
        <f>IF(N511="snížená",J511,0)</f>
        <v>0</v>
      </c>
      <c r="BG511" s="186">
        <f>IF(N511="zákl. přenesená",J511,0)</f>
        <v>0</v>
      </c>
      <c r="BH511" s="186">
        <f>IF(N511="sníž. přenesená",J511,0)</f>
        <v>0</v>
      </c>
      <c r="BI511" s="186">
        <f>IF(N511="nulová",J511,0)</f>
        <v>0</v>
      </c>
      <c r="BJ511" s="17" t="s">
        <v>158</v>
      </c>
      <c r="BK511" s="186">
        <f>ROUND(I511*H511,2)</f>
        <v>0</v>
      </c>
      <c r="BL511" s="17" t="s">
        <v>233</v>
      </c>
      <c r="BM511" s="185" t="s">
        <v>1157</v>
      </c>
    </row>
    <row r="512" spans="2:51" s="13" customFormat="1" ht="10.2">
      <c r="B512" s="202"/>
      <c r="C512" s="203"/>
      <c r="D512" s="187" t="s">
        <v>168</v>
      </c>
      <c r="E512" s="204" t="s">
        <v>19</v>
      </c>
      <c r="F512" s="205" t="s">
        <v>1158</v>
      </c>
      <c r="G512" s="203"/>
      <c r="H512" s="206">
        <v>7.76</v>
      </c>
      <c r="I512" s="207"/>
      <c r="J512" s="203"/>
      <c r="K512" s="203"/>
      <c r="L512" s="208"/>
      <c r="M512" s="209"/>
      <c r="N512" s="210"/>
      <c r="O512" s="210"/>
      <c r="P512" s="210"/>
      <c r="Q512" s="210"/>
      <c r="R512" s="210"/>
      <c r="S512" s="210"/>
      <c r="T512" s="211"/>
      <c r="AT512" s="212" t="s">
        <v>168</v>
      </c>
      <c r="AU512" s="212" t="s">
        <v>88</v>
      </c>
      <c r="AV512" s="13" t="s">
        <v>88</v>
      </c>
      <c r="AW512" s="13" t="s">
        <v>37</v>
      </c>
      <c r="AX512" s="13" t="s">
        <v>86</v>
      </c>
      <c r="AY512" s="212" t="s">
        <v>151</v>
      </c>
    </row>
    <row r="513" spans="1:65" s="2" customFormat="1" ht="14.4" customHeight="1">
      <c r="A513" s="34"/>
      <c r="B513" s="35"/>
      <c r="C513" s="192" t="s">
        <v>1159</v>
      </c>
      <c r="D513" s="192" t="s">
        <v>162</v>
      </c>
      <c r="E513" s="193" t="s">
        <v>1148</v>
      </c>
      <c r="F513" s="194" t="s">
        <v>1149</v>
      </c>
      <c r="G513" s="195" t="s">
        <v>202</v>
      </c>
      <c r="H513" s="196">
        <v>1.99</v>
      </c>
      <c r="I513" s="197"/>
      <c r="J513" s="198">
        <f>ROUND(I513*H513,2)</f>
        <v>0</v>
      </c>
      <c r="K513" s="194" t="s">
        <v>157</v>
      </c>
      <c r="L513" s="199"/>
      <c r="M513" s="200" t="s">
        <v>19</v>
      </c>
      <c r="N513" s="201" t="s">
        <v>51</v>
      </c>
      <c r="O513" s="65"/>
      <c r="P513" s="183">
        <f>O513*H513</f>
        <v>0</v>
      </c>
      <c r="Q513" s="183">
        <v>0.00411</v>
      </c>
      <c r="R513" s="183">
        <f>Q513*H513</f>
        <v>0.0081789</v>
      </c>
      <c r="S513" s="183">
        <v>0</v>
      </c>
      <c r="T513" s="184">
        <f>S513*H513</f>
        <v>0</v>
      </c>
      <c r="U513" s="34"/>
      <c r="V513" s="34"/>
      <c r="W513" s="34"/>
      <c r="X513" s="34"/>
      <c r="Y513" s="34"/>
      <c r="Z513" s="34"/>
      <c r="AA513" s="34"/>
      <c r="AB513" s="34"/>
      <c r="AC513" s="34"/>
      <c r="AD513" s="34"/>
      <c r="AE513" s="34"/>
      <c r="AR513" s="185" t="s">
        <v>314</v>
      </c>
      <c r="AT513" s="185" t="s">
        <v>162</v>
      </c>
      <c r="AU513" s="185" t="s">
        <v>88</v>
      </c>
      <c r="AY513" s="17" t="s">
        <v>151</v>
      </c>
      <c r="BE513" s="186">
        <f>IF(N513="základní",J513,0)</f>
        <v>0</v>
      </c>
      <c r="BF513" s="186">
        <f>IF(N513="snížená",J513,0)</f>
        <v>0</v>
      </c>
      <c r="BG513" s="186">
        <f>IF(N513="zákl. přenesená",J513,0)</f>
        <v>0</v>
      </c>
      <c r="BH513" s="186">
        <f>IF(N513="sníž. přenesená",J513,0)</f>
        <v>0</v>
      </c>
      <c r="BI513" s="186">
        <f>IF(N513="nulová",J513,0)</f>
        <v>0</v>
      </c>
      <c r="BJ513" s="17" t="s">
        <v>158</v>
      </c>
      <c r="BK513" s="186">
        <f>ROUND(I513*H513,2)</f>
        <v>0</v>
      </c>
      <c r="BL513" s="17" t="s">
        <v>233</v>
      </c>
      <c r="BM513" s="185" t="s">
        <v>1160</v>
      </c>
    </row>
    <row r="514" spans="1:65" s="2" customFormat="1" ht="14.4" customHeight="1">
      <c r="A514" s="34"/>
      <c r="B514" s="35"/>
      <c r="C514" s="192" t="s">
        <v>1161</v>
      </c>
      <c r="D514" s="192" t="s">
        <v>162</v>
      </c>
      <c r="E514" s="193" t="s">
        <v>1155</v>
      </c>
      <c r="F514" s="194" t="s">
        <v>1156</v>
      </c>
      <c r="G514" s="195" t="s">
        <v>202</v>
      </c>
      <c r="H514" s="196">
        <v>1.95</v>
      </c>
      <c r="I514" s="197"/>
      <c r="J514" s="198">
        <f>ROUND(I514*H514,2)</f>
        <v>0</v>
      </c>
      <c r="K514" s="194" t="s">
        <v>157</v>
      </c>
      <c r="L514" s="199"/>
      <c r="M514" s="200" t="s">
        <v>19</v>
      </c>
      <c r="N514" s="201" t="s">
        <v>51</v>
      </c>
      <c r="O514" s="65"/>
      <c r="P514" s="183">
        <f>O514*H514</f>
        <v>0</v>
      </c>
      <c r="Q514" s="183">
        <v>0.00432</v>
      </c>
      <c r="R514" s="183">
        <f>Q514*H514</f>
        <v>0.008424</v>
      </c>
      <c r="S514" s="183">
        <v>0</v>
      </c>
      <c r="T514" s="184">
        <f>S514*H514</f>
        <v>0</v>
      </c>
      <c r="U514" s="34"/>
      <c r="V514" s="34"/>
      <c r="W514" s="34"/>
      <c r="X514" s="34"/>
      <c r="Y514" s="34"/>
      <c r="Z514" s="34"/>
      <c r="AA514" s="34"/>
      <c r="AB514" s="34"/>
      <c r="AC514" s="34"/>
      <c r="AD514" s="34"/>
      <c r="AE514" s="34"/>
      <c r="AR514" s="185" t="s">
        <v>314</v>
      </c>
      <c r="AT514" s="185" t="s">
        <v>162</v>
      </c>
      <c r="AU514" s="185" t="s">
        <v>88</v>
      </c>
      <c r="AY514" s="17" t="s">
        <v>151</v>
      </c>
      <c r="BE514" s="186">
        <f>IF(N514="základní",J514,0)</f>
        <v>0</v>
      </c>
      <c r="BF514" s="186">
        <f>IF(N514="snížená",J514,0)</f>
        <v>0</v>
      </c>
      <c r="BG514" s="186">
        <f>IF(N514="zákl. přenesená",J514,0)</f>
        <v>0</v>
      </c>
      <c r="BH514" s="186">
        <f>IF(N514="sníž. přenesená",J514,0)</f>
        <v>0</v>
      </c>
      <c r="BI514" s="186">
        <f>IF(N514="nulová",J514,0)</f>
        <v>0</v>
      </c>
      <c r="BJ514" s="17" t="s">
        <v>158</v>
      </c>
      <c r="BK514" s="186">
        <f>ROUND(I514*H514,2)</f>
        <v>0</v>
      </c>
      <c r="BL514" s="17" t="s">
        <v>233</v>
      </c>
      <c r="BM514" s="185" t="s">
        <v>1162</v>
      </c>
    </row>
    <row r="515" spans="1:65" s="2" customFormat="1" ht="14.4" customHeight="1">
      <c r="A515" s="34"/>
      <c r="B515" s="35"/>
      <c r="C515" s="174" t="s">
        <v>1163</v>
      </c>
      <c r="D515" s="174" t="s">
        <v>153</v>
      </c>
      <c r="E515" s="175" t="s">
        <v>1164</v>
      </c>
      <c r="F515" s="176" t="s">
        <v>1165</v>
      </c>
      <c r="G515" s="177" t="s">
        <v>1128</v>
      </c>
      <c r="H515" s="178">
        <v>70</v>
      </c>
      <c r="I515" s="179"/>
      <c r="J515" s="180">
        <f>ROUND(I515*H515,2)</f>
        <v>0</v>
      </c>
      <c r="K515" s="176" t="s">
        <v>157</v>
      </c>
      <c r="L515" s="39"/>
      <c r="M515" s="181" t="s">
        <v>19</v>
      </c>
      <c r="N515" s="182" t="s">
        <v>51</v>
      </c>
      <c r="O515" s="65"/>
      <c r="P515" s="183">
        <f>O515*H515</f>
        <v>0</v>
      </c>
      <c r="Q515" s="183">
        <v>5E-05</v>
      </c>
      <c r="R515" s="183">
        <f>Q515*H515</f>
        <v>0.0035</v>
      </c>
      <c r="S515" s="183">
        <v>0</v>
      </c>
      <c r="T515" s="184">
        <f>S515*H515</f>
        <v>0</v>
      </c>
      <c r="U515" s="34"/>
      <c r="V515" s="34"/>
      <c r="W515" s="34"/>
      <c r="X515" s="34"/>
      <c r="Y515" s="34"/>
      <c r="Z515" s="34"/>
      <c r="AA515" s="34"/>
      <c r="AB515" s="34"/>
      <c r="AC515" s="34"/>
      <c r="AD515" s="34"/>
      <c r="AE515" s="34"/>
      <c r="AR515" s="185" t="s">
        <v>233</v>
      </c>
      <c r="AT515" s="185" t="s">
        <v>153</v>
      </c>
      <c r="AU515" s="185" t="s">
        <v>88</v>
      </c>
      <c r="AY515" s="17" t="s">
        <v>151</v>
      </c>
      <c r="BE515" s="186">
        <f>IF(N515="základní",J515,0)</f>
        <v>0</v>
      </c>
      <c r="BF515" s="186">
        <f>IF(N515="snížená",J515,0)</f>
        <v>0</v>
      </c>
      <c r="BG515" s="186">
        <f>IF(N515="zákl. přenesená",J515,0)</f>
        <v>0</v>
      </c>
      <c r="BH515" s="186">
        <f>IF(N515="sníž. přenesená",J515,0)</f>
        <v>0</v>
      </c>
      <c r="BI515" s="186">
        <f>IF(N515="nulová",J515,0)</f>
        <v>0</v>
      </c>
      <c r="BJ515" s="17" t="s">
        <v>158</v>
      </c>
      <c r="BK515" s="186">
        <f>ROUND(I515*H515,2)</f>
        <v>0</v>
      </c>
      <c r="BL515" s="17" t="s">
        <v>233</v>
      </c>
      <c r="BM515" s="185" t="s">
        <v>1166</v>
      </c>
    </row>
    <row r="516" spans="1:47" s="2" customFormat="1" ht="28.8">
      <c r="A516" s="34"/>
      <c r="B516" s="35"/>
      <c r="C516" s="36"/>
      <c r="D516" s="187" t="s">
        <v>160</v>
      </c>
      <c r="E516" s="36"/>
      <c r="F516" s="188" t="s">
        <v>1130</v>
      </c>
      <c r="G516" s="36"/>
      <c r="H516" s="36"/>
      <c r="I516" s="189"/>
      <c r="J516" s="36"/>
      <c r="K516" s="36"/>
      <c r="L516" s="39"/>
      <c r="M516" s="190"/>
      <c r="N516" s="191"/>
      <c r="O516" s="65"/>
      <c r="P516" s="65"/>
      <c r="Q516" s="65"/>
      <c r="R516" s="65"/>
      <c r="S516" s="65"/>
      <c r="T516" s="66"/>
      <c r="U516" s="34"/>
      <c r="V516" s="34"/>
      <c r="W516" s="34"/>
      <c r="X516" s="34"/>
      <c r="Y516" s="34"/>
      <c r="Z516" s="34"/>
      <c r="AA516" s="34"/>
      <c r="AB516" s="34"/>
      <c r="AC516" s="34"/>
      <c r="AD516" s="34"/>
      <c r="AE516" s="34"/>
      <c r="AT516" s="17" t="s">
        <v>160</v>
      </c>
      <c r="AU516" s="17" t="s">
        <v>88</v>
      </c>
    </row>
    <row r="517" spans="1:65" s="2" customFormat="1" ht="24.9" customHeight="1">
      <c r="A517" s="34"/>
      <c r="B517" s="35"/>
      <c r="C517" s="192" t="s">
        <v>1167</v>
      </c>
      <c r="D517" s="192" t="s">
        <v>162</v>
      </c>
      <c r="E517" s="193" t="s">
        <v>1168</v>
      </c>
      <c r="F517" s="194" t="s">
        <v>1169</v>
      </c>
      <c r="G517" s="195" t="s">
        <v>188</v>
      </c>
      <c r="H517" s="196">
        <v>1</v>
      </c>
      <c r="I517" s="197"/>
      <c r="J517" s="198">
        <f>ROUND(I517*H517,2)</f>
        <v>0</v>
      </c>
      <c r="K517" s="194" t="s">
        <v>157</v>
      </c>
      <c r="L517" s="199"/>
      <c r="M517" s="200" t="s">
        <v>19</v>
      </c>
      <c r="N517" s="201" t="s">
        <v>51</v>
      </c>
      <c r="O517" s="65"/>
      <c r="P517" s="183">
        <f>O517*H517</f>
        <v>0</v>
      </c>
      <c r="Q517" s="183">
        <v>0.0017</v>
      </c>
      <c r="R517" s="183">
        <f>Q517*H517</f>
        <v>0.0017</v>
      </c>
      <c r="S517" s="183">
        <v>0</v>
      </c>
      <c r="T517" s="184">
        <f>S517*H517</f>
        <v>0</v>
      </c>
      <c r="U517" s="34"/>
      <c r="V517" s="34"/>
      <c r="W517" s="34"/>
      <c r="X517" s="34"/>
      <c r="Y517" s="34"/>
      <c r="Z517" s="34"/>
      <c r="AA517" s="34"/>
      <c r="AB517" s="34"/>
      <c r="AC517" s="34"/>
      <c r="AD517" s="34"/>
      <c r="AE517" s="34"/>
      <c r="AR517" s="185" t="s">
        <v>314</v>
      </c>
      <c r="AT517" s="185" t="s">
        <v>162</v>
      </c>
      <c r="AU517" s="185" t="s">
        <v>88</v>
      </c>
      <c r="AY517" s="17" t="s">
        <v>151</v>
      </c>
      <c r="BE517" s="186">
        <f>IF(N517="základní",J517,0)</f>
        <v>0</v>
      </c>
      <c r="BF517" s="186">
        <f>IF(N517="snížená",J517,0)</f>
        <v>0</v>
      </c>
      <c r="BG517" s="186">
        <f>IF(N517="zákl. přenesená",J517,0)</f>
        <v>0</v>
      </c>
      <c r="BH517" s="186">
        <f>IF(N517="sníž. přenesená",J517,0)</f>
        <v>0</v>
      </c>
      <c r="BI517" s="186">
        <f>IF(N517="nulová",J517,0)</f>
        <v>0</v>
      </c>
      <c r="BJ517" s="17" t="s">
        <v>158</v>
      </c>
      <c r="BK517" s="186">
        <f>ROUND(I517*H517,2)</f>
        <v>0</v>
      </c>
      <c r="BL517" s="17" t="s">
        <v>233</v>
      </c>
      <c r="BM517" s="185" t="s">
        <v>1170</v>
      </c>
    </row>
    <row r="518" spans="1:65" s="2" customFormat="1" ht="24.9" customHeight="1">
      <c r="A518" s="34"/>
      <c r="B518" s="35"/>
      <c r="C518" s="192" t="s">
        <v>1171</v>
      </c>
      <c r="D518" s="192" t="s">
        <v>162</v>
      </c>
      <c r="E518" s="193" t="s">
        <v>1172</v>
      </c>
      <c r="F518" s="194" t="s">
        <v>1173</v>
      </c>
      <c r="G518" s="195" t="s">
        <v>188</v>
      </c>
      <c r="H518" s="196">
        <v>3</v>
      </c>
      <c r="I518" s="197"/>
      <c r="J518" s="198">
        <f>ROUND(I518*H518,2)</f>
        <v>0</v>
      </c>
      <c r="K518" s="194" t="s">
        <v>157</v>
      </c>
      <c r="L518" s="199"/>
      <c r="M518" s="200" t="s">
        <v>19</v>
      </c>
      <c r="N518" s="201" t="s">
        <v>51</v>
      </c>
      <c r="O518" s="65"/>
      <c r="P518" s="183">
        <f>O518*H518</f>
        <v>0</v>
      </c>
      <c r="Q518" s="183">
        <v>0.293</v>
      </c>
      <c r="R518" s="183">
        <f>Q518*H518</f>
        <v>0.879</v>
      </c>
      <c r="S518" s="183">
        <v>0</v>
      </c>
      <c r="T518" s="184">
        <f>S518*H518</f>
        <v>0</v>
      </c>
      <c r="U518" s="34"/>
      <c r="V518" s="34"/>
      <c r="W518" s="34"/>
      <c r="X518" s="34"/>
      <c r="Y518" s="34"/>
      <c r="Z518" s="34"/>
      <c r="AA518" s="34"/>
      <c r="AB518" s="34"/>
      <c r="AC518" s="34"/>
      <c r="AD518" s="34"/>
      <c r="AE518" s="34"/>
      <c r="AR518" s="185" t="s">
        <v>314</v>
      </c>
      <c r="AT518" s="185" t="s">
        <v>162</v>
      </c>
      <c r="AU518" s="185" t="s">
        <v>88</v>
      </c>
      <c r="AY518" s="17" t="s">
        <v>151</v>
      </c>
      <c r="BE518" s="186">
        <f>IF(N518="základní",J518,0)</f>
        <v>0</v>
      </c>
      <c r="BF518" s="186">
        <f>IF(N518="snížená",J518,0)</f>
        <v>0</v>
      </c>
      <c r="BG518" s="186">
        <f>IF(N518="zákl. přenesená",J518,0)</f>
        <v>0</v>
      </c>
      <c r="BH518" s="186">
        <f>IF(N518="sníž. přenesená",J518,0)</f>
        <v>0</v>
      </c>
      <c r="BI518" s="186">
        <f>IF(N518="nulová",J518,0)</f>
        <v>0</v>
      </c>
      <c r="BJ518" s="17" t="s">
        <v>158</v>
      </c>
      <c r="BK518" s="186">
        <f>ROUND(I518*H518,2)</f>
        <v>0</v>
      </c>
      <c r="BL518" s="17" t="s">
        <v>233</v>
      </c>
      <c r="BM518" s="185" t="s">
        <v>1174</v>
      </c>
    </row>
    <row r="519" spans="1:65" s="2" customFormat="1" ht="14.4" customHeight="1">
      <c r="A519" s="34"/>
      <c r="B519" s="35"/>
      <c r="C519" s="174" t="s">
        <v>1175</v>
      </c>
      <c r="D519" s="174" t="s">
        <v>153</v>
      </c>
      <c r="E519" s="175" t="s">
        <v>1176</v>
      </c>
      <c r="F519" s="176" t="s">
        <v>1177</v>
      </c>
      <c r="G519" s="177" t="s">
        <v>1128</v>
      </c>
      <c r="H519" s="178">
        <v>400</v>
      </c>
      <c r="I519" s="179"/>
      <c r="J519" s="180">
        <f>ROUND(I519*H519,2)</f>
        <v>0</v>
      </c>
      <c r="K519" s="176" t="s">
        <v>157</v>
      </c>
      <c r="L519" s="39"/>
      <c r="M519" s="181" t="s">
        <v>19</v>
      </c>
      <c r="N519" s="182" t="s">
        <v>51</v>
      </c>
      <c r="O519" s="65"/>
      <c r="P519" s="183">
        <f>O519*H519</f>
        <v>0</v>
      </c>
      <c r="Q519" s="183">
        <v>0</v>
      </c>
      <c r="R519" s="183">
        <f>Q519*H519</f>
        <v>0</v>
      </c>
      <c r="S519" s="183">
        <v>0.001</v>
      </c>
      <c r="T519" s="184">
        <f>S519*H519</f>
        <v>0.4</v>
      </c>
      <c r="U519" s="34"/>
      <c r="V519" s="34"/>
      <c r="W519" s="34"/>
      <c r="X519" s="34"/>
      <c r="Y519" s="34"/>
      <c r="Z519" s="34"/>
      <c r="AA519" s="34"/>
      <c r="AB519" s="34"/>
      <c r="AC519" s="34"/>
      <c r="AD519" s="34"/>
      <c r="AE519" s="34"/>
      <c r="AR519" s="185" t="s">
        <v>233</v>
      </c>
      <c r="AT519" s="185" t="s">
        <v>153</v>
      </c>
      <c r="AU519" s="185" t="s">
        <v>88</v>
      </c>
      <c r="AY519" s="17" t="s">
        <v>151</v>
      </c>
      <c r="BE519" s="186">
        <f>IF(N519="základní",J519,0)</f>
        <v>0</v>
      </c>
      <c r="BF519" s="186">
        <f>IF(N519="snížená",J519,0)</f>
        <v>0</v>
      </c>
      <c r="BG519" s="186">
        <f>IF(N519="zákl. přenesená",J519,0)</f>
        <v>0</v>
      </c>
      <c r="BH519" s="186">
        <f>IF(N519="sníž. přenesená",J519,0)</f>
        <v>0</v>
      </c>
      <c r="BI519" s="186">
        <f>IF(N519="nulová",J519,0)</f>
        <v>0</v>
      </c>
      <c r="BJ519" s="17" t="s">
        <v>158</v>
      </c>
      <c r="BK519" s="186">
        <f>ROUND(I519*H519,2)</f>
        <v>0</v>
      </c>
      <c r="BL519" s="17" t="s">
        <v>233</v>
      </c>
      <c r="BM519" s="185" t="s">
        <v>1178</v>
      </c>
    </row>
    <row r="520" spans="1:47" s="2" customFormat="1" ht="48">
      <c r="A520" s="34"/>
      <c r="B520" s="35"/>
      <c r="C520" s="36"/>
      <c r="D520" s="187" t="s">
        <v>160</v>
      </c>
      <c r="E520" s="36"/>
      <c r="F520" s="188" t="s">
        <v>1179</v>
      </c>
      <c r="G520" s="36"/>
      <c r="H520" s="36"/>
      <c r="I520" s="189"/>
      <c r="J520" s="36"/>
      <c r="K520" s="36"/>
      <c r="L520" s="39"/>
      <c r="M520" s="190"/>
      <c r="N520" s="191"/>
      <c r="O520" s="65"/>
      <c r="P520" s="65"/>
      <c r="Q520" s="65"/>
      <c r="R520" s="65"/>
      <c r="S520" s="65"/>
      <c r="T520" s="66"/>
      <c r="U520" s="34"/>
      <c r="V520" s="34"/>
      <c r="W520" s="34"/>
      <c r="X520" s="34"/>
      <c r="Y520" s="34"/>
      <c r="Z520" s="34"/>
      <c r="AA520" s="34"/>
      <c r="AB520" s="34"/>
      <c r="AC520" s="34"/>
      <c r="AD520" s="34"/>
      <c r="AE520" s="34"/>
      <c r="AT520" s="17" t="s">
        <v>160</v>
      </c>
      <c r="AU520" s="17" t="s">
        <v>88</v>
      </c>
    </row>
    <row r="521" spans="1:65" s="2" customFormat="1" ht="14.4" customHeight="1">
      <c r="A521" s="34"/>
      <c r="B521" s="35"/>
      <c r="C521" s="174" t="s">
        <v>1180</v>
      </c>
      <c r="D521" s="174" t="s">
        <v>153</v>
      </c>
      <c r="E521" s="175" t="s">
        <v>1181</v>
      </c>
      <c r="F521" s="176" t="s">
        <v>1182</v>
      </c>
      <c r="G521" s="177" t="s">
        <v>1128</v>
      </c>
      <c r="H521" s="178">
        <v>100</v>
      </c>
      <c r="I521" s="179"/>
      <c r="J521" s="180">
        <f>ROUND(I521*H521,2)</f>
        <v>0</v>
      </c>
      <c r="K521" s="176" t="s">
        <v>157</v>
      </c>
      <c r="L521" s="39"/>
      <c r="M521" s="181" t="s">
        <v>19</v>
      </c>
      <c r="N521" s="182" t="s">
        <v>51</v>
      </c>
      <c r="O521" s="65"/>
      <c r="P521" s="183">
        <f>O521*H521</f>
        <v>0</v>
      </c>
      <c r="Q521" s="183">
        <v>0</v>
      </c>
      <c r="R521" s="183">
        <f>Q521*H521</f>
        <v>0</v>
      </c>
      <c r="S521" s="183">
        <v>0.001</v>
      </c>
      <c r="T521" s="184">
        <f>S521*H521</f>
        <v>0.1</v>
      </c>
      <c r="U521" s="34"/>
      <c r="V521" s="34"/>
      <c r="W521" s="34"/>
      <c r="X521" s="34"/>
      <c r="Y521" s="34"/>
      <c r="Z521" s="34"/>
      <c r="AA521" s="34"/>
      <c r="AB521" s="34"/>
      <c r="AC521" s="34"/>
      <c r="AD521" s="34"/>
      <c r="AE521" s="34"/>
      <c r="AR521" s="185" t="s">
        <v>233</v>
      </c>
      <c r="AT521" s="185" t="s">
        <v>153</v>
      </c>
      <c r="AU521" s="185" t="s">
        <v>88</v>
      </c>
      <c r="AY521" s="17" t="s">
        <v>151</v>
      </c>
      <c r="BE521" s="186">
        <f>IF(N521="základní",J521,0)</f>
        <v>0</v>
      </c>
      <c r="BF521" s="186">
        <f>IF(N521="snížená",J521,0)</f>
        <v>0</v>
      </c>
      <c r="BG521" s="186">
        <f>IF(N521="zákl. přenesená",J521,0)</f>
        <v>0</v>
      </c>
      <c r="BH521" s="186">
        <f>IF(N521="sníž. přenesená",J521,0)</f>
        <v>0</v>
      </c>
      <c r="BI521" s="186">
        <f>IF(N521="nulová",J521,0)</f>
        <v>0</v>
      </c>
      <c r="BJ521" s="17" t="s">
        <v>158</v>
      </c>
      <c r="BK521" s="186">
        <f>ROUND(I521*H521,2)</f>
        <v>0</v>
      </c>
      <c r="BL521" s="17" t="s">
        <v>233</v>
      </c>
      <c r="BM521" s="185" t="s">
        <v>1183</v>
      </c>
    </row>
    <row r="522" spans="1:47" s="2" customFormat="1" ht="48">
      <c r="A522" s="34"/>
      <c r="B522" s="35"/>
      <c r="C522" s="36"/>
      <c r="D522" s="187" t="s">
        <v>160</v>
      </c>
      <c r="E522" s="36"/>
      <c r="F522" s="188" t="s">
        <v>1179</v>
      </c>
      <c r="G522" s="36"/>
      <c r="H522" s="36"/>
      <c r="I522" s="189"/>
      <c r="J522" s="36"/>
      <c r="K522" s="36"/>
      <c r="L522" s="39"/>
      <c r="M522" s="190"/>
      <c r="N522" s="191"/>
      <c r="O522" s="65"/>
      <c r="P522" s="65"/>
      <c r="Q522" s="65"/>
      <c r="R522" s="65"/>
      <c r="S522" s="65"/>
      <c r="T522" s="66"/>
      <c r="U522" s="34"/>
      <c r="V522" s="34"/>
      <c r="W522" s="34"/>
      <c r="X522" s="34"/>
      <c r="Y522" s="34"/>
      <c r="Z522" s="34"/>
      <c r="AA522" s="34"/>
      <c r="AB522" s="34"/>
      <c r="AC522" s="34"/>
      <c r="AD522" s="34"/>
      <c r="AE522" s="34"/>
      <c r="AT522" s="17" t="s">
        <v>160</v>
      </c>
      <c r="AU522" s="17" t="s">
        <v>88</v>
      </c>
    </row>
    <row r="523" spans="1:65" s="2" customFormat="1" ht="24.15" customHeight="1">
      <c r="A523" s="34"/>
      <c r="B523" s="35"/>
      <c r="C523" s="174" t="s">
        <v>1184</v>
      </c>
      <c r="D523" s="174" t="s">
        <v>153</v>
      </c>
      <c r="E523" s="175" t="s">
        <v>1185</v>
      </c>
      <c r="F523" s="176" t="s">
        <v>1186</v>
      </c>
      <c r="G523" s="177" t="s">
        <v>165</v>
      </c>
      <c r="H523" s="178">
        <v>0.231</v>
      </c>
      <c r="I523" s="179"/>
      <c r="J523" s="180">
        <f>ROUND(I523*H523,2)</f>
        <v>0</v>
      </c>
      <c r="K523" s="176" t="s">
        <v>157</v>
      </c>
      <c r="L523" s="39"/>
      <c r="M523" s="181" t="s">
        <v>19</v>
      </c>
      <c r="N523" s="182" t="s">
        <v>51</v>
      </c>
      <c r="O523" s="65"/>
      <c r="P523" s="183">
        <f>O523*H523</f>
        <v>0</v>
      </c>
      <c r="Q523" s="183">
        <v>0</v>
      </c>
      <c r="R523" s="183">
        <f>Q523*H523</f>
        <v>0</v>
      </c>
      <c r="S523" s="183">
        <v>0</v>
      </c>
      <c r="T523" s="184">
        <f>S523*H523</f>
        <v>0</v>
      </c>
      <c r="U523" s="34"/>
      <c r="V523" s="34"/>
      <c r="W523" s="34"/>
      <c r="X523" s="34"/>
      <c r="Y523" s="34"/>
      <c r="Z523" s="34"/>
      <c r="AA523" s="34"/>
      <c r="AB523" s="34"/>
      <c r="AC523" s="34"/>
      <c r="AD523" s="34"/>
      <c r="AE523" s="34"/>
      <c r="AR523" s="185" t="s">
        <v>233</v>
      </c>
      <c r="AT523" s="185" t="s">
        <v>153</v>
      </c>
      <c r="AU523" s="185" t="s">
        <v>88</v>
      </c>
      <c r="AY523" s="17" t="s">
        <v>151</v>
      </c>
      <c r="BE523" s="186">
        <f>IF(N523="základní",J523,0)</f>
        <v>0</v>
      </c>
      <c r="BF523" s="186">
        <f>IF(N523="snížená",J523,0)</f>
        <v>0</v>
      </c>
      <c r="BG523" s="186">
        <f>IF(N523="zákl. přenesená",J523,0)</f>
        <v>0</v>
      </c>
      <c r="BH523" s="186">
        <f>IF(N523="sníž. přenesená",J523,0)</f>
        <v>0</v>
      </c>
      <c r="BI523" s="186">
        <f>IF(N523="nulová",J523,0)</f>
        <v>0</v>
      </c>
      <c r="BJ523" s="17" t="s">
        <v>158</v>
      </c>
      <c r="BK523" s="186">
        <f>ROUND(I523*H523,2)</f>
        <v>0</v>
      </c>
      <c r="BL523" s="17" t="s">
        <v>233</v>
      </c>
      <c r="BM523" s="185" t="s">
        <v>1187</v>
      </c>
    </row>
    <row r="524" spans="1:47" s="2" customFormat="1" ht="86.4">
      <c r="A524" s="34"/>
      <c r="B524" s="35"/>
      <c r="C524" s="36"/>
      <c r="D524" s="187" t="s">
        <v>160</v>
      </c>
      <c r="E524" s="36"/>
      <c r="F524" s="188" t="s">
        <v>1188</v>
      </c>
      <c r="G524" s="36"/>
      <c r="H524" s="36"/>
      <c r="I524" s="189"/>
      <c r="J524" s="36"/>
      <c r="K524" s="36"/>
      <c r="L524" s="39"/>
      <c r="M524" s="190"/>
      <c r="N524" s="191"/>
      <c r="O524" s="65"/>
      <c r="P524" s="65"/>
      <c r="Q524" s="65"/>
      <c r="R524" s="65"/>
      <c r="S524" s="65"/>
      <c r="T524" s="66"/>
      <c r="U524" s="34"/>
      <c r="V524" s="34"/>
      <c r="W524" s="34"/>
      <c r="X524" s="34"/>
      <c r="Y524" s="34"/>
      <c r="Z524" s="34"/>
      <c r="AA524" s="34"/>
      <c r="AB524" s="34"/>
      <c r="AC524" s="34"/>
      <c r="AD524" s="34"/>
      <c r="AE524" s="34"/>
      <c r="AT524" s="17" t="s">
        <v>160</v>
      </c>
      <c r="AU524" s="17" t="s">
        <v>88</v>
      </c>
    </row>
    <row r="525" spans="2:63" s="12" customFormat="1" ht="22.8" customHeight="1">
      <c r="B525" s="158"/>
      <c r="C525" s="159"/>
      <c r="D525" s="160" t="s">
        <v>77</v>
      </c>
      <c r="E525" s="172" t="s">
        <v>1189</v>
      </c>
      <c r="F525" s="172" t="s">
        <v>1190</v>
      </c>
      <c r="G525" s="159"/>
      <c r="H525" s="159"/>
      <c r="I525" s="162"/>
      <c r="J525" s="173">
        <f>BK525</f>
        <v>0</v>
      </c>
      <c r="K525" s="159"/>
      <c r="L525" s="164"/>
      <c r="M525" s="165"/>
      <c r="N525" s="166"/>
      <c r="O525" s="166"/>
      <c r="P525" s="167">
        <f>SUM(P526:P548)</f>
        <v>0</v>
      </c>
      <c r="Q525" s="166"/>
      <c r="R525" s="167">
        <f>SUM(R526:R548)</f>
        <v>3.2493775999999994</v>
      </c>
      <c r="S525" s="166"/>
      <c r="T525" s="168">
        <f>SUM(T526:T548)</f>
        <v>7.472559199999999</v>
      </c>
      <c r="AR525" s="169" t="s">
        <v>88</v>
      </c>
      <c r="AT525" s="170" t="s">
        <v>77</v>
      </c>
      <c r="AU525" s="170" t="s">
        <v>86</v>
      </c>
      <c r="AY525" s="169" t="s">
        <v>151</v>
      </c>
      <c r="BK525" s="171">
        <f>SUM(BK526:BK548)</f>
        <v>0</v>
      </c>
    </row>
    <row r="526" spans="1:65" s="2" customFormat="1" ht="14.4" customHeight="1">
      <c r="A526" s="34"/>
      <c r="B526" s="35"/>
      <c r="C526" s="174" t="s">
        <v>1191</v>
      </c>
      <c r="D526" s="174" t="s">
        <v>153</v>
      </c>
      <c r="E526" s="175" t="s">
        <v>1192</v>
      </c>
      <c r="F526" s="176" t="s">
        <v>1193</v>
      </c>
      <c r="G526" s="177" t="s">
        <v>173</v>
      </c>
      <c r="H526" s="178">
        <v>84.72</v>
      </c>
      <c r="I526" s="179"/>
      <c r="J526" s="180">
        <f>ROUND(I526*H526,2)</f>
        <v>0</v>
      </c>
      <c r="K526" s="176" t="s">
        <v>157</v>
      </c>
      <c r="L526" s="39"/>
      <c r="M526" s="181" t="s">
        <v>19</v>
      </c>
      <c r="N526" s="182" t="s">
        <v>51</v>
      </c>
      <c r="O526" s="65"/>
      <c r="P526" s="183">
        <f>O526*H526</f>
        <v>0</v>
      </c>
      <c r="Q526" s="183">
        <v>0.0003</v>
      </c>
      <c r="R526" s="183">
        <f>Q526*H526</f>
        <v>0.025415999999999998</v>
      </c>
      <c r="S526" s="183">
        <v>0</v>
      </c>
      <c r="T526" s="184">
        <f>S526*H526</f>
        <v>0</v>
      </c>
      <c r="U526" s="34"/>
      <c r="V526" s="34"/>
      <c r="W526" s="34"/>
      <c r="X526" s="34"/>
      <c r="Y526" s="34"/>
      <c r="Z526" s="34"/>
      <c r="AA526" s="34"/>
      <c r="AB526" s="34"/>
      <c r="AC526" s="34"/>
      <c r="AD526" s="34"/>
      <c r="AE526" s="34"/>
      <c r="AR526" s="185" t="s">
        <v>233</v>
      </c>
      <c r="AT526" s="185" t="s">
        <v>153</v>
      </c>
      <c r="AU526" s="185" t="s">
        <v>88</v>
      </c>
      <c r="AY526" s="17" t="s">
        <v>151</v>
      </c>
      <c r="BE526" s="186">
        <f>IF(N526="základní",J526,0)</f>
        <v>0</v>
      </c>
      <c r="BF526" s="186">
        <f>IF(N526="snížená",J526,0)</f>
        <v>0</v>
      </c>
      <c r="BG526" s="186">
        <f>IF(N526="zákl. přenesená",J526,0)</f>
        <v>0</v>
      </c>
      <c r="BH526" s="186">
        <f>IF(N526="sníž. přenesená",J526,0)</f>
        <v>0</v>
      </c>
      <c r="BI526" s="186">
        <f>IF(N526="nulová",J526,0)</f>
        <v>0</v>
      </c>
      <c r="BJ526" s="17" t="s">
        <v>158</v>
      </c>
      <c r="BK526" s="186">
        <f>ROUND(I526*H526,2)</f>
        <v>0</v>
      </c>
      <c r="BL526" s="17" t="s">
        <v>233</v>
      </c>
      <c r="BM526" s="185" t="s">
        <v>1194</v>
      </c>
    </row>
    <row r="527" spans="1:47" s="2" customFormat="1" ht="48">
      <c r="A527" s="34"/>
      <c r="B527" s="35"/>
      <c r="C527" s="36"/>
      <c r="D527" s="187" t="s">
        <v>160</v>
      </c>
      <c r="E527" s="36"/>
      <c r="F527" s="188" t="s">
        <v>1195</v>
      </c>
      <c r="G527" s="36"/>
      <c r="H527" s="36"/>
      <c r="I527" s="189"/>
      <c r="J527" s="36"/>
      <c r="K527" s="36"/>
      <c r="L527" s="39"/>
      <c r="M527" s="190"/>
      <c r="N527" s="191"/>
      <c r="O527" s="65"/>
      <c r="P527" s="65"/>
      <c r="Q527" s="65"/>
      <c r="R527" s="65"/>
      <c r="S527" s="65"/>
      <c r="T527" s="66"/>
      <c r="U527" s="34"/>
      <c r="V527" s="34"/>
      <c r="W527" s="34"/>
      <c r="X527" s="34"/>
      <c r="Y527" s="34"/>
      <c r="Z527" s="34"/>
      <c r="AA527" s="34"/>
      <c r="AB527" s="34"/>
      <c r="AC527" s="34"/>
      <c r="AD527" s="34"/>
      <c r="AE527" s="34"/>
      <c r="AT527" s="17" t="s">
        <v>160</v>
      </c>
      <c r="AU527" s="17" t="s">
        <v>88</v>
      </c>
    </row>
    <row r="528" spans="1:65" s="2" customFormat="1" ht="24.15" customHeight="1">
      <c r="A528" s="34"/>
      <c r="B528" s="35"/>
      <c r="C528" s="174" t="s">
        <v>1196</v>
      </c>
      <c r="D528" s="174" t="s">
        <v>153</v>
      </c>
      <c r="E528" s="175" t="s">
        <v>1197</v>
      </c>
      <c r="F528" s="176" t="s">
        <v>1198</v>
      </c>
      <c r="G528" s="177" t="s">
        <v>173</v>
      </c>
      <c r="H528" s="178">
        <v>84.72</v>
      </c>
      <c r="I528" s="179"/>
      <c r="J528" s="180">
        <f>ROUND(I528*H528,2)</f>
        <v>0</v>
      </c>
      <c r="K528" s="176" t="s">
        <v>157</v>
      </c>
      <c r="L528" s="39"/>
      <c r="M528" s="181" t="s">
        <v>19</v>
      </c>
      <c r="N528" s="182" t="s">
        <v>51</v>
      </c>
      <c r="O528" s="65"/>
      <c r="P528" s="183">
        <f>O528*H528</f>
        <v>0</v>
      </c>
      <c r="Q528" s="183">
        <v>0.00758</v>
      </c>
      <c r="R528" s="183">
        <f>Q528*H528</f>
        <v>0.6421776</v>
      </c>
      <c r="S528" s="183">
        <v>0</v>
      </c>
      <c r="T528" s="184">
        <f>S528*H528</f>
        <v>0</v>
      </c>
      <c r="U528" s="34"/>
      <c r="V528" s="34"/>
      <c r="W528" s="34"/>
      <c r="X528" s="34"/>
      <c r="Y528" s="34"/>
      <c r="Z528" s="34"/>
      <c r="AA528" s="34"/>
      <c r="AB528" s="34"/>
      <c r="AC528" s="34"/>
      <c r="AD528" s="34"/>
      <c r="AE528" s="34"/>
      <c r="AR528" s="185" t="s">
        <v>233</v>
      </c>
      <c r="AT528" s="185" t="s">
        <v>153</v>
      </c>
      <c r="AU528" s="185" t="s">
        <v>88</v>
      </c>
      <c r="AY528" s="17" t="s">
        <v>151</v>
      </c>
      <c r="BE528" s="186">
        <f>IF(N528="základní",J528,0)</f>
        <v>0</v>
      </c>
      <c r="BF528" s="186">
        <f>IF(N528="snížená",J528,0)</f>
        <v>0</v>
      </c>
      <c r="BG528" s="186">
        <f>IF(N528="zákl. přenesená",J528,0)</f>
        <v>0</v>
      </c>
      <c r="BH528" s="186">
        <f>IF(N528="sníž. přenesená",J528,0)</f>
        <v>0</v>
      </c>
      <c r="BI528" s="186">
        <f>IF(N528="nulová",J528,0)</f>
        <v>0</v>
      </c>
      <c r="BJ528" s="17" t="s">
        <v>158</v>
      </c>
      <c r="BK528" s="186">
        <f>ROUND(I528*H528,2)</f>
        <v>0</v>
      </c>
      <c r="BL528" s="17" t="s">
        <v>233</v>
      </c>
      <c r="BM528" s="185" t="s">
        <v>1199</v>
      </c>
    </row>
    <row r="529" spans="1:47" s="2" customFormat="1" ht="48">
      <c r="A529" s="34"/>
      <c r="B529" s="35"/>
      <c r="C529" s="36"/>
      <c r="D529" s="187" t="s">
        <v>160</v>
      </c>
      <c r="E529" s="36"/>
      <c r="F529" s="188" t="s">
        <v>1195</v>
      </c>
      <c r="G529" s="36"/>
      <c r="H529" s="36"/>
      <c r="I529" s="189"/>
      <c r="J529" s="36"/>
      <c r="K529" s="36"/>
      <c r="L529" s="39"/>
      <c r="M529" s="190"/>
      <c r="N529" s="191"/>
      <c r="O529" s="65"/>
      <c r="P529" s="65"/>
      <c r="Q529" s="65"/>
      <c r="R529" s="65"/>
      <c r="S529" s="65"/>
      <c r="T529" s="66"/>
      <c r="U529" s="34"/>
      <c r="V529" s="34"/>
      <c r="W529" s="34"/>
      <c r="X529" s="34"/>
      <c r="Y529" s="34"/>
      <c r="Z529" s="34"/>
      <c r="AA529" s="34"/>
      <c r="AB529" s="34"/>
      <c r="AC529" s="34"/>
      <c r="AD529" s="34"/>
      <c r="AE529" s="34"/>
      <c r="AT529" s="17" t="s">
        <v>160</v>
      </c>
      <c r="AU529" s="17" t="s">
        <v>88</v>
      </c>
    </row>
    <row r="530" spans="1:65" s="2" customFormat="1" ht="14.4" customHeight="1">
      <c r="A530" s="34"/>
      <c r="B530" s="35"/>
      <c r="C530" s="174" t="s">
        <v>1200</v>
      </c>
      <c r="D530" s="174" t="s">
        <v>153</v>
      </c>
      <c r="E530" s="175" t="s">
        <v>1201</v>
      </c>
      <c r="F530" s="176" t="s">
        <v>1202</v>
      </c>
      <c r="G530" s="177" t="s">
        <v>202</v>
      </c>
      <c r="H530" s="178">
        <v>3</v>
      </c>
      <c r="I530" s="179"/>
      <c r="J530" s="180">
        <f>ROUND(I530*H530,2)</f>
        <v>0</v>
      </c>
      <c r="K530" s="176" t="s">
        <v>157</v>
      </c>
      <c r="L530" s="39"/>
      <c r="M530" s="181" t="s">
        <v>19</v>
      </c>
      <c r="N530" s="182" t="s">
        <v>51</v>
      </c>
      <c r="O530" s="65"/>
      <c r="P530" s="183">
        <f>O530*H530</f>
        <v>0</v>
      </c>
      <c r="Q530" s="183">
        <v>0.00034</v>
      </c>
      <c r="R530" s="183">
        <f>Q530*H530</f>
        <v>0.00102</v>
      </c>
      <c r="S530" s="183">
        <v>0</v>
      </c>
      <c r="T530" s="184">
        <f>S530*H530</f>
        <v>0</v>
      </c>
      <c r="U530" s="34"/>
      <c r="V530" s="34"/>
      <c r="W530" s="34"/>
      <c r="X530" s="34"/>
      <c r="Y530" s="34"/>
      <c r="Z530" s="34"/>
      <c r="AA530" s="34"/>
      <c r="AB530" s="34"/>
      <c r="AC530" s="34"/>
      <c r="AD530" s="34"/>
      <c r="AE530" s="34"/>
      <c r="AR530" s="185" t="s">
        <v>233</v>
      </c>
      <c r="AT530" s="185" t="s">
        <v>153</v>
      </c>
      <c r="AU530" s="185" t="s">
        <v>88</v>
      </c>
      <c r="AY530" s="17" t="s">
        <v>151</v>
      </c>
      <c r="BE530" s="186">
        <f>IF(N530="základní",J530,0)</f>
        <v>0</v>
      </c>
      <c r="BF530" s="186">
        <f>IF(N530="snížená",J530,0)</f>
        <v>0</v>
      </c>
      <c r="BG530" s="186">
        <f>IF(N530="zákl. přenesená",J530,0)</f>
        <v>0</v>
      </c>
      <c r="BH530" s="186">
        <f>IF(N530="sníž. přenesená",J530,0)</f>
        <v>0</v>
      </c>
      <c r="BI530" s="186">
        <f>IF(N530="nulová",J530,0)</f>
        <v>0</v>
      </c>
      <c r="BJ530" s="17" t="s">
        <v>158</v>
      </c>
      <c r="BK530" s="186">
        <f>ROUND(I530*H530,2)</f>
        <v>0</v>
      </c>
      <c r="BL530" s="17" t="s">
        <v>233</v>
      </c>
      <c r="BM530" s="185" t="s">
        <v>1203</v>
      </c>
    </row>
    <row r="531" spans="1:47" s="2" customFormat="1" ht="48">
      <c r="A531" s="34"/>
      <c r="B531" s="35"/>
      <c r="C531" s="36"/>
      <c r="D531" s="187" t="s">
        <v>160</v>
      </c>
      <c r="E531" s="36"/>
      <c r="F531" s="188" t="s">
        <v>1195</v>
      </c>
      <c r="G531" s="36"/>
      <c r="H531" s="36"/>
      <c r="I531" s="189"/>
      <c r="J531" s="36"/>
      <c r="K531" s="36"/>
      <c r="L531" s="39"/>
      <c r="M531" s="190"/>
      <c r="N531" s="191"/>
      <c r="O531" s="65"/>
      <c r="P531" s="65"/>
      <c r="Q531" s="65"/>
      <c r="R531" s="65"/>
      <c r="S531" s="65"/>
      <c r="T531" s="66"/>
      <c r="U531" s="34"/>
      <c r="V531" s="34"/>
      <c r="W531" s="34"/>
      <c r="X531" s="34"/>
      <c r="Y531" s="34"/>
      <c r="Z531" s="34"/>
      <c r="AA531" s="34"/>
      <c r="AB531" s="34"/>
      <c r="AC531" s="34"/>
      <c r="AD531" s="34"/>
      <c r="AE531" s="34"/>
      <c r="AT531" s="17" t="s">
        <v>160</v>
      </c>
      <c r="AU531" s="17" t="s">
        <v>88</v>
      </c>
    </row>
    <row r="532" spans="1:65" s="2" customFormat="1" ht="14.4" customHeight="1">
      <c r="A532" s="34"/>
      <c r="B532" s="35"/>
      <c r="C532" s="192" t="s">
        <v>1204</v>
      </c>
      <c r="D532" s="192" t="s">
        <v>162</v>
      </c>
      <c r="E532" s="193" t="s">
        <v>1205</v>
      </c>
      <c r="F532" s="194" t="s">
        <v>1206</v>
      </c>
      <c r="G532" s="195" t="s">
        <v>202</v>
      </c>
      <c r="H532" s="196">
        <v>3.3</v>
      </c>
      <c r="I532" s="197"/>
      <c r="J532" s="198">
        <f>ROUND(I532*H532,2)</f>
        <v>0</v>
      </c>
      <c r="K532" s="194" t="s">
        <v>157</v>
      </c>
      <c r="L532" s="199"/>
      <c r="M532" s="200" t="s">
        <v>19</v>
      </c>
      <c r="N532" s="201" t="s">
        <v>51</v>
      </c>
      <c r="O532" s="65"/>
      <c r="P532" s="183">
        <f>O532*H532</f>
        <v>0</v>
      </c>
      <c r="Q532" s="183">
        <v>0.00112</v>
      </c>
      <c r="R532" s="183">
        <f>Q532*H532</f>
        <v>0.0036959999999999996</v>
      </c>
      <c r="S532" s="183">
        <v>0</v>
      </c>
      <c r="T532" s="184">
        <f>S532*H532</f>
        <v>0</v>
      </c>
      <c r="U532" s="34"/>
      <c r="V532" s="34"/>
      <c r="W532" s="34"/>
      <c r="X532" s="34"/>
      <c r="Y532" s="34"/>
      <c r="Z532" s="34"/>
      <c r="AA532" s="34"/>
      <c r="AB532" s="34"/>
      <c r="AC532" s="34"/>
      <c r="AD532" s="34"/>
      <c r="AE532" s="34"/>
      <c r="AR532" s="185" t="s">
        <v>314</v>
      </c>
      <c r="AT532" s="185" t="s">
        <v>162</v>
      </c>
      <c r="AU532" s="185" t="s">
        <v>88</v>
      </c>
      <c r="AY532" s="17" t="s">
        <v>151</v>
      </c>
      <c r="BE532" s="186">
        <f>IF(N532="základní",J532,0)</f>
        <v>0</v>
      </c>
      <c r="BF532" s="186">
        <f>IF(N532="snížená",J532,0)</f>
        <v>0</v>
      </c>
      <c r="BG532" s="186">
        <f>IF(N532="zákl. přenesená",J532,0)</f>
        <v>0</v>
      </c>
      <c r="BH532" s="186">
        <f>IF(N532="sníž. přenesená",J532,0)</f>
        <v>0</v>
      </c>
      <c r="BI532" s="186">
        <f>IF(N532="nulová",J532,0)</f>
        <v>0</v>
      </c>
      <c r="BJ532" s="17" t="s">
        <v>158</v>
      </c>
      <c r="BK532" s="186">
        <f>ROUND(I532*H532,2)</f>
        <v>0</v>
      </c>
      <c r="BL532" s="17" t="s">
        <v>233</v>
      </c>
      <c r="BM532" s="185" t="s">
        <v>1207</v>
      </c>
    </row>
    <row r="533" spans="2:51" s="13" customFormat="1" ht="10.2">
      <c r="B533" s="202"/>
      <c r="C533" s="203"/>
      <c r="D533" s="187" t="s">
        <v>168</v>
      </c>
      <c r="E533" s="204" t="s">
        <v>19</v>
      </c>
      <c r="F533" s="205" t="s">
        <v>1208</v>
      </c>
      <c r="G533" s="203"/>
      <c r="H533" s="206">
        <v>3.3</v>
      </c>
      <c r="I533" s="207"/>
      <c r="J533" s="203"/>
      <c r="K533" s="203"/>
      <c r="L533" s="208"/>
      <c r="M533" s="209"/>
      <c r="N533" s="210"/>
      <c r="O533" s="210"/>
      <c r="P533" s="210"/>
      <c r="Q533" s="210"/>
      <c r="R533" s="210"/>
      <c r="S533" s="210"/>
      <c r="T533" s="211"/>
      <c r="AT533" s="212" t="s">
        <v>168</v>
      </c>
      <c r="AU533" s="212" t="s">
        <v>88</v>
      </c>
      <c r="AV533" s="13" t="s">
        <v>88</v>
      </c>
      <c r="AW533" s="13" t="s">
        <v>37</v>
      </c>
      <c r="AX533" s="13" t="s">
        <v>78</v>
      </c>
      <c r="AY533" s="212" t="s">
        <v>151</v>
      </c>
    </row>
    <row r="534" spans="2:51" s="14" customFormat="1" ht="10.2">
      <c r="B534" s="213"/>
      <c r="C534" s="214"/>
      <c r="D534" s="187" t="s">
        <v>168</v>
      </c>
      <c r="E534" s="215" t="s">
        <v>19</v>
      </c>
      <c r="F534" s="216" t="s">
        <v>299</v>
      </c>
      <c r="G534" s="214"/>
      <c r="H534" s="217">
        <v>3.3</v>
      </c>
      <c r="I534" s="218"/>
      <c r="J534" s="214"/>
      <c r="K534" s="214"/>
      <c r="L534" s="219"/>
      <c r="M534" s="220"/>
      <c r="N534" s="221"/>
      <c r="O534" s="221"/>
      <c r="P534" s="221"/>
      <c r="Q534" s="221"/>
      <c r="R534" s="221"/>
      <c r="S534" s="221"/>
      <c r="T534" s="222"/>
      <c r="AT534" s="223" t="s">
        <v>168</v>
      </c>
      <c r="AU534" s="223" t="s">
        <v>88</v>
      </c>
      <c r="AV534" s="14" t="s">
        <v>158</v>
      </c>
      <c r="AW534" s="14" t="s">
        <v>37</v>
      </c>
      <c r="AX534" s="14" t="s">
        <v>86</v>
      </c>
      <c r="AY534" s="223" t="s">
        <v>151</v>
      </c>
    </row>
    <row r="535" spans="1:65" s="2" customFormat="1" ht="14.4" customHeight="1">
      <c r="A535" s="34"/>
      <c r="B535" s="35"/>
      <c r="C535" s="174" t="s">
        <v>1209</v>
      </c>
      <c r="D535" s="174" t="s">
        <v>153</v>
      </c>
      <c r="E535" s="175" t="s">
        <v>1210</v>
      </c>
      <c r="F535" s="176" t="s">
        <v>1211</v>
      </c>
      <c r="G535" s="177" t="s">
        <v>202</v>
      </c>
      <c r="H535" s="178">
        <v>36.32</v>
      </c>
      <c r="I535" s="179"/>
      <c r="J535" s="180">
        <f>ROUND(I535*H535,2)</f>
        <v>0</v>
      </c>
      <c r="K535" s="176" t="s">
        <v>157</v>
      </c>
      <c r="L535" s="39"/>
      <c r="M535" s="181" t="s">
        <v>19</v>
      </c>
      <c r="N535" s="182" t="s">
        <v>51</v>
      </c>
      <c r="O535" s="65"/>
      <c r="P535" s="183">
        <f>O535*H535</f>
        <v>0</v>
      </c>
      <c r="Q535" s="183">
        <v>0</v>
      </c>
      <c r="R535" s="183">
        <f>Q535*H535</f>
        <v>0</v>
      </c>
      <c r="S535" s="183">
        <v>0.01174</v>
      </c>
      <c r="T535" s="184">
        <f>S535*H535</f>
        <v>0.4263968</v>
      </c>
      <c r="U535" s="34"/>
      <c r="V535" s="34"/>
      <c r="W535" s="34"/>
      <c r="X535" s="34"/>
      <c r="Y535" s="34"/>
      <c r="Z535" s="34"/>
      <c r="AA535" s="34"/>
      <c r="AB535" s="34"/>
      <c r="AC535" s="34"/>
      <c r="AD535" s="34"/>
      <c r="AE535" s="34"/>
      <c r="AR535" s="185" t="s">
        <v>233</v>
      </c>
      <c r="AT535" s="185" t="s">
        <v>153</v>
      </c>
      <c r="AU535" s="185" t="s">
        <v>88</v>
      </c>
      <c r="AY535" s="17" t="s">
        <v>151</v>
      </c>
      <c r="BE535" s="186">
        <f>IF(N535="základní",J535,0)</f>
        <v>0</v>
      </c>
      <c r="BF535" s="186">
        <f>IF(N535="snížená",J535,0)</f>
        <v>0</v>
      </c>
      <c r="BG535" s="186">
        <f>IF(N535="zákl. přenesená",J535,0)</f>
        <v>0</v>
      </c>
      <c r="BH535" s="186">
        <f>IF(N535="sníž. přenesená",J535,0)</f>
        <v>0</v>
      </c>
      <c r="BI535" s="186">
        <f>IF(N535="nulová",J535,0)</f>
        <v>0</v>
      </c>
      <c r="BJ535" s="17" t="s">
        <v>158</v>
      </c>
      <c r="BK535" s="186">
        <f>ROUND(I535*H535,2)</f>
        <v>0</v>
      </c>
      <c r="BL535" s="17" t="s">
        <v>233</v>
      </c>
      <c r="BM535" s="185" t="s">
        <v>1212</v>
      </c>
    </row>
    <row r="536" spans="1:65" s="2" customFormat="1" ht="14.4" customHeight="1">
      <c r="A536" s="34"/>
      <c r="B536" s="35"/>
      <c r="C536" s="174" t="s">
        <v>1213</v>
      </c>
      <c r="D536" s="174" t="s">
        <v>153</v>
      </c>
      <c r="E536" s="175" t="s">
        <v>1214</v>
      </c>
      <c r="F536" s="176" t="s">
        <v>1215</v>
      </c>
      <c r="G536" s="177" t="s">
        <v>202</v>
      </c>
      <c r="H536" s="178">
        <v>36.32</v>
      </c>
      <c r="I536" s="179"/>
      <c r="J536" s="180">
        <f>ROUND(I536*H536,2)</f>
        <v>0</v>
      </c>
      <c r="K536" s="176" t="s">
        <v>157</v>
      </c>
      <c r="L536" s="39"/>
      <c r="M536" s="181" t="s">
        <v>19</v>
      </c>
      <c r="N536" s="182" t="s">
        <v>51</v>
      </c>
      <c r="O536" s="65"/>
      <c r="P536" s="183">
        <f>O536*H536</f>
        <v>0</v>
      </c>
      <c r="Q536" s="183">
        <v>0.00043</v>
      </c>
      <c r="R536" s="183">
        <f>Q536*H536</f>
        <v>0.0156176</v>
      </c>
      <c r="S536" s="183">
        <v>0</v>
      </c>
      <c r="T536" s="184">
        <f>S536*H536</f>
        <v>0</v>
      </c>
      <c r="U536" s="34"/>
      <c r="V536" s="34"/>
      <c r="W536" s="34"/>
      <c r="X536" s="34"/>
      <c r="Y536" s="34"/>
      <c r="Z536" s="34"/>
      <c r="AA536" s="34"/>
      <c r="AB536" s="34"/>
      <c r="AC536" s="34"/>
      <c r="AD536" s="34"/>
      <c r="AE536" s="34"/>
      <c r="AR536" s="185" t="s">
        <v>233</v>
      </c>
      <c r="AT536" s="185" t="s">
        <v>153</v>
      </c>
      <c r="AU536" s="185" t="s">
        <v>88</v>
      </c>
      <c r="AY536" s="17" t="s">
        <v>151</v>
      </c>
      <c r="BE536" s="186">
        <f>IF(N536="základní",J536,0)</f>
        <v>0</v>
      </c>
      <c r="BF536" s="186">
        <f>IF(N536="snížená",J536,0)</f>
        <v>0</v>
      </c>
      <c r="BG536" s="186">
        <f>IF(N536="zákl. přenesená",J536,0)</f>
        <v>0</v>
      </c>
      <c r="BH536" s="186">
        <f>IF(N536="sníž. přenesená",J536,0)</f>
        <v>0</v>
      </c>
      <c r="BI536" s="186">
        <f>IF(N536="nulová",J536,0)</f>
        <v>0</v>
      </c>
      <c r="BJ536" s="17" t="s">
        <v>158</v>
      </c>
      <c r="BK536" s="186">
        <f>ROUND(I536*H536,2)</f>
        <v>0</v>
      </c>
      <c r="BL536" s="17" t="s">
        <v>233</v>
      </c>
      <c r="BM536" s="185" t="s">
        <v>1216</v>
      </c>
    </row>
    <row r="537" spans="1:65" s="2" customFormat="1" ht="24.15" customHeight="1">
      <c r="A537" s="34"/>
      <c r="B537" s="35"/>
      <c r="C537" s="192" t="s">
        <v>1217</v>
      </c>
      <c r="D537" s="192" t="s">
        <v>162</v>
      </c>
      <c r="E537" s="193" t="s">
        <v>1218</v>
      </c>
      <c r="F537" s="194" t="s">
        <v>1219</v>
      </c>
      <c r="G537" s="195" t="s">
        <v>173</v>
      </c>
      <c r="H537" s="196">
        <v>3.196</v>
      </c>
      <c r="I537" s="197"/>
      <c r="J537" s="198">
        <f>ROUND(I537*H537,2)</f>
        <v>0</v>
      </c>
      <c r="K537" s="194" t="s">
        <v>157</v>
      </c>
      <c r="L537" s="199"/>
      <c r="M537" s="200" t="s">
        <v>19</v>
      </c>
      <c r="N537" s="201" t="s">
        <v>51</v>
      </c>
      <c r="O537" s="65"/>
      <c r="P537" s="183">
        <f>O537*H537</f>
        <v>0</v>
      </c>
      <c r="Q537" s="183">
        <v>0.0192</v>
      </c>
      <c r="R537" s="183">
        <f>Q537*H537</f>
        <v>0.0613632</v>
      </c>
      <c r="S537" s="183">
        <v>0</v>
      </c>
      <c r="T537" s="184">
        <f>S537*H537</f>
        <v>0</v>
      </c>
      <c r="U537" s="34"/>
      <c r="V537" s="34"/>
      <c r="W537" s="34"/>
      <c r="X537" s="34"/>
      <c r="Y537" s="34"/>
      <c r="Z537" s="34"/>
      <c r="AA537" s="34"/>
      <c r="AB537" s="34"/>
      <c r="AC537" s="34"/>
      <c r="AD537" s="34"/>
      <c r="AE537" s="34"/>
      <c r="AR537" s="185" t="s">
        <v>314</v>
      </c>
      <c r="AT537" s="185" t="s">
        <v>162</v>
      </c>
      <c r="AU537" s="185" t="s">
        <v>88</v>
      </c>
      <c r="AY537" s="17" t="s">
        <v>151</v>
      </c>
      <c r="BE537" s="186">
        <f>IF(N537="základní",J537,0)</f>
        <v>0</v>
      </c>
      <c r="BF537" s="186">
        <f>IF(N537="snížená",J537,0)</f>
        <v>0</v>
      </c>
      <c r="BG537" s="186">
        <f>IF(N537="zákl. přenesená",J537,0)</f>
        <v>0</v>
      </c>
      <c r="BH537" s="186">
        <f>IF(N537="sníž. přenesená",J537,0)</f>
        <v>0</v>
      </c>
      <c r="BI537" s="186">
        <f>IF(N537="nulová",J537,0)</f>
        <v>0</v>
      </c>
      <c r="BJ537" s="17" t="s">
        <v>158</v>
      </c>
      <c r="BK537" s="186">
        <f>ROUND(I537*H537,2)</f>
        <v>0</v>
      </c>
      <c r="BL537" s="17" t="s">
        <v>233</v>
      </c>
      <c r="BM537" s="185" t="s">
        <v>1220</v>
      </c>
    </row>
    <row r="538" spans="2:51" s="13" customFormat="1" ht="10.2">
      <c r="B538" s="202"/>
      <c r="C538" s="203"/>
      <c r="D538" s="187" t="s">
        <v>168</v>
      </c>
      <c r="E538" s="204" t="s">
        <v>19</v>
      </c>
      <c r="F538" s="205" t="s">
        <v>1221</v>
      </c>
      <c r="G538" s="203"/>
      <c r="H538" s="206">
        <v>3.196</v>
      </c>
      <c r="I538" s="207"/>
      <c r="J538" s="203"/>
      <c r="K538" s="203"/>
      <c r="L538" s="208"/>
      <c r="M538" s="209"/>
      <c r="N538" s="210"/>
      <c r="O538" s="210"/>
      <c r="P538" s="210"/>
      <c r="Q538" s="210"/>
      <c r="R538" s="210"/>
      <c r="S538" s="210"/>
      <c r="T538" s="211"/>
      <c r="AT538" s="212" t="s">
        <v>168</v>
      </c>
      <c r="AU538" s="212" t="s">
        <v>88</v>
      </c>
      <c r="AV538" s="13" t="s">
        <v>88</v>
      </c>
      <c r="AW538" s="13" t="s">
        <v>37</v>
      </c>
      <c r="AX538" s="13" t="s">
        <v>78</v>
      </c>
      <c r="AY538" s="212" t="s">
        <v>151</v>
      </c>
    </row>
    <row r="539" spans="2:51" s="14" customFormat="1" ht="10.2">
      <c r="B539" s="213"/>
      <c r="C539" s="214"/>
      <c r="D539" s="187" t="s">
        <v>168</v>
      </c>
      <c r="E539" s="215" t="s">
        <v>19</v>
      </c>
      <c r="F539" s="216" t="s">
        <v>299</v>
      </c>
      <c r="G539" s="214"/>
      <c r="H539" s="217">
        <v>3.196</v>
      </c>
      <c r="I539" s="218"/>
      <c r="J539" s="214"/>
      <c r="K539" s="214"/>
      <c r="L539" s="219"/>
      <c r="M539" s="220"/>
      <c r="N539" s="221"/>
      <c r="O539" s="221"/>
      <c r="P539" s="221"/>
      <c r="Q539" s="221"/>
      <c r="R539" s="221"/>
      <c r="S539" s="221"/>
      <c r="T539" s="222"/>
      <c r="AT539" s="223" t="s">
        <v>168</v>
      </c>
      <c r="AU539" s="223" t="s">
        <v>88</v>
      </c>
      <c r="AV539" s="14" t="s">
        <v>158</v>
      </c>
      <c r="AW539" s="14" t="s">
        <v>37</v>
      </c>
      <c r="AX539" s="14" t="s">
        <v>86</v>
      </c>
      <c r="AY539" s="223" t="s">
        <v>151</v>
      </c>
    </row>
    <row r="540" spans="1:65" s="2" customFormat="1" ht="14.4" customHeight="1">
      <c r="A540" s="34"/>
      <c r="B540" s="35"/>
      <c r="C540" s="174" t="s">
        <v>780</v>
      </c>
      <c r="D540" s="174" t="s">
        <v>153</v>
      </c>
      <c r="E540" s="175" t="s">
        <v>1222</v>
      </c>
      <c r="F540" s="176" t="s">
        <v>1223</v>
      </c>
      <c r="G540" s="177" t="s">
        <v>173</v>
      </c>
      <c r="H540" s="178">
        <v>84.72</v>
      </c>
      <c r="I540" s="179"/>
      <c r="J540" s="180">
        <f>ROUND(I540*H540,2)</f>
        <v>0</v>
      </c>
      <c r="K540" s="176" t="s">
        <v>157</v>
      </c>
      <c r="L540" s="39"/>
      <c r="M540" s="181" t="s">
        <v>19</v>
      </c>
      <c r="N540" s="182" t="s">
        <v>51</v>
      </c>
      <c r="O540" s="65"/>
      <c r="P540" s="183">
        <f>O540*H540</f>
        <v>0</v>
      </c>
      <c r="Q540" s="183">
        <v>0</v>
      </c>
      <c r="R540" s="183">
        <f>Q540*H540</f>
        <v>0</v>
      </c>
      <c r="S540" s="183">
        <v>0.08317</v>
      </c>
      <c r="T540" s="184">
        <f>S540*H540</f>
        <v>7.046162399999999</v>
      </c>
      <c r="U540" s="34"/>
      <c r="V540" s="34"/>
      <c r="W540" s="34"/>
      <c r="X540" s="34"/>
      <c r="Y540" s="34"/>
      <c r="Z540" s="34"/>
      <c r="AA540" s="34"/>
      <c r="AB540" s="34"/>
      <c r="AC540" s="34"/>
      <c r="AD540" s="34"/>
      <c r="AE540" s="34"/>
      <c r="AR540" s="185" t="s">
        <v>233</v>
      </c>
      <c r="AT540" s="185" t="s">
        <v>153</v>
      </c>
      <c r="AU540" s="185" t="s">
        <v>88</v>
      </c>
      <c r="AY540" s="17" t="s">
        <v>151</v>
      </c>
      <c r="BE540" s="186">
        <f>IF(N540="základní",J540,0)</f>
        <v>0</v>
      </c>
      <c r="BF540" s="186">
        <f>IF(N540="snížená",J540,0)</f>
        <v>0</v>
      </c>
      <c r="BG540" s="186">
        <f>IF(N540="zákl. přenesená",J540,0)</f>
        <v>0</v>
      </c>
      <c r="BH540" s="186">
        <f>IF(N540="sníž. přenesená",J540,0)</f>
        <v>0</v>
      </c>
      <c r="BI540" s="186">
        <f>IF(N540="nulová",J540,0)</f>
        <v>0</v>
      </c>
      <c r="BJ540" s="17" t="s">
        <v>158</v>
      </c>
      <c r="BK540" s="186">
        <f>ROUND(I540*H540,2)</f>
        <v>0</v>
      </c>
      <c r="BL540" s="17" t="s">
        <v>233</v>
      </c>
      <c r="BM540" s="185" t="s">
        <v>1224</v>
      </c>
    </row>
    <row r="541" spans="1:65" s="2" customFormat="1" ht="24.15" customHeight="1">
      <c r="A541" s="34"/>
      <c r="B541" s="35"/>
      <c r="C541" s="174" t="s">
        <v>1225</v>
      </c>
      <c r="D541" s="174" t="s">
        <v>153</v>
      </c>
      <c r="E541" s="175" t="s">
        <v>1226</v>
      </c>
      <c r="F541" s="176" t="s">
        <v>1227</v>
      </c>
      <c r="G541" s="177" t="s">
        <v>173</v>
      </c>
      <c r="H541" s="178">
        <v>84.72</v>
      </c>
      <c r="I541" s="179"/>
      <c r="J541" s="180">
        <f>ROUND(I541*H541,2)</f>
        <v>0</v>
      </c>
      <c r="K541" s="176" t="s">
        <v>157</v>
      </c>
      <c r="L541" s="39"/>
      <c r="M541" s="181" t="s">
        <v>19</v>
      </c>
      <c r="N541" s="182" t="s">
        <v>51</v>
      </c>
      <c r="O541" s="65"/>
      <c r="P541" s="183">
        <f>O541*H541</f>
        <v>0</v>
      </c>
      <c r="Q541" s="183">
        <v>0.00689</v>
      </c>
      <c r="R541" s="183">
        <f>Q541*H541</f>
        <v>0.5837208</v>
      </c>
      <c r="S541" s="183">
        <v>0</v>
      </c>
      <c r="T541" s="184">
        <f>S541*H541</f>
        <v>0</v>
      </c>
      <c r="U541" s="34"/>
      <c r="V541" s="34"/>
      <c r="W541" s="34"/>
      <c r="X541" s="34"/>
      <c r="Y541" s="34"/>
      <c r="Z541" s="34"/>
      <c r="AA541" s="34"/>
      <c r="AB541" s="34"/>
      <c r="AC541" s="34"/>
      <c r="AD541" s="34"/>
      <c r="AE541" s="34"/>
      <c r="AR541" s="185" t="s">
        <v>233</v>
      </c>
      <c r="AT541" s="185" t="s">
        <v>153</v>
      </c>
      <c r="AU541" s="185" t="s">
        <v>88</v>
      </c>
      <c r="AY541" s="17" t="s">
        <v>151</v>
      </c>
      <c r="BE541" s="186">
        <f>IF(N541="základní",J541,0)</f>
        <v>0</v>
      </c>
      <c r="BF541" s="186">
        <f>IF(N541="snížená",J541,0)</f>
        <v>0</v>
      </c>
      <c r="BG541" s="186">
        <f>IF(N541="zákl. přenesená",J541,0)</f>
        <v>0</v>
      </c>
      <c r="BH541" s="186">
        <f>IF(N541="sníž. přenesená",J541,0)</f>
        <v>0</v>
      </c>
      <c r="BI541" s="186">
        <f>IF(N541="nulová",J541,0)</f>
        <v>0</v>
      </c>
      <c r="BJ541" s="17" t="s">
        <v>158</v>
      </c>
      <c r="BK541" s="186">
        <f>ROUND(I541*H541,2)</f>
        <v>0</v>
      </c>
      <c r="BL541" s="17" t="s">
        <v>233</v>
      </c>
      <c r="BM541" s="185" t="s">
        <v>1228</v>
      </c>
    </row>
    <row r="542" spans="1:65" s="2" customFormat="1" ht="24.15" customHeight="1">
      <c r="A542" s="34"/>
      <c r="B542" s="35"/>
      <c r="C542" s="192" t="s">
        <v>1229</v>
      </c>
      <c r="D542" s="192" t="s">
        <v>162</v>
      </c>
      <c r="E542" s="193" t="s">
        <v>1218</v>
      </c>
      <c r="F542" s="194" t="s">
        <v>1219</v>
      </c>
      <c r="G542" s="195" t="s">
        <v>173</v>
      </c>
      <c r="H542" s="196">
        <v>93.192</v>
      </c>
      <c r="I542" s="197"/>
      <c r="J542" s="198">
        <f>ROUND(I542*H542,2)</f>
        <v>0</v>
      </c>
      <c r="K542" s="194" t="s">
        <v>157</v>
      </c>
      <c r="L542" s="199"/>
      <c r="M542" s="200" t="s">
        <v>19</v>
      </c>
      <c r="N542" s="201" t="s">
        <v>51</v>
      </c>
      <c r="O542" s="65"/>
      <c r="P542" s="183">
        <f>O542*H542</f>
        <v>0</v>
      </c>
      <c r="Q542" s="183">
        <v>0.0192</v>
      </c>
      <c r="R542" s="183">
        <f>Q542*H542</f>
        <v>1.7892863999999997</v>
      </c>
      <c r="S542" s="183">
        <v>0</v>
      </c>
      <c r="T542" s="184">
        <f>S542*H542</f>
        <v>0</v>
      </c>
      <c r="U542" s="34"/>
      <c r="V542" s="34"/>
      <c r="W542" s="34"/>
      <c r="X542" s="34"/>
      <c r="Y542" s="34"/>
      <c r="Z542" s="34"/>
      <c r="AA542" s="34"/>
      <c r="AB542" s="34"/>
      <c r="AC542" s="34"/>
      <c r="AD542" s="34"/>
      <c r="AE542" s="34"/>
      <c r="AR542" s="185" t="s">
        <v>314</v>
      </c>
      <c r="AT542" s="185" t="s">
        <v>162</v>
      </c>
      <c r="AU542" s="185" t="s">
        <v>88</v>
      </c>
      <c r="AY542" s="17" t="s">
        <v>151</v>
      </c>
      <c r="BE542" s="186">
        <f>IF(N542="základní",J542,0)</f>
        <v>0</v>
      </c>
      <c r="BF542" s="186">
        <f>IF(N542="snížená",J542,0)</f>
        <v>0</v>
      </c>
      <c r="BG542" s="186">
        <f>IF(N542="zákl. přenesená",J542,0)</f>
        <v>0</v>
      </c>
      <c r="BH542" s="186">
        <f>IF(N542="sníž. přenesená",J542,0)</f>
        <v>0</v>
      </c>
      <c r="BI542" s="186">
        <f>IF(N542="nulová",J542,0)</f>
        <v>0</v>
      </c>
      <c r="BJ542" s="17" t="s">
        <v>158</v>
      </c>
      <c r="BK542" s="186">
        <f>ROUND(I542*H542,2)</f>
        <v>0</v>
      </c>
      <c r="BL542" s="17" t="s">
        <v>233</v>
      </c>
      <c r="BM542" s="185" t="s">
        <v>1230</v>
      </c>
    </row>
    <row r="543" spans="2:51" s="13" customFormat="1" ht="10.2">
      <c r="B543" s="202"/>
      <c r="C543" s="203"/>
      <c r="D543" s="187" t="s">
        <v>168</v>
      </c>
      <c r="E543" s="204" t="s">
        <v>19</v>
      </c>
      <c r="F543" s="205" t="s">
        <v>1231</v>
      </c>
      <c r="G543" s="203"/>
      <c r="H543" s="206">
        <v>93.192</v>
      </c>
      <c r="I543" s="207"/>
      <c r="J543" s="203"/>
      <c r="K543" s="203"/>
      <c r="L543" s="208"/>
      <c r="M543" s="209"/>
      <c r="N543" s="210"/>
      <c r="O543" s="210"/>
      <c r="P543" s="210"/>
      <c r="Q543" s="210"/>
      <c r="R543" s="210"/>
      <c r="S543" s="210"/>
      <c r="T543" s="211"/>
      <c r="AT543" s="212" t="s">
        <v>168</v>
      </c>
      <c r="AU543" s="212" t="s">
        <v>88</v>
      </c>
      <c r="AV543" s="13" t="s">
        <v>88</v>
      </c>
      <c r="AW543" s="13" t="s">
        <v>37</v>
      </c>
      <c r="AX543" s="13" t="s">
        <v>78</v>
      </c>
      <c r="AY543" s="212" t="s">
        <v>151</v>
      </c>
    </row>
    <row r="544" spans="2:51" s="14" customFormat="1" ht="10.2">
      <c r="B544" s="213"/>
      <c r="C544" s="214"/>
      <c r="D544" s="187" t="s">
        <v>168</v>
      </c>
      <c r="E544" s="215" t="s">
        <v>19</v>
      </c>
      <c r="F544" s="216" t="s">
        <v>299</v>
      </c>
      <c r="G544" s="214"/>
      <c r="H544" s="217">
        <v>93.192</v>
      </c>
      <c r="I544" s="218"/>
      <c r="J544" s="214"/>
      <c r="K544" s="214"/>
      <c r="L544" s="219"/>
      <c r="M544" s="220"/>
      <c r="N544" s="221"/>
      <c r="O544" s="221"/>
      <c r="P544" s="221"/>
      <c r="Q544" s="221"/>
      <c r="R544" s="221"/>
      <c r="S544" s="221"/>
      <c r="T544" s="222"/>
      <c r="AT544" s="223" t="s">
        <v>168</v>
      </c>
      <c r="AU544" s="223" t="s">
        <v>88</v>
      </c>
      <c r="AV544" s="14" t="s">
        <v>158</v>
      </c>
      <c r="AW544" s="14" t="s">
        <v>37</v>
      </c>
      <c r="AX544" s="14" t="s">
        <v>86</v>
      </c>
      <c r="AY544" s="223" t="s">
        <v>151</v>
      </c>
    </row>
    <row r="545" spans="1:65" s="2" customFormat="1" ht="14.4" customHeight="1">
      <c r="A545" s="34"/>
      <c r="B545" s="35"/>
      <c r="C545" s="174" t="s">
        <v>1232</v>
      </c>
      <c r="D545" s="174" t="s">
        <v>153</v>
      </c>
      <c r="E545" s="175" t="s">
        <v>1233</v>
      </c>
      <c r="F545" s="176" t="s">
        <v>1234</v>
      </c>
      <c r="G545" s="177" t="s">
        <v>173</v>
      </c>
      <c r="H545" s="178">
        <v>84.72</v>
      </c>
      <c r="I545" s="179"/>
      <c r="J545" s="180">
        <f>ROUND(I545*H545,2)</f>
        <v>0</v>
      </c>
      <c r="K545" s="176" t="s">
        <v>157</v>
      </c>
      <c r="L545" s="39"/>
      <c r="M545" s="181" t="s">
        <v>19</v>
      </c>
      <c r="N545" s="182" t="s">
        <v>51</v>
      </c>
      <c r="O545" s="65"/>
      <c r="P545" s="183">
        <f>O545*H545</f>
        <v>0</v>
      </c>
      <c r="Q545" s="183">
        <v>0.0015</v>
      </c>
      <c r="R545" s="183">
        <f>Q545*H545</f>
        <v>0.12708</v>
      </c>
      <c r="S545" s="183">
        <v>0</v>
      </c>
      <c r="T545" s="184">
        <f>S545*H545</f>
        <v>0</v>
      </c>
      <c r="U545" s="34"/>
      <c r="V545" s="34"/>
      <c r="W545" s="34"/>
      <c r="X545" s="34"/>
      <c r="Y545" s="34"/>
      <c r="Z545" s="34"/>
      <c r="AA545" s="34"/>
      <c r="AB545" s="34"/>
      <c r="AC545" s="34"/>
      <c r="AD545" s="34"/>
      <c r="AE545" s="34"/>
      <c r="AR545" s="185" t="s">
        <v>233</v>
      </c>
      <c r="AT545" s="185" t="s">
        <v>153</v>
      </c>
      <c r="AU545" s="185" t="s">
        <v>88</v>
      </c>
      <c r="AY545" s="17" t="s">
        <v>151</v>
      </c>
      <c r="BE545" s="186">
        <f>IF(N545="základní",J545,0)</f>
        <v>0</v>
      </c>
      <c r="BF545" s="186">
        <f>IF(N545="snížená",J545,0)</f>
        <v>0</v>
      </c>
      <c r="BG545" s="186">
        <f>IF(N545="zákl. přenesená",J545,0)</f>
        <v>0</v>
      </c>
      <c r="BH545" s="186">
        <f>IF(N545="sníž. přenesená",J545,0)</f>
        <v>0</v>
      </c>
      <c r="BI545" s="186">
        <f>IF(N545="nulová",J545,0)</f>
        <v>0</v>
      </c>
      <c r="BJ545" s="17" t="s">
        <v>158</v>
      </c>
      <c r="BK545" s="186">
        <f>ROUND(I545*H545,2)</f>
        <v>0</v>
      </c>
      <c r="BL545" s="17" t="s">
        <v>233</v>
      </c>
      <c r="BM545" s="185" t="s">
        <v>1235</v>
      </c>
    </row>
    <row r="546" spans="1:47" s="2" customFormat="1" ht="67.2">
      <c r="A546" s="34"/>
      <c r="B546" s="35"/>
      <c r="C546" s="36"/>
      <c r="D546" s="187" t="s">
        <v>160</v>
      </c>
      <c r="E546" s="36"/>
      <c r="F546" s="188" t="s">
        <v>1236</v>
      </c>
      <c r="G546" s="36"/>
      <c r="H546" s="36"/>
      <c r="I546" s="189"/>
      <c r="J546" s="36"/>
      <c r="K546" s="36"/>
      <c r="L546" s="39"/>
      <c r="M546" s="190"/>
      <c r="N546" s="191"/>
      <c r="O546" s="65"/>
      <c r="P546" s="65"/>
      <c r="Q546" s="65"/>
      <c r="R546" s="65"/>
      <c r="S546" s="65"/>
      <c r="T546" s="66"/>
      <c r="U546" s="34"/>
      <c r="V546" s="34"/>
      <c r="W546" s="34"/>
      <c r="X546" s="34"/>
      <c r="Y546" s="34"/>
      <c r="Z546" s="34"/>
      <c r="AA546" s="34"/>
      <c r="AB546" s="34"/>
      <c r="AC546" s="34"/>
      <c r="AD546" s="34"/>
      <c r="AE546" s="34"/>
      <c r="AT546" s="17" t="s">
        <v>160</v>
      </c>
      <c r="AU546" s="17" t="s">
        <v>88</v>
      </c>
    </row>
    <row r="547" spans="1:65" s="2" customFormat="1" ht="24.15" customHeight="1">
      <c r="A547" s="34"/>
      <c r="B547" s="35"/>
      <c r="C547" s="174" t="s">
        <v>1237</v>
      </c>
      <c r="D547" s="174" t="s">
        <v>153</v>
      </c>
      <c r="E547" s="175" t="s">
        <v>1238</v>
      </c>
      <c r="F547" s="176" t="s">
        <v>1239</v>
      </c>
      <c r="G547" s="177" t="s">
        <v>165</v>
      </c>
      <c r="H547" s="178">
        <v>2.404</v>
      </c>
      <c r="I547" s="179"/>
      <c r="J547" s="180">
        <f>ROUND(I547*H547,2)</f>
        <v>0</v>
      </c>
      <c r="K547" s="176" t="s">
        <v>157</v>
      </c>
      <c r="L547" s="39"/>
      <c r="M547" s="181" t="s">
        <v>19</v>
      </c>
      <c r="N547" s="182" t="s">
        <v>51</v>
      </c>
      <c r="O547" s="65"/>
      <c r="P547" s="183">
        <f>O547*H547</f>
        <v>0</v>
      </c>
      <c r="Q547" s="183">
        <v>0</v>
      </c>
      <c r="R547" s="183">
        <f>Q547*H547</f>
        <v>0</v>
      </c>
      <c r="S547" s="183">
        <v>0</v>
      </c>
      <c r="T547" s="184">
        <f>S547*H547</f>
        <v>0</v>
      </c>
      <c r="U547" s="34"/>
      <c r="V547" s="34"/>
      <c r="W547" s="34"/>
      <c r="X547" s="34"/>
      <c r="Y547" s="34"/>
      <c r="Z547" s="34"/>
      <c r="AA547" s="34"/>
      <c r="AB547" s="34"/>
      <c r="AC547" s="34"/>
      <c r="AD547" s="34"/>
      <c r="AE547" s="34"/>
      <c r="AR547" s="185" t="s">
        <v>233</v>
      </c>
      <c r="AT547" s="185" t="s">
        <v>153</v>
      </c>
      <c r="AU547" s="185" t="s">
        <v>88</v>
      </c>
      <c r="AY547" s="17" t="s">
        <v>151</v>
      </c>
      <c r="BE547" s="186">
        <f>IF(N547="základní",J547,0)</f>
        <v>0</v>
      </c>
      <c r="BF547" s="186">
        <f>IF(N547="snížená",J547,0)</f>
        <v>0</v>
      </c>
      <c r="BG547" s="186">
        <f>IF(N547="zákl. přenesená",J547,0)</f>
        <v>0</v>
      </c>
      <c r="BH547" s="186">
        <f>IF(N547="sníž. přenesená",J547,0)</f>
        <v>0</v>
      </c>
      <c r="BI547" s="186">
        <f>IF(N547="nulová",J547,0)</f>
        <v>0</v>
      </c>
      <c r="BJ547" s="17" t="s">
        <v>158</v>
      </c>
      <c r="BK547" s="186">
        <f>ROUND(I547*H547,2)</f>
        <v>0</v>
      </c>
      <c r="BL547" s="17" t="s">
        <v>233</v>
      </c>
      <c r="BM547" s="185" t="s">
        <v>1240</v>
      </c>
    </row>
    <row r="548" spans="1:47" s="2" customFormat="1" ht="86.4">
      <c r="A548" s="34"/>
      <c r="B548" s="35"/>
      <c r="C548" s="36"/>
      <c r="D548" s="187" t="s">
        <v>160</v>
      </c>
      <c r="E548" s="36"/>
      <c r="F548" s="188" t="s">
        <v>1241</v>
      </c>
      <c r="G548" s="36"/>
      <c r="H548" s="36"/>
      <c r="I548" s="189"/>
      <c r="J548" s="36"/>
      <c r="K548" s="36"/>
      <c r="L548" s="39"/>
      <c r="M548" s="190"/>
      <c r="N548" s="191"/>
      <c r="O548" s="65"/>
      <c r="P548" s="65"/>
      <c r="Q548" s="65"/>
      <c r="R548" s="65"/>
      <c r="S548" s="65"/>
      <c r="T548" s="66"/>
      <c r="U548" s="34"/>
      <c r="V548" s="34"/>
      <c r="W548" s="34"/>
      <c r="X548" s="34"/>
      <c r="Y548" s="34"/>
      <c r="Z548" s="34"/>
      <c r="AA548" s="34"/>
      <c r="AB548" s="34"/>
      <c r="AC548" s="34"/>
      <c r="AD548" s="34"/>
      <c r="AE548" s="34"/>
      <c r="AT548" s="17" t="s">
        <v>160</v>
      </c>
      <c r="AU548" s="17" t="s">
        <v>88</v>
      </c>
    </row>
    <row r="549" spans="2:63" s="12" customFormat="1" ht="22.8" customHeight="1">
      <c r="B549" s="158"/>
      <c r="C549" s="159"/>
      <c r="D549" s="160" t="s">
        <v>77</v>
      </c>
      <c r="E549" s="172" t="s">
        <v>1242</v>
      </c>
      <c r="F549" s="172" t="s">
        <v>1243</v>
      </c>
      <c r="G549" s="159"/>
      <c r="H549" s="159"/>
      <c r="I549" s="162"/>
      <c r="J549" s="173">
        <f>BK549</f>
        <v>0</v>
      </c>
      <c r="K549" s="159"/>
      <c r="L549" s="164"/>
      <c r="M549" s="165"/>
      <c r="N549" s="166"/>
      <c r="O549" s="166"/>
      <c r="P549" s="167">
        <f>SUM(P550:P561)</f>
        <v>0</v>
      </c>
      <c r="Q549" s="166"/>
      <c r="R549" s="167">
        <f>SUM(R550:R561)</f>
        <v>0.4759274</v>
      </c>
      <c r="S549" s="166"/>
      <c r="T549" s="168">
        <f>SUM(T550:T561)</f>
        <v>0.12714</v>
      </c>
      <c r="AR549" s="169" t="s">
        <v>88</v>
      </c>
      <c r="AT549" s="170" t="s">
        <v>77</v>
      </c>
      <c r="AU549" s="170" t="s">
        <v>86</v>
      </c>
      <c r="AY549" s="169" t="s">
        <v>151</v>
      </c>
      <c r="BK549" s="171">
        <f>SUM(BK550:BK561)</f>
        <v>0</v>
      </c>
    </row>
    <row r="550" spans="1:65" s="2" customFormat="1" ht="14.4" customHeight="1">
      <c r="A550" s="34"/>
      <c r="B550" s="35"/>
      <c r="C550" s="174" t="s">
        <v>1244</v>
      </c>
      <c r="D550" s="174" t="s">
        <v>153</v>
      </c>
      <c r="E550" s="175" t="s">
        <v>1245</v>
      </c>
      <c r="F550" s="176" t="s">
        <v>1246</v>
      </c>
      <c r="G550" s="177" t="s">
        <v>173</v>
      </c>
      <c r="H550" s="178">
        <v>42.38</v>
      </c>
      <c r="I550" s="179"/>
      <c r="J550" s="180">
        <f>ROUND(I550*H550,2)</f>
        <v>0</v>
      </c>
      <c r="K550" s="176" t="s">
        <v>157</v>
      </c>
      <c r="L550" s="39"/>
      <c r="M550" s="181" t="s">
        <v>19</v>
      </c>
      <c r="N550" s="182" t="s">
        <v>51</v>
      </c>
      <c r="O550" s="65"/>
      <c r="P550" s="183">
        <f>O550*H550</f>
        <v>0</v>
      </c>
      <c r="Q550" s="183">
        <v>0</v>
      </c>
      <c r="R550" s="183">
        <f>Q550*H550</f>
        <v>0</v>
      </c>
      <c r="S550" s="183">
        <v>0</v>
      </c>
      <c r="T550" s="184">
        <f>S550*H550</f>
        <v>0</v>
      </c>
      <c r="U550" s="34"/>
      <c r="V550" s="34"/>
      <c r="W550" s="34"/>
      <c r="X550" s="34"/>
      <c r="Y550" s="34"/>
      <c r="Z550" s="34"/>
      <c r="AA550" s="34"/>
      <c r="AB550" s="34"/>
      <c r="AC550" s="34"/>
      <c r="AD550" s="34"/>
      <c r="AE550" s="34"/>
      <c r="AR550" s="185" t="s">
        <v>233</v>
      </c>
      <c r="AT550" s="185" t="s">
        <v>153</v>
      </c>
      <c r="AU550" s="185" t="s">
        <v>88</v>
      </c>
      <c r="AY550" s="17" t="s">
        <v>151</v>
      </c>
      <c r="BE550" s="186">
        <f>IF(N550="základní",J550,0)</f>
        <v>0</v>
      </c>
      <c r="BF550" s="186">
        <f>IF(N550="snížená",J550,0)</f>
        <v>0</v>
      </c>
      <c r="BG550" s="186">
        <f>IF(N550="zákl. přenesená",J550,0)</f>
        <v>0</v>
      </c>
      <c r="BH550" s="186">
        <f>IF(N550="sníž. přenesená",J550,0)</f>
        <v>0</v>
      </c>
      <c r="BI550" s="186">
        <f>IF(N550="nulová",J550,0)</f>
        <v>0</v>
      </c>
      <c r="BJ550" s="17" t="s">
        <v>158</v>
      </c>
      <c r="BK550" s="186">
        <f>ROUND(I550*H550,2)</f>
        <v>0</v>
      </c>
      <c r="BL550" s="17" t="s">
        <v>233</v>
      </c>
      <c r="BM550" s="185" t="s">
        <v>1247</v>
      </c>
    </row>
    <row r="551" spans="1:47" s="2" customFormat="1" ht="57.6">
      <c r="A551" s="34"/>
      <c r="B551" s="35"/>
      <c r="C551" s="36"/>
      <c r="D551" s="187" t="s">
        <v>160</v>
      </c>
      <c r="E551" s="36"/>
      <c r="F551" s="188" t="s">
        <v>1248</v>
      </c>
      <c r="G551" s="36"/>
      <c r="H551" s="36"/>
      <c r="I551" s="189"/>
      <c r="J551" s="36"/>
      <c r="K551" s="36"/>
      <c r="L551" s="39"/>
      <c r="M551" s="190"/>
      <c r="N551" s="191"/>
      <c r="O551" s="65"/>
      <c r="P551" s="65"/>
      <c r="Q551" s="65"/>
      <c r="R551" s="65"/>
      <c r="S551" s="65"/>
      <c r="T551" s="66"/>
      <c r="U551" s="34"/>
      <c r="V551" s="34"/>
      <c r="W551" s="34"/>
      <c r="X551" s="34"/>
      <c r="Y551" s="34"/>
      <c r="Z551" s="34"/>
      <c r="AA551" s="34"/>
      <c r="AB551" s="34"/>
      <c r="AC551" s="34"/>
      <c r="AD551" s="34"/>
      <c r="AE551" s="34"/>
      <c r="AT551" s="17" t="s">
        <v>160</v>
      </c>
      <c r="AU551" s="17" t="s">
        <v>88</v>
      </c>
    </row>
    <row r="552" spans="1:65" s="2" customFormat="1" ht="14.4" customHeight="1">
      <c r="A552" s="34"/>
      <c r="B552" s="35"/>
      <c r="C552" s="174" t="s">
        <v>1249</v>
      </c>
      <c r="D552" s="174" t="s">
        <v>153</v>
      </c>
      <c r="E552" s="175" t="s">
        <v>1250</v>
      </c>
      <c r="F552" s="176" t="s">
        <v>1251</v>
      </c>
      <c r="G552" s="177" t="s">
        <v>173</v>
      </c>
      <c r="H552" s="178">
        <v>42.38</v>
      </c>
      <c r="I552" s="179"/>
      <c r="J552" s="180">
        <f>ROUND(I552*H552,2)</f>
        <v>0</v>
      </c>
      <c r="K552" s="176" t="s">
        <v>157</v>
      </c>
      <c r="L552" s="39"/>
      <c r="M552" s="181" t="s">
        <v>19</v>
      </c>
      <c r="N552" s="182" t="s">
        <v>51</v>
      </c>
      <c r="O552" s="65"/>
      <c r="P552" s="183">
        <f>O552*H552</f>
        <v>0</v>
      </c>
      <c r="Q552" s="183">
        <v>7E-05</v>
      </c>
      <c r="R552" s="183">
        <f>Q552*H552</f>
        <v>0.0029666</v>
      </c>
      <c r="S552" s="183">
        <v>0</v>
      </c>
      <c r="T552" s="184">
        <f>S552*H552</f>
        <v>0</v>
      </c>
      <c r="U552" s="34"/>
      <c r="V552" s="34"/>
      <c r="W552" s="34"/>
      <c r="X552" s="34"/>
      <c r="Y552" s="34"/>
      <c r="Z552" s="34"/>
      <c r="AA552" s="34"/>
      <c r="AB552" s="34"/>
      <c r="AC552" s="34"/>
      <c r="AD552" s="34"/>
      <c r="AE552" s="34"/>
      <c r="AR552" s="185" t="s">
        <v>233</v>
      </c>
      <c r="AT552" s="185" t="s">
        <v>153</v>
      </c>
      <c r="AU552" s="185" t="s">
        <v>88</v>
      </c>
      <c r="AY552" s="17" t="s">
        <v>151</v>
      </c>
      <c r="BE552" s="186">
        <f>IF(N552="základní",J552,0)</f>
        <v>0</v>
      </c>
      <c r="BF552" s="186">
        <f>IF(N552="snížená",J552,0)</f>
        <v>0</v>
      </c>
      <c r="BG552" s="186">
        <f>IF(N552="zákl. přenesená",J552,0)</f>
        <v>0</v>
      </c>
      <c r="BH552" s="186">
        <f>IF(N552="sníž. přenesená",J552,0)</f>
        <v>0</v>
      </c>
      <c r="BI552" s="186">
        <f>IF(N552="nulová",J552,0)</f>
        <v>0</v>
      </c>
      <c r="BJ552" s="17" t="s">
        <v>158</v>
      </c>
      <c r="BK552" s="186">
        <f>ROUND(I552*H552,2)</f>
        <v>0</v>
      </c>
      <c r="BL552" s="17" t="s">
        <v>233</v>
      </c>
      <c r="BM552" s="185" t="s">
        <v>1252</v>
      </c>
    </row>
    <row r="553" spans="1:47" s="2" customFormat="1" ht="57.6">
      <c r="A553" s="34"/>
      <c r="B553" s="35"/>
      <c r="C553" s="36"/>
      <c r="D553" s="187" t="s">
        <v>160</v>
      </c>
      <c r="E553" s="36"/>
      <c r="F553" s="188" t="s">
        <v>1248</v>
      </c>
      <c r="G553" s="36"/>
      <c r="H553" s="36"/>
      <c r="I553" s="189"/>
      <c r="J553" s="36"/>
      <c r="K553" s="36"/>
      <c r="L553" s="39"/>
      <c r="M553" s="190"/>
      <c r="N553" s="191"/>
      <c r="O553" s="65"/>
      <c r="P553" s="65"/>
      <c r="Q553" s="65"/>
      <c r="R553" s="65"/>
      <c r="S553" s="65"/>
      <c r="T553" s="66"/>
      <c r="U553" s="34"/>
      <c r="V553" s="34"/>
      <c r="W553" s="34"/>
      <c r="X553" s="34"/>
      <c r="Y553" s="34"/>
      <c r="Z553" s="34"/>
      <c r="AA553" s="34"/>
      <c r="AB553" s="34"/>
      <c r="AC553" s="34"/>
      <c r="AD553" s="34"/>
      <c r="AE553" s="34"/>
      <c r="AT553" s="17" t="s">
        <v>160</v>
      </c>
      <c r="AU553" s="17" t="s">
        <v>88</v>
      </c>
    </row>
    <row r="554" spans="1:65" s="2" customFormat="1" ht="14.4" customHeight="1">
      <c r="A554" s="34"/>
      <c r="B554" s="35"/>
      <c r="C554" s="174" t="s">
        <v>1253</v>
      </c>
      <c r="D554" s="174" t="s">
        <v>153</v>
      </c>
      <c r="E554" s="175" t="s">
        <v>1254</v>
      </c>
      <c r="F554" s="176" t="s">
        <v>1255</v>
      </c>
      <c r="G554" s="177" t="s">
        <v>173</v>
      </c>
      <c r="H554" s="178">
        <v>42.38</v>
      </c>
      <c r="I554" s="179"/>
      <c r="J554" s="180">
        <f>ROUND(I554*H554,2)</f>
        <v>0</v>
      </c>
      <c r="K554" s="176" t="s">
        <v>157</v>
      </c>
      <c r="L554" s="39"/>
      <c r="M554" s="181" t="s">
        <v>19</v>
      </c>
      <c r="N554" s="182" t="s">
        <v>51</v>
      </c>
      <c r="O554" s="65"/>
      <c r="P554" s="183">
        <f>O554*H554</f>
        <v>0</v>
      </c>
      <c r="Q554" s="183">
        <v>0.0075</v>
      </c>
      <c r="R554" s="183">
        <f>Q554*H554</f>
        <v>0.31785</v>
      </c>
      <c r="S554" s="183">
        <v>0</v>
      </c>
      <c r="T554" s="184">
        <f>S554*H554</f>
        <v>0</v>
      </c>
      <c r="U554" s="34"/>
      <c r="V554" s="34"/>
      <c r="W554" s="34"/>
      <c r="X554" s="34"/>
      <c r="Y554" s="34"/>
      <c r="Z554" s="34"/>
      <c r="AA554" s="34"/>
      <c r="AB554" s="34"/>
      <c r="AC554" s="34"/>
      <c r="AD554" s="34"/>
      <c r="AE554" s="34"/>
      <c r="AR554" s="185" t="s">
        <v>233</v>
      </c>
      <c r="AT554" s="185" t="s">
        <v>153</v>
      </c>
      <c r="AU554" s="185" t="s">
        <v>88</v>
      </c>
      <c r="AY554" s="17" t="s">
        <v>151</v>
      </c>
      <c r="BE554" s="186">
        <f>IF(N554="základní",J554,0)</f>
        <v>0</v>
      </c>
      <c r="BF554" s="186">
        <f>IF(N554="snížená",J554,0)</f>
        <v>0</v>
      </c>
      <c r="BG554" s="186">
        <f>IF(N554="zákl. přenesená",J554,0)</f>
        <v>0</v>
      </c>
      <c r="BH554" s="186">
        <f>IF(N554="sníž. přenesená",J554,0)</f>
        <v>0</v>
      </c>
      <c r="BI554" s="186">
        <f>IF(N554="nulová",J554,0)</f>
        <v>0</v>
      </c>
      <c r="BJ554" s="17" t="s">
        <v>158</v>
      </c>
      <c r="BK554" s="186">
        <f>ROUND(I554*H554,2)</f>
        <v>0</v>
      </c>
      <c r="BL554" s="17" t="s">
        <v>233</v>
      </c>
      <c r="BM554" s="185" t="s">
        <v>1256</v>
      </c>
    </row>
    <row r="555" spans="1:47" s="2" customFormat="1" ht="57.6">
      <c r="A555" s="34"/>
      <c r="B555" s="35"/>
      <c r="C555" s="36"/>
      <c r="D555" s="187" t="s">
        <v>160</v>
      </c>
      <c r="E555" s="36"/>
      <c r="F555" s="188" t="s">
        <v>1248</v>
      </c>
      <c r="G555" s="36"/>
      <c r="H555" s="36"/>
      <c r="I555" s="189"/>
      <c r="J555" s="36"/>
      <c r="K555" s="36"/>
      <c r="L555" s="39"/>
      <c r="M555" s="190"/>
      <c r="N555" s="191"/>
      <c r="O555" s="65"/>
      <c r="P555" s="65"/>
      <c r="Q555" s="65"/>
      <c r="R555" s="65"/>
      <c r="S555" s="65"/>
      <c r="T555" s="66"/>
      <c r="U555" s="34"/>
      <c r="V555" s="34"/>
      <c r="W555" s="34"/>
      <c r="X555" s="34"/>
      <c r="Y555" s="34"/>
      <c r="Z555" s="34"/>
      <c r="AA555" s="34"/>
      <c r="AB555" s="34"/>
      <c r="AC555" s="34"/>
      <c r="AD555" s="34"/>
      <c r="AE555" s="34"/>
      <c r="AT555" s="17" t="s">
        <v>160</v>
      </c>
      <c r="AU555" s="17" t="s">
        <v>88</v>
      </c>
    </row>
    <row r="556" spans="1:65" s="2" customFormat="1" ht="14.4" customHeight="1">
      <c r="A556" s="34"/>
      <c r="B556" s="35"/>
      <c r="C556" s="174" t="s">
        <v>1257</v>
      </c>
      <c r="D556" s="174" t="s">
        <v>153</v>
      </c>
      <c r="E556" s="175" t="s">
        <v>1258</v>
      </c>
      <c r="F556" s="176" t="s">
        <v>1259</v>
      </c>
      <c r="G556" s="177" t="s">
        <v>173</v>
      </c>
      <c r="H556" s="178">
        <v>42.38</v>
      </c>
      <c r="I556" s="179"/>
      <c r="J556" s="180">
        <f>ROUND(I556*H556,2)</f>
        <v>0</v>
      </c>
      <c r="K556" s="176" t="s">
        <v>157</v>
      </c>
      <c r="L556" s="39"/>
      <c r="M556" s="181" t="s">
        <v>19</v>
      </c>
      <c r="N556" s="182" t="s">
        <v>51</v>
      </c>
      <c r="O556" s="65"/>
      <c r="P556" s="183">
        <f>O556*H556</f>
        <v>0</v>
      </c>
      <c r="Q556" s="183">
        <v>0</v>
      </c>
      <c r="R556" s="183">
        <f>Q556*H556</f>
        <v>0</v>
      </c>
      <c r="S556" s="183">
        <v>0.003</v>
      </c>
      <c r="T556" s="184">
        <f>S556*H556</f>
        <v>0.12714</v>
      </c>
      <c r="U556" s="34"/>
      <c r="V556" s="34"/>
      <c r="W556" s="34"/>
      <c r="X556" s="34"/>
      <c r="Y556" s="34"/>
      <c r="Z556" s="34"/>
      <c r="AA556" s="34"/>
      <c r="AB556" s="34"/>
      <c r="AC556" s="34"/>
      <c r="AD556" s="34"/>
      <c r="AE556" s="34"/>
      <c r="AR556" s="185" t="s">
        <v>233</v>
      </c>
      <c r="AT556" s="185" t="s">
        <v>153</v>
      </c>
      <c r="AU556" s="185" t="s">
        <v>88</v>
      </c>
      <c r="AY556" s="17" t="s">
        <v>151</v>
      </c>
      <c r="BE556" s="186">
        <f>IF(N556="základní",J556,0)</f>
        <v>0</v>
      </c>
      <c r="BF556" s="186">
        <f>IF(N556="snížená",J556,0)</f>
        <v>0</v>
      </c>
      <c r="BG556" s="186">
        <f>IF(N556="zákl. přenesená",J556,0)</f>
        <v>0</v>
      </c>
      <c r="BH556" s="186">
        <f>IF(N556="sníž. přenesená",J556,0)</f>
        <v>0</v>
      </c>
      <c r="BI556" s="186">
        <f>IF(N556="nulová",J556,0)</f>
        <v>0</v>
      </c>
      <c r="BJ556" s="17" t="s">
        <v>158</v>
      </c>
      <c r="BK556" s="186">
        <f>ROUND(I556*H556,2)</f>
        <v>0</v>
      </c>
      <c r="BL556" s="17" t="s">
        <v>233</v>
      </c>
      <c r="BM556" s="185" t="s">
        <v>1260</v>
      </c>
    </row>
    <row r="557" spans="1:65" s="2" customFormat="1" ht="14.4" customHeight="1">
      <c r="A557" s="34"/>
      <c r="B557" s="35"/>
      <c r="C557" s="174" t="s">
        <v>1261</v>
      </c>
      <c r="D557" s="174" t="s">
        <v>153</v>
      </c>
      <c r="E557" s="175" t="s">
        <v>1262</v>
      </c>
      <c r="F557" s="176" t="s">
        <v>1263</v>
      </c>
      <c r="G557" s="177" t="s">
        <v>173</v>
      </c>
      <c r="H557" s="178">
        <v>42.38</v>
      </c>
      <c r="I557" s="179"/>
      <c r="J557" s="180">
        <f>ROUND(I557*H557,2)</f>
        <v>0</v>
      </c>
      <c r="K557" s="176" t="s">
        <v>157</v>
      </c>
      <c r="L557" s="39"/>
      <c r="M557" s="181" t="s">
        <v>19</v>
      </c>
      <c r="N557" s="182" t="s">
        <v>51</v>
      </c>
      <c r="O557" s="65"/>
      <c r="P557" s="183">
        <f>O557*H557</f>
        <v>0</v>
      </c>
      <c r="Q557" s="183">
        <v>0.0003</v>
      </c>
      <c r="R557" s="183">
        <f>Q557*H557</f>
        <v>0.012714</v>
      </c>
      <c r="S557" s="183">
        <v>0</v>
      </c>
      <c r="T557" s="184">
        <f>S557*H557</f>
        <v>0</v>
      </c>
      <c r="U557" s="34"/>
      <c r="V557" s="34"/>
      <c r="W557" s="34"/>
      <c r="X557" s="34"/>
      <c r="Y557" s="34"/>
      <c r="Z557" s="34"/>
      <c r="AA557" s="34"/>
      <c r="AB557" s="34"/>
      <c r="AC557" s="34"/>
      <c r="AD557" s="34"/>
      <c r="AE557" s="34"/>
      <c r="AR557" s="185" t="s">
        <v>233</v>
      </c>
      <c r="AT557" s="185" t="s">
        <v>153</v>
      </c>
      <c r="AU557" s="185" t="s">
        <v>88</v>
      </c>
      <c r="AY557" s="17" t="s">
        <v>151</v>
      </c>
      <c r="BE557" s="186">
        <f>IF(N557="základní",J557,0)</f>
        <v>0</v>
      </c>
      <c r="BF557" s="186">
        <f>IF(N557="snížená",J557,0)</f>
        <v>0</v>
      </c>
      <c r="BG557" s="186">
        <f>IF(N557="zákl. přenesená",J557,0)</f>
        <v>0</v>
      </c>
      <c r="BH557" s="186">
        <f>IF(N557="sníž. přenesená",J557,0)</f>
        <v>0</v>
      </c>
      <c r="BI557" s="186">
        <f>IF(N557="nulová",J557,0)</f>
        <v>0</v>
      </c>
      <c r="BJ557" s="17" t="s">
        <v>158</v>
      </c>
      <c r="BK557" s="186">
        <f>ROUND(I557*H557,2)</f>
        <v>0</v>
      </c>
      <c r="BL557" s="17" t="s">
        <v>233</v>
      </c>
      <c r="BM557" s="185" t="s">
        <v>1264</v>
      </c>
    </row>
    <row r="558" spans="1:65" s="2" customFormat="1" ht="24.15" customHeight="1">
      <c r="A558" s="34"/>
      <c r="B558" s="35"/>
      <c r="C558" s="192" t="s">
        <v>1265</v>
      </c>
      <c r="D558" s="192" t="s">
        <v>162</v>
      </c>
      <c r="E558" s="193" t="s">
        <v>1266</v>
      </c>
      <c r="F558" s="194" t="s">
        <v>1267</v>
      </c>
      <c r="G558" s="195" t="s">
        <v>173</v>
      </c>
      <c r="H558" s="196">
        <v>44.499</v>
      </c>
      <c r="I558" s="197"/>
      <c r="J558" s="198">
        <f>ROUND(I558*H558,2)</f>
        <v>0</v>
      </c>
      <c r="K558" s="194" t="s">
        <v>157</v>
      </c>
      <c r="L558" s="199"/>
      <c r="M558" s="200" t="s">
        <v>19</v>
      </c>
      <c r="N558" s="201" t="s">
        <v>51</v>
      </c>
      <c r="O558" s="65"/>
      <c r="P558" s="183">
        <f>O558*H558</f>
        <v>0</v>
      </c>
      <c r="Q558" s="183">
        <v>0.0032</v>
      </c>
      <c r="R558" s="183">
        <f>Q558*H558</f>
        <v>0.14239680000000002</v>
      </c>
      <c r="S558" s="183">
        <v>0</v>
      </c>
      <c r="T558" s="184">
        <f>S558*H558</f>
        <v>0</v>
      </c>
      <c r="U558" s="34"/>
      <c r="V558" s="34"/>
      <c r="W558" s="34"/>
      <c r="X558" s="34"/>
      <c r="Y558" s="34"/>
      <c r="Z558" s="34"/>
      <c r="AA558" s="34"/>
      <c r="AB558" s="34"/>
      <c r="AC558" s="34"/>
      <c r="AD558" s="34"/>
      <c r="AE558" s="34"/>
      <c r="AR558" s="185" t="s">
        <v>314</v>
      </c>
      <c r="AT558" s="185" t="s">
        <v>162</v>
      </c>
      <c r="AU558" s="185" t="s">
        <v>88</v>
      </c>
      <c r="AY558" s="17" t="s">
        <v>151</v>
      </c>
      <c r="BE558" s="186">
        <f>IF(N558="základní",J558,0)</f>
        <v>0</v>
      </c>
      <c r="BF558" s="186">
        <f>IF(N558="snížená",J558,0)</f>
        <v>0</v>
      </c>
      <c r="BG558" s="186">
        <f>IF(N558="zákl. přenesená",J558,0)</f>
        <v>0</v>
      </c>
      <c r="BH558" s="186">
        <f>IF(N558="sníž. přenesená",J558,0)</f>
        <v>0</v>
      </c>
      <c r="BI558" s="186">
        <f>IF(N558="nulová",J558,0)</f>
        <v>0</v>
      </c>
      <c r="BJ558" s="17" t="s">
        <v>158</v>
      </c>
      <c r="BK558" s="186">
        <f>ROUND(I558*H558,2)</f>
        <v>0</v>
      </c>
      <c r="BL558" s="17" t="s">
        <v>233</v>
      </c>
      <c r="BM558" s="185" t="s">
        <v>1268</v>
      </c>
    </row>
    <row r="559" spans="2:51" s="13" customFormat="1" ht="10.2">
      <c r="B559" s="202"/>
      <c r="C559" s="203"/>
      <c r="D559" s="187" t="s">
        <v>168</v>
      </c>
      <c r="E559" s="204" t="s">
        <v>19</v>
      </c>
      <c r="F559" s="205" t="s">
        <v>1269</v>
      </c>
      <c r="G559" s="203"/>
      <c r="H559" s="206">
        <v>44.499</v>
      </c>
      <c r="I559" s="207"/>
      <c r="J559" s="203"/>
      <c r="K559" s="203"/>
      <c r="L559" s="208"/>
      <c r="M559" s="209"/>
      <c r="N559" s="210"/>
      <c r="O559" s="210"/>
      <c r="P559" s="210"/>
      <c r="Q559" s="210"/>
      <c r="R559" s="210"/>
      <c r="S559" s="210"/>
      <c r="T559" s="211"/>
      <c r="AT559" s="212" t="s">
        <v>168</v>
      </c>
      <c r="AU559" s="212" t="s">
        <v>88</v>
      </c>
      <c r="AV559" s="13" t="s">
        <v>88</v>
      </c>
      <c r="AW559" s="13" t="s">
        <v>37</v>
      </c>
      <c r="AX559" s="13" t="s">
        <v>86</v>
      </c>
      <c r="AY559" s="212" t="s">
        <v>151</v>
      </c>
    </row>
    <row r="560" spans="1:65" s="2" customFormat="1" ht="24.15" customHeight="1">
      <c r="A560" s="34"/>
      <c r="B560" s="35"/>
      <c r="C560" s="174" t="s">
        <v>1270</v>
      </c>
      <c r="D560" s="174" t="s">
        <v>153</v>
      </c>
      <c r="E560" s="175" t="s">
        <v>1271</v>
      </c>
      <c r="F560" s="176" t="s">
        <v>1272</v>
      </c>
      <c r="G560" s="177" t="s">
        <v>165</v>
      </c>
      <c r="H560" s="178">
        <v>0.476</v>
      </c>
      <c r="I560" s="179"/>
      <c r="J560" s="180">
        <f>ROUND(I560*H560,2)</f>
        <v>0</v>
      </c>
      <c r="K560" s="176" t="s">
        <v>157</v>
      </c>
      <c r="L560" s="39"/>
      <c r="M560" s="181" t="s">
        <v>19</v>
      </c>
      <c r="N560" s="182" t="s">
        <v>51</v>
      </c>
      <c r="O560" s="65"/>
      <c r="P560" s="183">
        <f>O560*H560</f>
        <v>0</v>
      </c>
      <c r="Q560" s="183">
        <v>0</v>
      </c>
      <c r="R560" s="183">
        <f>Q560*H560</f>
        <v>0</v>
      </c>
      <c r="S560" s="183">
        <v>0</v>
      </c>
      <c r="T560" s="184">
        <f>S560*H560</f>
        <v>0</v>
      </c>
      <c r="U560" s="34"/>
      <c r="V560" s="34"/>
      <c r="W560" s="34"/>
      <c r="X560" s="34"/>
      <c r="Y560" s="34"/>
      <c r="Z560" s="34"/>
      <c r="AA560" s="34"/>
      <c r="AB560" s="34"/>
      <c r="AC560" s="34"/>
      <c r="AD560" s="34"/>
      <c r="AE560" s="34"/>
      <c r="AR560" s="185" t="s">
        <v>233</v>
      </c>
      <c r="AT560" s="185" t="s">
        <v>153</v>
      </c>
      <c r="AU560" s="185" t="s">
        <v>88</v>
      </c>
      <c r="AY560" s="17" t="s">
        <v>151</v>
      </c>
      <c r="BE560" s="186">
        <f>IF(N560="základní",J560,0)</f>
        <v>0</v>
      </c>
      <c r="BF560" s="186">
        <f>IF(N560="snížená",J560,0)</f>
        <v>0</v>
      </c>
      <c r="BG560" s="186">
        <f>IF(N560="zákl. přenesená",J560,0)</f>
        <v>0</v>
      </c>
      <c r="BH560" s="186">
        <f>IF(N560="sníž. přenesená",J560,0)</f>
        <v>0</v>
      </c>
      <c r="BI560" s="186">
        <f>IF(N560="nulová",J560,0)</f>
        <v>0</v>
      </c>
      <c r="BJ560" s="17" t="s">
        <v>158</v>
      </c>
      <c r="BK560" s="186">
        <f>ROUND(I560*H560,2)</f>
        <v>0</v>
      </c>
      <c r="BL560" s="17" t="s">
        <v>233</v>
      </c>
      <c r="BM560" s="185" t="s">
        <v>1273</v>
      </c>
    </row>
    <row r="561" spans="1:47" s="2" customFormat="1" ht="86.4">
      <c r="A561" s="34"/>
      <c r="B561" s="35"/>
      <c r="C561" s="36"/>
      <c r="D561" s="187" t="s">
        <v>160</v>
      </c>
      <c r="E561" s="36"/>
      <c r="F561" s="188" t="s">
        <v>1274</v>
      </c>
      <c r="G561" s="36"/>
      <c r="H561" s="36"/>
      <c r="I561" s="189"/>
      <c r="J561" s="36"/>
      <c r="K561" s="36"/>
      <c r="L561" s="39"/>
      <c r="M561" s="190"/>
      <c r="N561" s="191"/>
      <c r="O561" s="65"/>
      <c r="P561" s="65"/>
      <c r="Q561" s="65"/>
      <c r="R561" s="65"/>
      <c r="S561" s="65"/>
      <c r="T561" s="66"/>
      <c r="U561" s="34"/>
      <c r="V561" s="34"/>
      <c r="W561" s="34"/>
      <c r="X561" s="34"/>
      <c r="Y561" s="34"/>
      <c r="Z561" s="34"/>
      <c r="AA561" s="34"/>
      <c r="AB561" s="34"/>
      <c r="AC561" s="34"/>
      <c r="AD561" s="34"/>
      <c r="AE561" s="34"/>
      <c r="AT561" s="17" t="s">
        <v>160</v>
      </c>
      <c r="AU561" s="17" t="s">
        <v>88</v>
      </c>
    </row>
    <row r="562" spans="2:63" s="12" customFormat="1" ht="22.8" customHeight="1">
      <c r="B562" s="158"/>
      <c r="C562" s="159"/>
      <c r="D562" s="160" t="s">
        <v>77</v>
      </c>
      <c r="E562" s="172" t="s">
        <v>1275</v>
      </c>
      <c r="F562" s="172" t="s">
        <v>1276</v>
      </c>
      <c r="G562" s="159"/>
      <c r="H562" s="159"/>
      <c r="I562" s="162"/>
      <c r="J562" s="173">
        <f>BK562</f>
        <v>0</v>
      </c>
      <c r="K562" s="159"/>
      <c r="L562" s="164"/>
      <c r="M562" s="165"/>
      <c r="N562" s="166"/>
      <c r="O562" s="166"/>
      <c r="P562" s="167">
        <f>SUM(P563:P568)</f>
        <v>0</v>
      </c>
      <c r="Q562" s="166"/>
      <c r="R562" s="167">
        <f>SUM(R563:R568)</f>
        <v>0.11175282</v>
      </c>
      <c r="S562" s="166"/>
      <c r="T562" s="168">
        <f>SUM(T563:T568)</f>
        <v>0</v>
      </c>
      <c r="AR562" s="169" t="s">
        <v>88</v>
      </c>
      <c r="AT562" s="170" t="s">
        <v>77</v>
      </c>
      <c r="AU562" s="170" t="s">
        <v>86</v>
      </c>
      <c r="AY562" s="169" t="s">
        <v>151</v>
      </c>
      <c r="BK562" s="171">
        <f>SUM(BK563:BK568)</f>
        <v>0</v>
      </c>
    </row>
    <row r="563" spans="1:65" s="2" customFormat="1" ht="24.15" customHeight="1">
      <c r="A563" s="34"/>
      <c r="B563" s="35"/>
      <c r="C563" s="174" t="s">
        <v>1277</v>
      </c>
      <c r="D563" s="174" t="s">
        <v>153</v>
      </c>
      <c r="E563" s="175" t="s">
        <v>1278</v>
      </c>
      <c r="F563" s="176" t="s">
        <v>1279</v>
      </c>
      <c r="G563" s="177" t="s">
        <v>173</v>
      </c>
      <c r="H563" s="178">
        <v>121.72</v>
      </c>
      <c r="I563" s="179"/>
      <c r="J563" s="180">
        <f>ROUND(I563*H563,2)</f>
        <v>0</v>
      </c>
      <c r="K563" s="176" t="s">
        <v>157</v>
      </c>
      <c r="L563" s="39"/>
      <c r="M563" s="181" t="s">
        <v>19</v>
      </c>
      <c r="N563" s="182" t="s">
        <v>51</v>
      </c>
      <c r="O563" s="65"/>
      <c r="P563" s="183">
        <f>O563*H563</f>
        <v>0</v>
      </c>
      <c r="Q563" s="183">
        <v>0.00022</v>
      </c>
      <c r="R563" s="183">
        <f>Q563*H563</f>
        <v>0.0267784</v>
      </c>
      <c r="S563" s="183">
        <v>0</v>
      </c>
      <c r="T563" s="184">
        <f>S563*H563</f>
        <v>0</v>
      </c>
      <c r="U563" s="34"/>
      <c r="V563" s="34"/>
      <c r="W563" s="34"/>
      <c r="X563" s="34"/>
      <c r="Y563" s="34"/>
      <c r="Z563" s="34"/>
      <c r="AA563" s="34"/>
      <c r="AB563" s="34"/>
      <c r="AC563" s="34"/>
      <c r="AD563" s="34"/>
      <c r="AE563" s="34"/>
      <c r="AR563" s="185" t="s">
        <v>233</v>
      </c>
      <c r="AT563" s="185" t="s">
        <v>153</v>
      </c>
      <c r="AU563" s="185" t="s">
        <v>88</v>
      </c>
      <c r="AY563" s="17" t="s">
        <v>151</v>
      </c>
      <c r="BE563" s="186">
        <f>IF(N563="základní",J563,0)</f>
        <v>0</v>
      </c>
      <c r="BF563" s="186">
        <f>IF(N563="snížená",J563,0)</f>
        <v>0</v>
      </c>
      <c r="BG563" s="186">
        <f>IF(N563="zákl. přenesená",J563,0)</f>
        <v>0</v>
      </c>
      <c r="BH563" s="186">
        <f>IF(N563="sníž. přenesená",J563,0)</f>
        <v>0</v>
      </c>
      <c r="BI563" s="186">
        <f>IF(N563="nulová",J563,0)</f>
        <v>0</v>
      </c>
      <c r="BJ563" s="17" t="s">
        <v>158</v>
      </c>
      <c r="BK563" s="186">
        <f>ROUND(I563*H563,2)</f>
        <v>0</v>
      </c>
      <c r="BL563" s="17" t="s">
        <v>233</v>
      </c>
      <c r="BM563" s="185" t="s">
        <v>1280</v>
      </c>
    </row>
    <row r="564" spans="1:47" s="2" customFormat="1" ht="57.6">
      <c r="A564" s="34"/>
      <c r="B564" s="35"/>
      <c r="C564" s="36"/>
      <c r="D564" s="187" t="s">
        <v>160</v>
      </c>
      <c r="E564" s="36"/>
      <c r="F564" s="188" t="s">
        <v>1281</v>
      </c>
      <c r="G564" s="36"/>
      <c r="H564" s="36"/>
      <c r="I564" s="189"/>
      <c r="J564" s="36"/>
      <c r="K564" s="36"/>
      <c r="L564" s="39"/>
      <c r="M564" s="190"/>
      <c r="N564" s="191"/>
      <c r="O564" s="65"/>
      <c r="P564" s="65"/>
      <c r="Q564" s="65"/>
      <c r="R564" s="65"/>
      <c r="S564" s="65"/>
      <c r="T564" s="66"/>
      <c r="U564" s="34"/>
      <c r="V564" s="34"/>
      <c r="W564" s="34"/>
      <c r="X564" s="34"/>
      <c r="Y564" s="34"/>
      <c r="Z564" s="34"/>
      <c r="AA564" s="34"/>
      <c r="AB564" s="34"/>
      <c r="AC564" s="34"/>
      <c r="AD564" s="34"/>
      <c r="AE564" s="34"/>
      <c r="AT564" s="17" t="s">
        <v>160</v>
      </c>
      <c r="AU564" s="17" t="s">
        <v>88</v>
      </c>
    </row>
    <row r="565" spans="1:65" s="2" customFormat="1" ht="24.15" customHeight="1">
      <c r="A565" s="34"/>
      <c r="B565" s="35"/>
      <c r="C565" s="174" t="s">
        <v>1282</v>
      </c>
      <c r="D565" s="174" t="s">
        <v>153</v>
      </c>
      <c r="E565" s="175" t="s">
        <v>1283</v>
      </c>
      <c r="F565" s="176" t="s">
        <v>1284</v>
      </c>
      <c r="G565" s="177" t="s">
        <v>173</v>
      </c>
      <c r="H565" s="178">
        <v>5.2</v>
      </c>
      <c r="I565" s="179"/>
      <c r="J565" s="180">
        <f>ROUND(I565*H565,2)</f>
        <v>0</v>
      </c>
      <c r="K565" s="176" t="s">
        <v>157</v>
      </c>
      <c r="L565" s="39"/>
      <c r="M565" s="181" t="s">
        <v>19</v>
      </c>
      <c r="N565" s="182" t="s">
        <v>51</v>
      </c>
      <c r="O565" s="65"/>
      <c r="P565" s="183">
        <f>O565*H565</f>
        <v>0</v>
      </c>
      <c r="Q565" s="183">
        <v>8E-05</v>
      </c>
      <c r="R565" s="183">
        <f>Q565*H565</f>
        <v>0.00041600000000000003</v>
      </c>
      <c r="S565" s="183">
        <v>0</v>
      </c>
      <c r="T565" s="184">
        <f>S565*H565</f>
        <v>0</v>
      </c>
      <c r="U565" s="34"/>
      <c r="V565" s="34"/>
      <c r="W565" s="34"/>
      <c r="X565" s="34"/>
      <c r="Y565" s="34"/>
      <c r="Z565" s="34"/>
      <c r="AA565" s="34"/>
      <c r="AB565" s="34"/>
      <c r="AC565" s="34"/>
      <c r="AD565" s="34"/>
      <c r="AE565" s="34"/>
      <c r="AR565" s="185" t="s">
        <v>233</v>
      </c>
      <c r="AT565" s="185" t="s">
        <v>153</v>
      </c>
      <c r="AU565" s="185" t="s">
        <v>88</v>
      </c>
      <c r="AY565" s="17" t="s">
        <v>151</v>
      </c>
      <c r="BE565" s="186">
        <f>IF(N565="základní",J565,0)</f>
        <v>0</v>
      </c>
      <c r="BF565" s="186">
        <f>IF(N565="snížená",J565,0)</f>
        <v>0</v>
      </c>
      <c r="BG565" s="186">
        <f>IF(N565="zákl. přenesená",J565,0)</f>
        <v>0</v>
      </c>
      <c r="BH565" s="186">
        <f>IF(N565="sníž. přenesená",J565,0)</f>
        <v>0</v>
      </c>
      <c r="BI565" s="186">
        <f>IF(N565="nulová",J565,0)</f>
        <v>0</v>
      </c>
      <c r="BJ565" s="17" t="s">
        <v>158</v>
      </c>
      <c r="BK565" s="186">
        <f>ROUND(I565*H565,2)</f>
        <v>0</v>
      </c>
      <c r="BL565" s="17" t="s">
        <v>233</v>
      </c>
      <c r="BM565" s="185" t="s">
        <v>1285</v>
      </c>
    </row>
    <row r="566" spans="1:65" s="2" customFormat="1" ht="14.4" customHeight="1">
      <c r="A566" s="34"/>
      <c r="B566" s="35"/>
      <c r="C566" s="174" t="s">
        <v>1286</v>
      </c>
      <c r="D566" s="174" t="s">
        <v>153</v>
      </c>
      <c r="E566" s="175" t="s">
        <v>1287</v>
      </c>
      <c r="F566" s="176" t="s">
        <v>1288</v>
      </c>
      <c r="G566" s="177" t="s">
        <v>173</v>
      </c>
      <c r="H566" s="178">
        <v>5.2</v>
      </c>
      <c r="I566" s="179"/>
      <c r="J566" s="180">
        <f>ROUND(I566*H566,2)</f>
        <v>0</v>
      </c>
      <c r="K566" s="176" t="s">
        <v>157</v>
      </c>
      <c r="L566" s="39"/>
      <c r="M566" s="181" t="s">
        <v>19</v>
      </c>
      <c r="N566" s="182" t="s">
        <v>51</v>
      </c>
      <c r="O566" s="65"/>
      <c r="P566" s="183">
        <f>O566*H566</f>
        <v>0</v>
      </c>
      <c r="Q566" s="183">
        <v>0.00017</v>
      </c>
      <c r="R566" s="183">
        <f>Q566*H566</f>
        <v>0.0008840000000000001</v>
      </c>
      <c r="S566" s="183">
        <v>0</v>
      </c>
      <c r="T566" s="184">
        <f>S566*H566</f>
        <v>0</v>
      </c>
      <c r="U566" s="34"/>
      <c r="V566" s="34"/>
      <c r="W566" s="34"/>
      <c r="X566" s="34"/>
      <c r="Y566" s="34"/>
      <c r="Z566" s="34"/>
      <c r="AA566" s="34"/>
      <c r="AB566" s="34"/>
      <c r="AC566" s="34"/>
      <c r="AD566" s="34"/>
      <c r="AE566" s="34"/>
      <c r="AR566" s="185" t="s">
        <v>233</v>
      </c>
      <c r="AT566" s="185" t="s">
        <v>153</v>
      </c>
      <c r="AU566" s="185" t="s">
        <v>88</v>
      </c>
      <c r="AY566" s="17" t="s">
        <v>151</v>
      </c>
      <c r="BE566" s="186">
        <f>IF(N566="základní",J566,0)</f>
        <v>0</v>
      </c>
      <c r="BF566" s="186">
        <f>IF(N566="snížená",J566,0)</f>
        <v>0</v>
      </c>
      <c r="BG566" s="186">
        <f>IF(N566="zákl. přenesená",J566,0)</f>
        <v>0</v>
      </c>
      <c r="BH566" s="186">
        <f>IF(N566="sníž. přenesená",J566,0)</f>
        <v>0</v>
      </c>
      <c r="BI566" s="186">
        <f>IF(N566="nulová",J566,0)</f>
        <v>0</v>
      </c>
      <c r="BJ566" s="17" t="s">
        <v>158</v>
      </c>
      <c r="BK566" s="186">
        <f>ROUND(I566*H566,2)</f>
        <v>0</v>
      </c>
      <c r="BL566" s="17" t="s">
        <v>233</v>
      </c>
      <c r="BM566" s="185" t="s">
        <v>1289</v>
      </c>
    </row>
    <row r="567" spans="1:65" s="2" customFormat="1" ht="14.4" customHeight="1">
      <c r="A567" s="34"/>
      <c r="B567" s="35"/>
      <c r="C567" s="174" t="s">
        <v>1290</v>
      </c>
      <c r="D567" s="174" t="s">
        <v>153</v>
      </c>
      <c r="E567" s="175" t="s">
        <v>1291</v>
      </c>
      <c r="F567" s="176" t="s">
        <v>1292</v>
      </c>
      <c r="G567" s="177" t="s">
        <v>173</v>
      </c>
      <c r="H567" s="178">
        <v>5.2</v>
      </c>
      <c r="I567" s="179"/>
      <c r="J567" s="180">
        <f>ROUND(I567*H567,2)</f>
        <v>0</v>
      </c>
      <c r="K567" s="176" t="s">
        <v>157</v>
      </c>
      <c r="L567" s="39"/>
      <c r="M567" s="181" t="s">
        <v>19</v>
      </c>
      <c r="N567" s="182" t="s">
        <v>51</v>
      </c>
      <c r="O567" s="65"/>
      <c r="P567" s="183">
        <f>O567*H567</f>
        <v>0</v>
      </c>
      <c r="Q567" s="183">
        <v>0.00012</v>
      </c>
      <c r="R567" s="183">
        <f>Q567*H567</f>
        <v>0.000624</v>
      </c>
      <c r="S567" s="183">
        <v>0</v>
      </c>
      <c r="T567" s="184">
        <f>S567*H567</f>
        <v>0</v>
      </c>
      <c r="U567" s="34"/>
      <c r="V567" s="34"/>
      <c r="W567" s="34"/>
      <c r="X567" s="34"/>
      <c r="Y567" s="34"/>
      <c r="Z567" s="34"/>
      <c r="AA567" s="34"/>
      <c r="AB567" s="34"/>
      <c r="AC567" s="34"/>
      <c r="AD567" s="34"/>
      <c r="AE567" s="34"/>
      <c r="AR567" s="185" t="s">
        <v>233</v>
      </c>
      <c r="AT567" s="185" t="s">
        <v>153</v>
      </c>
      <c r="AU567" s="185" t="s">
        <v>88</v>
      </c>
      <c r="AY567" s="17" t="s">
        <v>151</v>
      </c>
      <c r="BE567" s="186">
        <f>IF(N567="základní",J567,0)</f>
        <v>0</v>
      </c>
      <c r="BF567" s="186">
        <f>IF(N567="snížená",J567,0)</f>
        <v>0</v>
      </c>
      <c r="BG567" s="186">
        <f>IF(N567="zákl. přenesená",J567,0)</f>
        <v>0</v>
      </c>
      <c r="BH567" s="186">
        <f>IF(N567="sníž. přenesená",J567,0)</f>
        <v>0</v>
      </c>
      <c r="BI567" s="186">
        <f>IF(N567="nulová",J567,0)</f>
        <v>0</v>
      </c>
      <c r="BJ567" s="17" t="s">
        <v>158</v>
      </c>
      <c r="BK567" s="186">
        <f>ROUND(I567*H567,2)</f>
        <v>0</v>
      </c>
      <c r="BL567" s="17" t="s">
        <v>233</v>
      </c>
      <c r="BM567" s="185" t="s">
        <v>1293</v>
      </c>
    </row>
    <row r="568" spans="1:65" s="2" customFormat="1" ht="24.15" customHeight="1">
      <c r="A568" s="34"/>
      <c r="B568" s="35"/>
      <c r="C568" s="174" t="s">
        <v>1294</v>
      </c>
      <c r="D568" s="174" t="s">
        <v>153</v>
      </c>
      <c r="E568" s="175" t="s">
        <v>1295</v>
      </c>
      <c r="F568" s="176" t="s">
        <v>1296</v>
      </c>
      <c r="G568" s="177" t="s">
        <v>173</v>
      </c>
      <c r="H568" s="178">
        <v>202.562</v>
      </c>
      <c r="I568" s="179"/>
      <c r="J568" s="180">
        <f>ROUND(I568*H568,2)</f>
        <v>0</v>
      </c>
      <c r="K568" s="176" t="s">
        <v>157</v>
      </c>
      <c r="L568" s="39"/>
      <c r="M568" s="181" t="s">
        <v>19</v>
      </c>
      <c r="N568" s="182" t="s">
        <v>51</v>
      </c>
      <c r="O568" s="65"/>
      <c r="P568" s="183">
        <f>O568*H568</f>
        <v>0</v>
      </c>
      <c r="Q568" s="183">
        <v>0.00041</v>
      </c>
      <c r="R568" s="183">
        <f>Q568*H568</f>
        <v>0.08305042</v>
      </c>
      <c r="S568" s="183">
        <v>0</v>
      </c>
      <c r="T568" s="184">
        <f>S568*H568</f>
        <v>0</v>
      </c>
      <c r="U568" s="34"/>
      <c r="V568" s="34"/>
      <c r="W568" s="34"/>
      <c r="X568" s="34"/>
      <c r="Y568" s="34"/>
      <c r="Z568" s="34"/>
      <c r="AA568" s="34"/>
      <c r="AB568" s="34"/>
      <c r="AC568" s="34"/>
      <c r="AD568" s="34"/>
      <c r="AE568" s="34"/>
      <c r="AR568" s="185" t="s">
        <v>233</v>
      </c>
      <c r="AT568" s="185" t="s">
        <v>153</v>
      </c>
      <c r="AU568" s="185" t="s">
        <v>88</v>
      </c>
      <c r="AY568" s="17" t="s">
        <v>151</v>
      </c>
      <c r="BE568" s="186">
        <f>IF(N568="základní",J568,0)</f>
        <v>0</v>
      </c>
      <c r="BF568" s="186">
        <f>IF(N568="snížená",J568,0)</f>
        <v>0</v>
      </c>
      <c r="BG568" s="186">
        <f>IF(N568="zákl. přenesená",J568,0)</f>
        <v>0</v>
      </c>
      <c r="BH568" s="186">
        <f>IF(N568="sníž. přenesená",J568,0)</f>
        <v>0</v>
      </c>
      <c r="BI568" s="186">
        <f>IF(N568="nulová",J568,0)</f>
        <v>0</v>
      </c>
      <c r="BJ568" s="17" t="s">
        <v>158</v>
      </c>
      <c r="BK568" s="186">
        <f>ROUND(I568*H568,2)</f>
        <v>0</v>
      </c>
      <c r="BL568" s="17" t="s">
        <v>233</v>
      </c>
      <c r="BM568" s="185" t="s">
        <v>1297</v>
      </c>
    </row>
    <row r="569" spans="2:63" s="12" customFormat="1" ht="22.8" customHeight="1">
      <c r="B569" s="158"/>
      <c r="C569" s="159"/>
      <c r="D569" s="160" t="s">
        <v>77</v>
      </c>
      <c r="E569" s="172" t="s">
        <v>1298</v>
      </c>
      <c r="F569" s="172" t="s">
        <v>1299</v>
      </c>
      <c r="G569" s="159"/>
      <c r="H569" s="159"/>
      <c r="I569" s="162"/>
      <c r="J569" s="173">
        <f>BK569</f>
        <v>0</v>
      </c>
      <c r="K569" s="159"/>
      <c r="L569" s="164"/>
      <c r="M569" s="165"/>
      <c r="N569" s="166"/>
      <c r="O569" s="166"/>
      <c r="P569" s="167">
        <f>SUM(P570:P583)</f>
        <v>0</v>
      </c>
      <c r="Q569" s="166"/>
      <c r="R569" s="167">
        <f>SUM(R570:R583)</f>
        <v>0.48388012</v>
      </c>
      <c r="S569" s="166"/>
      <c r="T569" s="168">
        <f>SUM(T570:T583)</f>
        <v>0.10113502</v>
      </c>
      <c r="AR569" s="169" t="s">
        <v>88</v>
      </c>
      <c r="AT569" s="170" t="s">
        <v>77</v>
      </c>
      <c r="AU569" s="170" t="s">
        <v>86</v>
      </c>
      <c r="AY569" s="169" t="s">
        <v>151</v>
      </c>
      <c r="BK569" s="171">
        <f>SUM(BK570:BK583)</f>
        <v>0</v>
      </c>
    </row>
    <row r="570" spans="1:65" s="2" customFormat="1" ht="14.4" customHeight="1">
      <c r="A570" s="34"/>
      <c r="B570" s="35"/>
      <c r="C570" s="174" t="s">
        <v>1300</v>
      </c>
      <c r="D570" s="174" t="s">
        <v>153</v>
      </c>
      <c r="E570" s="175" t="s">
        <v>1301</v>
      </c>
      <c r="F570" s="176" t="s">
        <v>1302</v>
      </c>
      <c r="G570" s="177" t="s">
        <v>173</v>
      </c>
      <c r="H570" s="178">
        <v>326.242</v>
      </c>
      <c r="I570" s="179"/>
      <c r="J570" s="180">
        <f>ROUND(I570*H570,2)</f>
        <v>0</v>
      </c>
      <c r="K570" s="176" t="s">
        <v>157</v>
      </c>
      <c r="L570" s="39"/>
      <c r="M570" s="181" t="s">
        <v>19</v>
      </c>
      <c r="N570" s="182" t="s">
        <v>51</v>
      </c>
      <c r="O570" s="65"/>
      <c r="P570" s="183">
        <f>O570*H570</f>
        <v>0</v>
      </c>
      <c r="Q570" s="183">
        <v>0.001</v>
      </c>
      <c r="R570" s="183">
        <f>Q570*H570</f>
        <v>0.32624200000000003</v>
      </c>
      <c r="S570" s="183">
        <v>0.00031</v>
      </c>
      <c r="T570" s="184">
        <f>S570*H570</f>
        <v>0.10113502</v>
      </c>
      <c r="U570" s="34"/>
      <c r="V570" s="34"/>
      <c r="W570" s="34"/>
      <c r="X570" s="34"/>
      <c r="Y570" s="34"/>
      <c r="Z570" s="34"/>
      <c r="AA570" s="34"/>
      <c r="AB570" s="34"/>
      <c r="AC570" s="34"/>
      <c r="AD570" s="34"/>
      <c r="AE570" s="34"/>
      <c r="AR570" s="185" t="s">
        <v>233</v>
      </c>
      <c r="AT570" s="185" t="s">
        <v>153</v>
      </c>
      <c r="AU570" s="185" t="s">
        <v>88</v>
      </c>
      <c r="AY570" s="17" t="s">
        <v>151</v>
      </c>
      <c r="BE570" s="186">
        <f>IF(N570="základní",J570,0)</f>
        <v>0</v>
      </c>
      <c r="BF570" s="186">
        <f>IF(N570="snížená",J570,0)</f>
        <v>0</v>
      </c>
      <c r="BG570" s="186">
        <f>IF(N570="zákl. přenesená",J570,0)</f>
        <v>0</v>
      </c>
      <c r="BH570" s="186">
        <f>IF(N570="sníž. přenesená",J570,0)</f>
        <v>0</v>
      </c>
      <c r="BI570" s="186">
        <f>IF(N570="nulová",J570,0)</f>
        <v>0</v>
      </c>
      <c r="BJ570" s="17" t="s">
        <v>158</v>
      </c>
      <c r="BK570" s="186">
        <f>ROUND(I570*H570,2)</f>
        <v>0</v>
      </c>
      <c r="BL570" s="17" t="s">
        <v>233</v>
      </c>
      <c r="BM570" s="185" t="s">
        <v>1303</v>
      </c>
    </row>
    <row r="571" spans="1:47" s="2" customFormat="1" ht="28.8">
      <c r="A571" s="34"/>
      <c r="B571" s="35"/>
      <c r="C571" s="36"/>
      <c r="D571" s="187" t="s">
        <v>160</v>
      </c>
      <c r="E571" s="36"/>
      <c r="F571" s="188" t="s">
        <v>1304</v>
      </c>
      <c r="G571" s="36"/>
      <c r="H571" s="36"/>
      <c r="I571" s="189"/>
      <c r="J571" s="36"/>
      <c r="K571" s="36"/>
      <c r="L571" s="39"/>
      <c r="M571" s="190"/>
      <c r="N571" s="191"/>
      <c r="O571" s="65"/>
      <c r="P571" s="65"/>
      <c r="Q571" s="65"/>
      <c r="R571" s="65"/>
      <c r="S571" s="65"/>
      <c r="T571" s="66"/>
      <c r="U571" s="34"/>
      <c r="V571" s="34"/>
      <c r="W571" s="34"/>
      <c r="X571" s="34"/>
      <c r="Y571" s="34"/>
      <c r="Z571" s="34"/>
      <c r="AA571" s="34"/>
      <c r="AB571" s="34"/>
      <c r="AC571" s="34"/>
      <c r="AD571" s="34"/>
      <c r="AE571" s="34"/>
      <c r="AT571" s="17" t="s">
        <v>160</v>
      </c>
      <c r="AU571" s="17" t="s">
        <v>88</v>
      </c>
    </row>
    <row r="572" spans="1:65" s="2" customFormat="1" ht="14.4" customHeight="1">
      <c r="A572" s="34"/>
      <c r="B572" s="35"/>
      <c r="C572" s="174" t="s">
        <v>1305</v>
      </c>
      <c r="D572" s="174" t="s">
        <v>153</v>
      </c>
      <c r="E572" s="175" t="s">
        <v>1306</v>
      </c>
      <c r="F572" s="176" t="s">
        <v>1307</v>
      </c>
      <c r="G572" s="177" t="s">
        <v>173</v>
      </c>
      <c r="H572" s="178">
        <v>326.242</v>
      </c>
      <c r="I572" s="179"/>
      <c r="J572" s="180">
        <f>ROUND(I572*H572,2)</f>
        <v>0</v>
      </c>
      <c r="K572" s="176" t="s">
        <v>157</v>
      </c>
      <c r="L572" s="39"/>
      <c r="M572" s="181" t="s">
        <v>19</v>
      </c>
      <c r="N572" s="182" t="s">
        <v>51</v>
      </c>
      <c r="O572" s="65"/>
      <c r="P572" s="183">
        <f>O572*H572</f>
        <v>0</v>
      </c>
      <c r="Q572" s="183">
        <v>0</v>
      </c>
      <c r="R572" s="183">
        <f>Q572*H572</f>
        <v>0</v>
      </c>
      <c r="S572" s="183">
        <v>0</v>
      </c>
      <c r="T572" s="184">
        <f>S572*H572</f>
        <v>0</v>
      </c>
      <c r="U572" s="34"/>
      <c r="V572" s="34"/>
      <c r="W572" s="34"/>
      <c r="X572" s="34"/>
      <c r="Y572" s="34"/>
      <c r="Z572" s="34"/>
      <c r="AA572" s="34"/>
      <c r="AB572" s="34"/>
      <c r="AC572" s="34"/>
      <c r="AD572" s="34"/>
      <c r="AE572" s="34"/>
      <c r="AR572" s="185" t="s">
        <v>233</v>
      </c>
      <c r="AT572" s="185" t="s">
        <v>153</v>
      </c>
      <c r="AU572" s="185" t="s">
        <v>88</v>
      </c>
      <c r="AY572" s="17" t="s">
        <v>151</v>
      </c>
      <c r="BE572" s="186">
        <f>IF(N572="základní",J572,0)</f>
        <v>0</v>
      </c>
      <c r="BF572" s="186">
        <f>IF(N572="snížená",J572,0)</f>
        <v>0</v>
      </c>
      <c r="BG572" s="186">
        <f>IF(N572="zákl. přenesená",J572,0)</f>
        <v>0</v>
      </c>
      <c r="BH572" s="186">
        <f>IF(N572="sníž. přenesená",J572,0)</f>
        <v>0</v>
      </c>
      <c r="BI572" s="186">
        <f>IF(N572="nulová",J572,0)</f>
        <v>0</v>
      </c>
      <c r="BJ572" s="17" t="s">
        <v>158</v>
      </c>
      <c r="BK572" s="186">
        <f>ROUND(I572*H572,2)</f>
        <v>0</v>
      </c>
      <c r="BL572" s="17" t="s">
        <v>233</v>
      </c>
      <c r="BM572" s="185" t="s">
        <v>1308</v>
      </c>
    </row>
    <row r="573" spans="1:65" s="2" customFormat="1" ht="14.4" customHeight="1">
      <c r="A573" s="34"/>
      <c r="B573" s="35"/>
      <c r="C573" s="174" t="s">
        <v>1309</v>
      </c>
      <c r="D573" s="174" t="s">
        <v>153</v>
      </c>
      <c r="E573" s="175" t="s">
        <v>1310</v>
      </c>
      <c r="F573" s="176" t="s">
        <v>1311</v>
      </c>
      <c r="G573" s="177" t="s">
        <v>173</v>
      </c>
      <c r="H573" s="178">
        <v>32.62</v>
      </c>
      <c r="I573" s="179"/>
      <c r="J573" s="180">
        <f>ROUND(I573*H573,2)</f>
        <v>0</v>
      </c>
      <c r="K573" s="176" t="s">
        <v>157</v>
      </c>
      <c r="L573" s="39"/>
      <c r="M573" s="181" t="s">
        <v>19</v>
      </c>
      <c r="N573" s="182" t="s">
        <v>51</v>
      </c>
      <c r="O573" s="65"/>
      <c r="P573" s="183">
        <f>O573*H573</f>
        <v>0</v>
      </c>
      <c r="Q573" s="183">
        <v>0.00014</v>
      </c>
      <c r="R573" s="183">
        <f>Q573*H573</f>
        <v>0.004566799999999999</v>
      </c>
      <c r="S573" s="183">
        <v>0</v>
      </c>
      <c r="T573" s="184">
        <f>S573*H573</f>
        <v>0</v>
      </c>
      <c r="U573" s="34"/>
      <c r="V573" s="34"/>
      <c r="W573" s="34"/>
      <c r="X573" s="34"/>
      <c r="Y573" s="34"/>
      <c r="Z573" s="34"/>
      <c r="AA573" s="34"/>
      <c r="AB573" s="34"/>
      <c r="AC573" s="34"/>
      <c r="AD573" s="34"/>
      <c r="AE573" s="34"/>
      <c r="AR573" s="185" t="s">
        <v>233</v>
      </c>
      <c r="AT573" s="185" t="s">
        <v>153</v>
      </c>
      <c r="AU573" s="185" t="s">
        <v>88</v>
      </c>
      <c r="AY573" s="17" t="s">
        <v>151</v>
      </c>
      <c r="BE573" s="186">
        <f>IF(N573="základní",J573,0)</f>
        <v>0</v>
      </c>
      <c r="BF573" s="186">
        <f>IF(N573="snížená",J573,0)</f>
        <v>0</v>
      </c>
      <c r="BG573" s="186">
        <f>IF(N573="zákl. přenesená",J573,0)</f>
        <v>0</v>
      </c>
      <c r="BH573" s="186">
        <f>IF(N573="sníž. přenesená",J573,0)</f>
        <v>0</v>
      </c>
      <c r="BI573" s="186">
        <f>IF(N573="nulová",J573,0)</f>
        <v>0</v>
      </c>
      <c r="BJ573" s="17" t="s">
        <v>158</v>
      </c>
      <c r="BK573" s="186">
        <f>ROUND(I573*H573,2)</f>
        <v>0</v>
      </c>
      <c r="BL573" s="17" t="s">
        <v>233</v>
      </c>
      <c r="BM573" s="185" t="s">
        <v>1312</v>
      </c>
    </row>
    <row r="574" spans="1:65" s="2" customFormat="1" ht="14.4" customHeight="1">
      <c r="A574" s="34"/>
      <c r="B574" s="35"/>
      <c r="C574" s="174" t="s">
        <v>1313</v>
      </c>
      <c r="D574" s="174" t="s">
        <v>153</v>
      </c>
      <c r="E574" s="175" t="s">
        <v>1314</v>
      </c>
      <c r="F574" s="176" t="s">
        <v>1315</v>
      </c>
      <c r="G574" s="177" t="s">
        <v>202</v>
      </c>
      <c r="H574" s="178">
        <v>50</v>
      </c>
      <c r="I574" s="179"/>
      <c r="J574" s="180">
        <f>ROUND(I574*H574,2)</f>
        <v>0</v>
      </c>
      <c r="K574" s="176" t="s">
        <v>157</v>
      </c>
      <c r="L574" s="39"/>
      <c r="M574" s="181" t="s">
        <v>19</v>
      </c>
      <c r="N574" s="182" t="s">
        <v>51</v>
      </c>
      <c r="O574" s="65"/>
      <c r="P574" s="183">
        <f>O574*H574</f>
        <v>0</v>
      </c>
      <c r="Q574" s="183">
        <v>4E-05</v>
      </c>
      <c r="R574" s="183">
        <f>Q574*H574</f>
        <v>0.002</v>
      </c>
      <c r="S574" s="183">
        <v>0</v>
      </c>
      <c r="T574" s="184">
        <f>S574*H574</f>
        <v>0</v>
      </c>
      <c r="U574" s="34"/>
      <c r="V574" s="34"/>
      <c r="W574" s="34"/>
      <c r="X574" s="34"/>
      <c r="Y574" s="34"/>
      <c r="Z574" s="34"/>
      <c r="AA574" s="34"/>
      <c r="AB574" s="34"/>
      <c r="AC574" s="34"/>
      <c r="AD574" s="34"/>
      <c r="AE574" s="34"/>
      <c r="AR574" s="185" t="s">
        <v>233</v>
      </c>
      <c r="AT574" s="185" t="s">
        <v>153</v>
      </c>
      <c r="AU574" s="185" t="s">
        <v>88</v>
      </c>
      <c r="AY574" s="17" t="s">
        <v>151</v>
      </c>
      <c r="BE574" s="186">
        <f>IF(N574="základní",J574,0)</f>
        <v>0</v>
      </c>
      <c r="BF574" s="186">
        <f>IF(N574="snížená",J574,0)</f>
        <v>0</v>
      </c>
      <c r="BG574" s="186">
        <f>IF(N574="zákl. přenesená",J574,0)</f>
        <v>0</v>
      </c>
      <c r="BH574" s="186">
        <f>IF(N574="sníž. přenesená",J574,0)</f>
        <v>0</v>
      </c>
      <c r="BI574" s="186">
        <f>IF(N574="nulová",J574,0)</f>
        <v>0</v>
      </c>
      <c r="BJ574" s="17" t="s">
        <v>158</v>
      </c>
      <c r="BK574" s="186">
        <f>ROUND(I574*H574,2)</f>
        <v>0</v>
      </c>
      <c r="BL574" s="17" t="s">
        <v>233</v>
      </c>
      <c r="BM574" s="185" t="s">
        <v>1316</v>
      </c>
    </row>
    <row r="575" spans="1:47" s="2" customFormat="1" ht="38.4">
      <c r="A575" s="34"/>
      <c r="B575" s="35"/>
      <c r="C575" s="36"/>
      <c r="D575" s="187" t="s">
        <v>160</v>
      </c>
      <c r="E575" s="36"/>
      <c r="F575" s="188" t="s">
        <v>1317</v>
      </c>
      <c r="G575" s="36"/>
      <c r="H575" s="36"/>
      <c r="I575" s="189"/>
      <c r="J575" s="36"/>
      <c r="K575" s="36"/>
      <c r="L575" s="39"/>
      <c r="M575" s="190"/>
      <c r="N575" s="191"/>
      <c r="O575" s="65"/>
      <c r="P575" s="65"/>
      <c r="Q575" s="65"/>
      <c r="R575" s="65"/>
      <c r="S575" s="65"/>
      <c r="T575" s="66"/>
      <c r="U575" s="34"/>
      <c r="V575" s="34"/>
      <c r="W575" s="34"/>
      <c r="X575" s="34"/>
      <c r="Y575" s="34"/>
      <c r="Z575" s="34"/>
      <c r="AA575" s="34"/>
      <c r="AB575" s="34"/>
      <c r="AC575" s="34"/>
      <c r="AD575" s="34"/>
      <c r="AE575" s="34"/>
      <c r="AT575" s="17" t="s">
        <v>160</v>
      </c>
      <c r="AU575" s="17" t="s">
        <v>88</v>
      </c>
    </row>
    <row r="576" spans="1:65" s="2" customFormat="1" ht="14.4" customHeight="1">
      <c r="A576" s="34"/>
      <c r="B576" s="35"/>
      <c r="C576" s="192" t="s">
        <v>1318</v>
      </c>
      <c r="D576" s="192" t="s">
        <v>162</v>
      </c>
      <c r="E576" s="193" t="s">
        <v>1319</v>
      </c>
      <c r="F576" s="194" t="s">
        <v>1320</v>
      </c>
      <c r="G576" s="195" t="s">
        <v>202</v>
      </c>
      <c r="H576" s="196">
        <v>50</v>
      </c>
      <c r="I576" s="197"/>
      <c r="J576" s="198">
        <f>ROUND(I576*H576,2)</f>
        <v>0</v>
      </c>
      <c r="K576" s="194" t="s">
        <v>157</v>
      </c>
      <c r="L576" s="199"/>
      <c r="M576" s="200" t="s">
        <v>19</v>
      </c>
      <c r="N576" s="201" t="s">
        <v>51</v>
      </c>
      <c r="O576" s="65"/>
      <c r="P576" s="183">
        <f>O576*H576</f>
        <v>0</v>
      </c>
      <c r="Q576" s="183">
        <v>2E-05</v>
      </c>
      <c r="R576" s="183">
        <f>Q576*H576</f>
        <v>0.001</v>
      </c>
      <c r="S576" s="183">
        <v>0</v>
      </c>
      <c r="T576" s="184">
        <f>S576*H576</f>
        <v>0</v>
      </c>
      <c r="U576" s="34"/>
      <c r="V576" s="34"/>
      <c r="W576" s="34"/>
      <c r="X576" s="34"/>
      <c r="Y576" s="34"/>
      <c r="Z576" s="34"/>
      <c r="AA576" s="34"/>
      <c r="AB576" s="34"/>
      <c r="AC576" s="34"/>
      <c r="AD576" s="34"/>
      <c r="AE576" s="34"/>
      <c r="AR576" s="185" t="s">
        <v>314</v>
      </c>
      <c r="AT576" s="185" t="s">
        <v>162</v>
      </c>
      <c r="AU576" s="185" t="s">
        <v>88</v>
      </c>
      <c r="AY576" s="17" t="s">
        <v>151</v>
      </c>
      <c r="BE576" s="186">
        <f>IF(N576="základní",J576,0)</f>
        <v>0</v>
      </c>
      <c r="BF576" s="186">
        <f>IF(N576="snížená",J576,0)</f>
        <v>0</v>
      </c>
      <c r="BG576" s="186">
        <f>IF(N576="zákl. přenesená",J576,0)</f>
        <v>0</v>
      </c>
      <c r="BH576" s="186">
        <f>IF(N576="sníž. přenesená",J576,0)</f>
        <v>0</v>
      </c>
      <c r="BI576" s="186">
        <f>IF(N576="nulová",J576,0)</f>
        <v>0</v>
      </c>
      <c r="BJ576" s="17" t="s">
        <v>158</v>
      </c>
      <c r="BK576" s="186">
        <f>ROUND(I576*H576,2)</f>
        <v>0</v>
      </c>
      <c r="BL576" s="17" t="s">
        <v>233</v>
      </c>
      <c r="BM576" s="185" t="s">
        <v>1321</v>
      </c>
    </row>
    <row r="577" spans="1:65" s="2" customFormat="1" ht="14.4" customHeight="1">
      <c r="A577" s="34"/>
      <c r="B577" s="35"/>
      <c r="C577" s="174" t="s">
        <v>1322</v>
      </c>
      <c r="D577" s="174" t="s">
        <v>153</v>
      </c>
      <c r="E577" s="175" t="s">
        <v>1323</v>
      </c>
      <c r="F577" s="176" t="s">
        <v>1324</v>
      </c>
      <c r="G577" s="177" t="s">
        <v>173</v>
      </c>
      <c r="H577" s="178">
        <v>304.92</v>
      </c>
      <c r="I577" s="179"/>
      <c r="J577" s="180">
        <f>ROUND(I577*H577,2)</f>
        <v>0</v>
      </c>
      <c r="K577" s="176" t="s">
        <v>157</v>
      </c>
      <c r="L577" s="39"/>
      <c r="M577" s="181" t="s">
        <v>19</v>
      </c>
      <c r="N577" s="182" t="s">
        <v>51</v>
      </c>
      <c r="O577" s="65"/>
      <c r="P577" s="183">
        <f>O577*H577</f>
        <v>0</v>
      </c>
      <c r="Q577" s="183">
        <v>0</v>
      </c>
      <c r="R577" s="183">
        <f>Q577*H577</f>
        <v>0</v>
      </c>
      <c r="S577" s="183">
        <v>0</v>
      </c>
      <c r="T577" s="184">
        <f>S577*H577</f>
        <v>0</v>
      </c>
      <c r="U577" s="34"/>
      <c r="V577" s="34"/>
      <c r="W577" s="34"/>
      <c r="X577" s="34"/>
      <c r="Y577" s="34"/>
      <c r="Z577" s="34"/>
      <c r="AA577" s="34"/>
      <c r="AB577" s="34"/>
      <c r="AC577" s="34"/>
      <c r="AD577" s="34"/>
      <c r="AE577" s="34"/>
      <c r="AR577" s="185" t="s">
        <v>233</v>
      </c>
      <c r="AT577" s="185" t="s">
        <v>153</v>
      </c>
      <c r="AU577" s="185" t="s">
        <v>88</v>
      </c>
      <c r="AY577" s="17" t="s">
        <v>151</v>
      </c>
      <c r="BE577" s="186">
        <f>IF(N577="základní",J577,0)</f>
        <v>0</v>
      </c>
      <c r="BF577" s="186">
        <f>IF(N577="snížená",J577,0)</f>
        <v>0</v>
      </c>
      <c r="BG577" s="186">
        <f>IF(N577="zákl. přenesená",J577,0)</f>
        <v>0</v>
      </c>
      <c r="BH577" s="186">
        <f>IF(N577="sníž. přenesená",J577,0)</f>
        <v>0</v>
      </c>
      <c r="BI577" s="186">
        <f>IF(N577="nulová",J577,0)</f>
        <v>0</v>
      </c>
      <c r="BJ577" s="17" t="s">
        <v>158</v>
      </c>
      <c r="BK577" s="186">
        <f>ROUND(I577*H577,2)</f>
        <v>0</v>
      </c>
      <c r="BL577" s="17" t="s">
        <v>233</v>
      </c>
      <c r="BM577" s="185" t="s">
        <v>1325</v>
      </c>
    </row>
    <row r="578" spans="1:47" s="2" customFormat="1" ht="28.8">
      <c r="A578" s="34"/>
      <c r="B578" s="35"/>
      <c r="C578" s="36"/>
      <c r="D578" s="187" t="s">
        <v>160</v>
      </c>
      <c r="E578" s="36"/>
      <c r="F578" s="188" t="s">
        <v>1326</v>
      </c>
      <c r="G578" s="36"/>
      <c r="H578" s="36"/>
      <c r="I578" s="189"/>
      <c r="J578" s="36"/>
      <c r="K578" s="36"/>
      <c r="L578" s="39"/>
      <c r="M578" s="190"/>
      <c r="N578" s="191"/>
      <c r="O578" s="65"/>
      <c r="P578" s="65"/>
      <c r="Q578" s="65"/>
      <c r="R578" s="65"/>
      <c r="S578" s="65"/>
      <c r="T578" s="66"/>
      <c r="U578" s="34"/>
      <c r="V578" s="34"/>
      <c r="W578" s="34"/>
      <c r="X578" s="34"/>
      <c r="Y578" s="34"/>
      <c r="Z578" s="34"/>
      <c r="AA578" s="34"/>
      <c r="AB578" s="34"/>
      <c r="AC578" s="34"/>
      <c r="AD578" s="34"/>
      <c r="AE578" s="34"/>
      <c r="AT578" s="17" t="s">
        <v>160</v>
      </c>
      <c r="AU578" s="17" t="s">
        <v>88</v>
      </c>
    </row>
    <row r="579" spans="1:65" s="2" customFormat="1" ht="14.4" customHeight="1">
      <c r="A579" s="34"/>
      <c r="B579" s="35"/>
      <c r="C579" s="192" t="s">
        <v>1327</v>
      </c>
      <c r="D579" s="192" t="s">
        <v>162</v>
      </c>
      <c r="E579" s="193" t="s">
        <v>1328</v>
      </c>
      <c r="F579" s="194" t="s">
        <v>1329</v>
      </c>
      <c r="G579" s="195" t="s">
        <v>173</v>
      </c>
      <c r="H579" s="196">
        <v>320.166</v>
      </c>
      <c r="I579" s="197"/>
      <c r="J579" s="198">
        <f>ROUND(I579*H579,2)</f>
        <v>0</v>
      </c>
      <c r="K579" s="194" t="s">
        <v>157</v>
      </c>
      <c r="L579" s="199"/>
      <c r="M579" s="200" t="s">
        <v>19</v>
      </c>
      <c r="N579" s="201" t="s">
        <v>51</v>
      </c>
      <c r="O579" s="65"/>
      <c r="P579" s="183">
        <f>O579*H579</f>
        <v>0</v>
      </c>
      <c r="Q579" s="183">
        <v>0</v>
      </c>
      <c r="R579" s="183">
        <f>Q579*H579</f>
        <v>0</v>
      </c>
      <c r="S579" s="183">
        <v>0</v>
      </c>
      <c r="T579" s="184">
        <f>S579*H579</f>
        <v>0</v>
      </c>
      <c r="U579" s="34"/>
      <c r="V579" s="34"/>
      <c r="W579" s="34"/>
      <c r="X579" s="34"/>
      <c r="Y579" s="34"/>
      <c r="Z579" s="34"/>
      <c r="AA579" s="34"/>
      <c r="AB579" s="34"/>
      <c r="AC579" s="34"/>
      <c r="AD579" s="34"/>
      <c r="AE579" s="34"/>
      <c r="AR579" s="185" t="s">
        <v>314</v>
      </c>
      <c r="AT579" s="185" t="s">
        <v>162</v>
      </c>
      <c r="AU579" s="185" t="s">
        <v>88</v>
      </c>
      <c r="AY579" s="17" t="s">
        <v>151</v>
      </c>
      <c r="BE579" s="186">
        <f>IF(N579="základní",J579,0)</f>
        <v>0</v>
      </c>
      <c r="BF579" s="186">
        <f>IF(N579="snížená",J579,0)</f>
        <v>0</v>
      </c>
      <c r="BG579" s="186">
        <f>IF(N579="zákl. přenesená",J579,0)</f>
        <v>0</v>
      </c>
      <c r="BH579" s="186">
        <f>IF(N579="sníž. přenesená",J579,0)</f>
        <v>0</v>
      </c>
      <c r="BI579" s="186">
        <f>IF(N579="nulová",J579,0)</f>
        <v>0</v>
      </c>
      <c r="BJ579" s="17" t="s">
        <v>158</v>
      </c>
      <c r="BK579" s="186">
        <f>ROUND(I579*H579,2)</f>
        <v>0</v>
      </c>
      <c r="BL579" s="17" t="s">
        <v>233</v>
      </c>
      <c r="BM579" s="185" t="s">
        <v>1330</v>
      </c>
    </row>
    <row r="580" spans="2:51" s="13" customFormat="1" ht="10.2">
      <c r="B580" s="202"/>
      <c r="C580" s="203"/>
      <c r="D580" s="187" t="s">
        <v>168</v>
      </c>
      <c r="E580" s="204" t="s">
        <v>19</v>
      </c>
      <c r="F580" s="205" t="s">
        <v>1331</v>
      </c>
      <c r="G580" s="203"/>
      <c r="H580" s="206">
        <v>320.166</v>
      </c>
      <c r="I580" s="207"/>
      <c r="J580" s="203"/>
      <c r="K580" s="203"/>
      <c r="L580" s="208"/>
      <c r="M580" s="209"/>
      <c r="N580" s="210"/>
      <c r="O580" s="210"/>
      <c r="P580" s="210"/>
      <c r="Q580" s="210"/>
      <c r="R580" s="210"/>
      <c r="S580" s="210"/>
      <c r="T580" s="211"/>
      <c r="AT580" s="212" t="s">
        <v>168</v>
      </c>
      <c r="AU580" s="212" t="s">
        <v>88</v>
      </c>
      <c r="AV580" s="13" t="s">
        <v>88</v>
      </c>
      <c r="AW580" s="13" t="s">
        <v>37</v>
      </c>
      <c r="AX580" s="13" t="s">
        <v>78</v>
      </c>
      <c r="AY580" s="212" t="s">
        <v>151</v>
      </c>
    </row>
    <row r="581" spans="2:51" s="14" customFormat="1" ht="10.2">
      <c r="B581" s="213"/>
      <c r="C581" s="214"/>
      <c r="D581" s="187" t="s">
        <v>168</v>
      </c>
      <c r="E581" s="215" t="s">
        <v>19</v>
      </c>
      <c r="F581" s="216" t="s">
        <v>299</v>
      </c>
      <c r="G581" s="214"/>
      <c r="H581" s="217">
        <v>320.166</v>
      </c>
      <c r="I581" s="218"/>
      <c r="J581" s="214"/>
      <c r="K581" s="214"/>
      <c r="L581" s="219"/>
      <c r="M581" s="220"/>
      <c r="N581" s="221"/>
      <c r="O581" s="221"/>
      <c r="P581" s="221"/>
      <c r="Q581" s="221"/>
      <c r="R581" s="221"/>
      <c r="S581" s="221"/>
      <c r="T581" s="222"/>
      <c r="AT581" s="223" t="s">
        <v>168</v>
      </c>
      <c r="AU581" s="223" t="s">
        <v>88</v>
      </c>
      <c r="AV581" s="14" t="s">
        <v>158</v>
      </c>
      <c r="AW581" s="14" t="s">
        <v>37</v>
      </c>
      <c r="AX581" s="14" t="s">
        <v>86</v>
      </c>
      <c r="AY581" s="223" t="s">
        <v>151</v>
      </c>
    </row>
    <row r="582" spans="1:65" s="2" customFormat="1" ht="14.4" customHeight="1">
      <c r="A582" s="34"/>
      <c r="B582" s="35"/>
      <c r="C582" s="174" t="s">
        <v>1332</v>
      </c>
      <c r="D582" s="174" t="s">
        <v>153</v>
      </c>
      <c r="E582" s="175" t="s">
        <v>1333</v>
      </c>
      <c r="F582" s="176" t="s">
        <v>1334</v>
      </c>
      <c r="G582" s="177" t="s">
        <v>173</v>
      </c>
      <c r="H582" s="178">
        <v>326.242</v>
      </c>
      <c r="I582" s="179"/>
      <c r="J582" s="180">
        <f>ROUND(I582*H582,2)</f>
        <v>0</v>
      </c>
      <c r="K582" s="176" t="s">
        <v>157</v>
      </c>
      <c r="L582" s="39"/>
      <c r="M582" s="181" t="s">
        <v>19</v>
      </c>
      <c r="N582" s="182" t="s">
        <v>51</v>
      </c>
      <c r="O582" s="65"/>
      <c r="P582" s="183">
        <f>O582*H582</f>
        <v>0</v>
      </c>
      <c r="Q582" s="183">
        <v>0.0002</v>
      </c>
      <c r="R582" s="183">
        <f>Q582*H582</f>
        <v>0.06524840000000001</v>
      </c>
      <c r="S582" s="183">
        <v>0</v>
      </c>
      <c r="T582" s="184">
        <f>S582*H582</f>
        <v>0</v>
      </c>
      <c r="U582" s="34"/>
      <c r="V582" s="34"/>
      <c r="W582" s="34"/>
      <c r="X582" s="34"/>
      <c r="Y582" s="34"/>
      <c r="Z582" s="34"/>
      <c r="AA582" s="34"/>
      <c r="AB582" s="34"/>
      <c r="AC582" s="34"/>
      <c r="AD582" s="34"/>
      <c r="AE582" s="34"/>
      <c r="AR582" s="185" t="s">
        <v>233</v>
      </c>
      <c r="AT582" s="185" t="s">
        <v>153</v>
      </c>
      <c r="AU582" s="185" t="s">
        <v>88</v>
      </c>
      <c r="AY582" s="17" t="s">
        <v>151</v>
      </c>
      <c r="BE582" s="186">
        <f>IF(N582="základní",J582,0)</f>
        <v>0</v>
      </c>
      <c r="BF582" s="186">
        <f>IF(N582="snížená",J582,0)</f>
        <v>0</v>
      </c>
      <c r="BG582" s="186">
        <f>IF(N582="zákl. přenesená",J582,0)</f>
        <v>0</v>
      </c>
      <c r="BH582" s="186">
        <f>IF(N582="sníž. přenesená",J582,0)</f>
        <v>0</v>
      </c>
      <c r="BI582" s="186">
        <f>IF(N582="nulová",J582,0)</f>
        <v>0</v>
      </c>
      <c r="BJ582" s="17" t="s">
        <v>158</v>
      </c>
      <c r="BK582" s="186">
        <f>ROUND(I582*H582,2)</f>
        <v>0</v>
      </c>
      <c r="BL582" s="17" t="s">
        <v>233</v>
      </c>
      <c r="BM582" s="185" t="s">
        <v>1335</v>
      </c>
    </row>
    <row r="583" spans="1:65" s="2" customFormat="1" ht="24.15" customHeight="1">
      <c r="A583" s="34"/>
      <c r="B583" s="35"/>
      <c r="C583" s="174" t="s">
        <v>1336</v>
      </c>
      <c r="D583" s="174" t="s">
        <v>153</v>
      </c>
      <c r="E583" s="175" t="s">
        <v>1337</v>
      </c>
      <c r="F583" s="176" t="s">
        <v>1338</v>
      </c>
      <c r="G583" s="177" t="s">
        <v>173</v>
      </c>
      <c r="H583" s="178">
        <v>326.242</v>
      </c>
      <c r="I583" s="179"/>
      <c r="J583" s="180">
        <f>ROUND(I583*H583,2)</f>
        <v>0</v>
      </c>
      <c r="K583" s="176" t="s">
        <v>157</v>
      </c>
      <c r="L583" s="39"/>
      <c r="M583" s="181" t="s">
        <v>19</v>
      </c>
      <c r="N583" s="182" t="s">
        <v>51</v>
      </c>
      <c r="O583" s="65"/>
      <c r="P583" s="183">
        <f>O583*H583</f>
        <v>0</v>
      </c>
      <c r="Q583" s="183">
        <v>0.00026</v>
      </c>
      <c r="R583" s="183">
        <f>Q583*H583</f>
        <v>0.08482292</v>
      </c>
      <c r="S583" s="183">
        <v>0</v>
      </c>
      <c r="T583" s="184">
        <f>S583*H583</f>
        <v>0</v>
      </c>
      <c r="U583" s="34"/>
      <c r="V583" s="34"/>
      <c r="W583" s="34"/>
      <c r="X583" s="34"/>
      <c r="Y583" s="34"/>
      <c r="Z583" s="34"/>
      <c r="AA583" s="34"/>
      <c r="AB583" s="34"/>
      <c r="AC583" s="34"/>
      <c r="AD583" s="34"/>
      <c r="AE583" s="34"/>
      <c r="AR583" s="185" t="s">
        <v>233</v>
      </c>
      <c r="AT583" s="185" t="s">
        <v>153</v>
      </c>
      <c r="AU583" s="185" t="s">
        <v>88</v>
      </c>
      <c r="AY583" s="17" t="s">
        <v>151</v>
      </c>
      <c r="BE583" s="186">
        <f>IF(N583="základní",J583,0)</f>
        <v>0</v>
      </c>
      <c r="BF583" s="186">
        <f>IF(N583="snížená",J583,0)</f>
        <v>0</v>
      </c>
      <c r="BG583" s="186">
        <f>IF(N583="zákl. přenesená",J583,0)</f>
        <v>0</v>
      </c>
      <c r="BH583" s="186">
        <f>IF(N583="sníž. přenesená",J583,0)</f>
        <v>0</v>
      </c>
      <c r="BI583" s="186">
        <f>IF(N583="nulová",J583,0)</f>
        <v>0</v>
      </c>
      <c r="BJ583" s="17" t="s">
        <v>158</v>
      </c>
      <c r="BK583" s="186">
        <f>ROUND(I583*H583,2)</f>
        <v>0</v>
      </c>
      <c r="BL583" s="17" t="s">
        <v>233</v>
      </c>
      <c r="BM583" s="185" t="s">
        <v>1339</v>
      </c>
    </row>
    <row r="584" spans="2:63" s="12" customFormat="1" ht="25.95" customHeight="1">
      <c r="B584" s="158"/>
      <c r="C584" s="159"/>
      <c r="D584" s="160" t="s">
        <v>77</v>
      </c>
      <c r="E584" s="161" t="s">
        <v>1340</v>
      </c>
      <c r="F584" s="161" t="s">
        <v>1341</v>
      </c>
      <c r="G584" s="159"/>
      <c r="H584" s="159"/>
      <c r="I584" s="162"/>
      <c r="J584" s="163">
        <f>BK584</f>
        <v>0</v>
      </c>
      <c r="K584" s="159"/>
      <c r="L584" s="164"/>
      <c r="M584" s="165"/>
      <c r="N584" s="166"/>
      <c r="O584" s="166"/>
      <c r="P584" s="167">
        <f>SUM(P585:P587)</f>
        <v>0</v>
      </c>
      <c r="Q584" s="166"/>
      <c r="R584" s="167">
        <f>SUM(R585:R587)</f>
        <v>0</v>
      </c>
      <c r="S584" s="166"/>
      <c r="T584" s="168">
        <f>SUM(T585:T587)</f>
        <v>0</v>
      </c>
      <c r="AR584" s="169" t="s">
        <v>158</v>
      </c>
      <c r="AT584" s="170" t="s">
        <v>77</v>
      </c>
      <c r="AU584" s="170" t="s">
        <v>78</v>
      </c>
      <c r="AY584" s="169" t="s">
        <v>151</v>
      </c>
      <c r="BK584" s="171">
        <f>SUM(BK585:BK587)</f>
        <v>0</v>
      </c>
    </row>
    <row r="585" spans="1:65" s="2" customFormat="1" ht="14.4" customHeight="1">
      <c r="A585" s="34"/>
      <c r="B585" s="35"/>
      <c r="C585" s="174" t="s">
        <v>1342</v>
      </c>
      <c r="D585" s="174" t="s">
        <v>153</v>
      </c>
      <c r="E585" s="175" t="s">
        <v>1343</v>
      </c>
      <c r="F585" s="176" t="s">
        <v>1344</v>
      </c>
      <c r="G585" s="177" t="s">
        <v>551</v>
      </c>
      <c r="H585" s="178">
        <v>20</v>
      </c>
      <c r="I585" s="179"/>
      <c r="J585" s="180">
        <f>ROUND(I585*H585,2)</f>
        <v>0</v>
      </c>
      <c r="K585" s="176" t="s">
        <v>157</v>
      </c>
      <c r="L585" s="39"/>
      <c r="M585" s="181" t="s">
        <v>19</v>
      </c>
      <c r="N585" s="182" t="s">
        <v>51</v>
      </c>
      <c r="O585" s="65"/>
      <c r="P585" s="183">
        <f>O585*H585</f>
        <v>0</v>
      </c>
      <c r="Q585" s="183">
        <v>0</v>
      </c>
      <c r="R585" s="183">
        <f>Q585*H585</f>
        <v>0</v>
      </c>
      <c r="S585" s="183">
        <v>0</v>
      </c>
      <c r="T585" s="184">
        <f>S585*H585</f>
        <v>0</v>
      </c>
      <c r="U585" s="34"/>
      <c r="V585" s="34"/>
      <c r="W585" s="34"/>
      <c r="X585" s="34"/>
      <c r="Y585" s="34"/>
      <c r="Z585" s="34"/>
      <c r="AA585" s="34"/>
      <c r="AB585" s="34"/>
      <c r="AC585" s="34"/>
      <c r="AD585" s="34"/>
      <c r="AE585" s="34"/>
      <c r="AR585" s="185" t="s">
        <v>1345</v>
      </c>
      <c r="AT585" s="185" t="s">
        <v>153</v>
      </c>
      <c r="AU585" s="185" t="s">
        <v>86</v>
      </c>
      <c r="AY585" s="17" t="s">
        <v>151</v>
      </c>
      <c r="BE585" s="186">
        <f>IF(N585="základní",J585,0)</f>
        <v>0</v>
      </c>
      <c r="BF585" s="186">
        <f>IF(N585="snížená",J585,0)</f>
        <v>0</v>
      </c>
      <c r="BG585" s="186">
        <f>IF(N585="zákl. přenesená",J585,0)</f>
        <v>0</v>
      </c>
      <c r="BH585" s="186">
        <f>IF(N585="sníž. přenesená",J585,0)</f>
        <v>0</v>
      </c>
      <c r="BI585" s="186">
        <f>IF(N585="nulová",J585,0)</f>
        <v>0</v>
      </c>
      <c r="BJ585" s="17" t="s">
        <v>158</v>
      </c>
      <c r="BK585" s="186">
        <f>ROUND(I585*H585,2)</f>
        <v>0</v>
      </c>
      <c r="BL585" s="17" t="s">
        <v>1345</v>
      </c>
      <c r="BM585" s="185" t="s">
        <v>1346</v>
      </c>
    </row>
    <row r="586" spans="1:65" s="2" customFormat="1" ht="14.4" customHeight="1">
      <c r="A586" s="34"/>
      <c r="B586" s="35"/>
      <c r="C586" s="174" t="s">
        <v>1347</v>
      </c>
      <c r="D586" s="174" t="s">
        <v>153</v>
      </c>
      <c r="E586" s="175" t="s">
        <v>1348</v>
      </c>
      <c r="F586" s="176" t="s">
        <v>1349</v>
      </c>
      <c r="G586" s="177" t="s">
        <v>551</v>
      </c>
      <c r="H586" s="178">
        <v>10</v>
      </c>
      <c r="I586" s="179"/>
      <c r="J586" s="180">
        <f>ROUND(I586*H586,2)</f>
        <v>0</v>
      </c>
      <c r="K586" s="176" t="s">
        <v>157</v>
      </c>
      <c r="L586" s="39"/>
      <c r="M586" s="181" t="s">
        <v>19</v>
      </c>
      <c r="N586" s="182" t="s">
        <v>51</v>
      </c>
      <c r="O586" s="65"/>
      <c r="P586" s="183">
        <f>O586*H586</f>
        <v>0</v>
      </c>
      <c r="Q586" s="183">
        <v>0</v>
      </c>
      <c r="R586" s="183">
        <f>Q586*H586</f>
        <v>0</v>
      </c>
      <c r="S586" s="183">
        <v>0</v>
      </c>
      <c r="T586" s="184">
        <f>S586*H586</f>
        <v>0</v>
      </c>
      <c r="U586" s="34"/>
      <c r="V586" s="34"/>
      <c r="W586" s="34"/>
      <c r="X586" s="34"/>
      <c r="Y586" s="34"/>
      <c r="Z586" s="34"/>
      <c r="AA586" s="34"/>
      <c r="AB586" s="34"/>
      <c r="AC586" s="34"/>
      <c r="AD586" s="34"/>
      <c r="AE586" s="34"/>
      <c r="AR586" s="185" t="s">
        <v>1345</v>
      </c>
      <c r="AT586" s="185" t="s">
        <v>153</v>
      </c>
      <c r="AU586" s="185" t="s">
        <v>86</v>
      </c>
      <c r="AY586" s="17" t="s">
        <v>151</v>
      </c>
      <c r="BE586" s="186">
        <f>IF(N586="základní",J586,0)</f>
        <v>0</v>
      </c>
      <c r="BF586" s="186">
        <f>IF(N586="snížená",J586,0)</f>
        <v>0</v>
      </c>
      <c r="BG586" s="186">
        <f>IF(N586="zákl. přenesená",J586,0)</f>
        <v>0</v>
      </c>
      <c r="BH586" s="186">
        <f>IF(N586="sníž. přenesená",J586,0)</f>
        <v>0</v>
      </c>
      <c r="BI586" s="186">
        <f>IF(N586="nulová",J586,0)</f>
        <v>0</v>
      </c>
      <c r="BJ586" s="17" t="s">
        <v>158</v>
      </c>
      <c r="BK586" s="186">
        <f>ROUND(I586*H586,2)</f>
        <v>0</v>
      </c>
      <c r="BL586" s="17" t="s">
        <v>1345</v>
      </c>
      <c r="BM586" s="185" t="s">
        <v>1350</v>
      </c>
    </row>
    <row r="587" spans="1:65" s="2" customFormat="1" ht="14.4" customHeight="1">
      <c r="A587" s="34"/>
      <c r="B587" s="35"/>
      <c r="C587" s="174" t="s">
        <v>1351</v>
      </c>
      <c r="D587" s="174" t="s">
        <v>153</v>
      </c>
      <c r="E587" s="175" t="s">
        <v>1352</v>
      </c>
      <c r="F587" s="176" t="s">
        <v>1353</v>
      </c>
      <c r="G587" s="177" t="s">
        <v>551</v>
      </c>
      <c r="H587" s="178">
        <v>8</v>
      </c>
      <c r="I587" s="179"/>
      <c r="J587" s="180">
        <f>ROUND(I587*H587,2)</f>
        <v>0</v>
      </c>
      <c r="K587" s="176" t="s">
        <v>157</v>
      </c>
      <c r="L587" s="39"/>
      <c r="M587" s="224" t="s">
        <v>19</v>
      </c>
      <c r="N587" s="225" t="s">
        <v>51</v>
      </c>
      <c r="O587" s="226"/>
      <c r="P587" s="227">
        <f>O587*H587</f>
        <v>0</v>
      </c>
      <c r="Q587" s="227">
        <v>0</v>
      </c>
      <c r="R587" s="227">
        <f>Q587*H587</f>
        <v>0</v>
      </c>
      <c r="S587" s="227">
        <v>0</v>
      </c>
      <c r="T587" s="228">
        <f>S587*H587</f>
        <v>0</v>
      </c>
      <c r="U587" s="34"/>
      <c r="V587" s="34"/>
      <c r="W587" s="34"/>
      <c r="X587" s="34"/>
      <c r="Y587" s="34"/>
      <c r="Z587" s="34"/>
      <c r="AA587" s="34"/>
      <c r="AB587" s="34"/>
      <c r="AC587" s="34"/>
      <c r="AD587" s="34"/>
      <c r="AE587" s="34"/>
      <c r="AR587" s="185" t="s">
        <v>1345</v>
      </c>
      <c r="AT587" s="185" t="s">
        <v>153</v>
      </c>
      <c r="AU587" s="185" t="s">
        <v>86</v>
      </c>
      <c r="AY587" s="17" t="s">
        <v>151</v>
      </c>
      <c r="BE587" s="186">
        <f>IF(N587="základní",J587,0)</f>
        <v>0</v>
      </c>
      <c r="BF587" s="186">
        <f>IF(N587="snížená",J587,0)</f>
        <v>0</v>
      </c>
      <c r="BG587" s="186">
        <f>IF(N587="zákl. přenesená",J587,0)</f>
        <v>0</v>
      </c>
      <c r="BH587" s="186">
        <f>IF(N587="sníž. přenesená",J587,0)</f>
        <v>0</v>
      </c>
      <c r="BI587" s="186">
        <f>IF(N587="nulová",J587,0)</f>
        <v>0</v>
      </c>
      <c r="BJ587" s="17" t="s">
        <v>158</v>
      </c>
      <c r="BK587" s="186">
        <f>ROUND(I587*H587,2)</f>
        <v>0</v>
      </c>
      <c r="BL587" s="17" t="s">
        <v>1345</v>
      </c>
      <c r="BM587" s="185" t="s">
        <v>1354</v>
      </c>
    </row>
    <row r="588" spans="1:31" s="2" customFormat="1" ht="6.9" customHeight="1">
      <c r="A588" s="34"/>
      <c r="B588" s="48"/>
      <c r="C588" s="49"/>
      <c r="D588" s="49"/>
      <c r="E588" s="49"/>
      <c r="F588" s="49"/>
      <c r="G588" s="49"/>
      <c r="H588" s="49"/>
      <c r="I588" s="49"/>
      <c r="J588" s="49"/>
      <c r="K588" s="49"/>
      <c r="L588" s="39"/>
      <c r="M588" s="34"/>
      <c r="O588" s="34"/>
      <c r="P588" s="34"/>
      <c r="Q588" s="34"/>
      <c r="R588" s="34"/>
      <c r="S588" s="34"/>
      <c r="T588" s="34"/>
      <c r="U588" s="34"/>
      <c r="V588" s="34"/>
      <c r="W588" s="34"/>
      <c r="X588" s="34"/>
      <c r="Y588" s="34"/>
      <c r="Z588" s="34"/>
      <c r="AA588" s="34"/>
      <c r="AB588" s="34"/>
      <c r="AC588" s="34"/>
      <c r="AD588" s="34"/>
      <c r="AE588" s="34"/>
    </row>
  </sheetData>
  <sheetProtection algorithmName="SHA-512" hashValue="iOCmGvCVKRI2B0Z5JFOHNMOzlmDHbUB+RA4Bo3VwJbBiNFMSqYTBtCSptGEDNMSdJbqy+roqYpj+mPk/5OAe9Q==" saltValue="e4YobQ14zX0VjRjZrO+FAyiYaVwCvriTQNOcPhkYc80kT3j5u3O4ds8SlhvQWHdOk/Oku1FZJeJk4ISw4Arrsg==" spinCount="100000" sheet="1" objects="1" scenarios="1" formatColumns="0" formatRows="0" autoFilter="0"/>
  <autoFilter ref="C101:K587"/>
  <mergeCells count="9">
    <mergeCell ref="E50:H50"/>
    <mergeCell ref="E92:H92"/>
    <mergeCell ref="E94:H9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3"/>
      <c r="M2" s="353"/>
      <c r="N2" s="353"/>
      <c r="O2" s="353"/>
      <c r="P2" s="353"/>
      <c r="Q2" s="353"/>
      <c r="R2" s="353"/>
      <c r="S2" s="353"/>
      <c r="T2" s="353"/>
      <c r="U2" s="353"/>
      <c r="V2" s="353"/>
      <c r="AT2" s="17" t="s">
        <v>91</v>
      </c>
    </row>
    <row r="3" spans="2:46" s="1" customFormat="1" ht="6.9" customHeight="1">
      <c r="B3" s="102"/>
      <c r="C3" s="103"/>
      <c r="D3" s="103"/>
      <c r="E3" s="103"/>
      <c r="F3" s="103"/>
      <c r="G3" s="103"/>
      <c r="H3" s="103"/>
      <c r="I3" s="103"/>
      <c r="J3" s="103"/>
      <c r="K3" s="103"/>
      <c r="L3" s="20"/>
      <c r="AT3" s="17" t="s">
        <v>88</v>
      </c>
    </row>
    <row r="4" spans="2:46" s="1" customFormat="1" ht="24.9" customHeight="1">
      <c r="B4" s="20"/>
      <c r="D4" s="104" t="s">
        <v>105</v>
      </c>
      <c r="L4" s="20"/>
      <c r="M4" s="105" t="s">
        <v>10</v>
      </c>
      <c r="AT4" s="17" t="s">
        <v>37</v>
      </c>
    </row>
    <row r="5" spans="2:12" s="1" customFormat="1" ht="6.9" customHeight="1">
      <c r="B5" s="20"/>
      <c r="L5" s="20"/>
    </row>
    <row r="6" spans="2:12" s="1" customFormat="1" ht="12" customHeight="1">
      <c r="B6" s="20"/>
      <c r="D6" s="106" t="s">
        <v>16</v>
      </c>
      <c r="L6" s="20"/>
    </row>
    <row r="7" spans="2:12" s="1" customFormat="1" ht="16.5" customHeight="1">
      <c r="B7" s="20"/>
      <c r="E7" s="354" t="str">
        <f>'Rekapitulace stavby'!K6</f>
        <v>Nýrsko ON – oprava výpravní budovy</v>
      </c>
      <c r="F7" s="355"/>
      <c r="G7" s="355"/>
      <c r="H7" s="355"/>
      <c r="L7" s="20"/>
    </row>
    <row r="8" spans="1:31" s="2" customFormat="1" ht="12" customHeight="1">
      <c r="A8" s="34"/>
      <c r="B8" s="39"/>
      <c r="C8" s="34"/>
      <c r="D8" s="106" t="s">
        <v>106</v>
      </c>
      <c r="E8" s="34"/>
      <c r="F8" s="34"/>
      <c r="G8" s="34"/>
      <c r="H8" s="34"/>
      <c r="I8" s="34"/>
      <c r="J8" s="34"/>
      <c r="K8" s="34"/>
      <c r="L8" s="107"/>
      <c r="S8" s="34"/>
      <c r="T8" s="34"/>
      <c r="U8" s="34"/>
      <c r="V8" s="34"/>
      <c r="W8" s="34"/>
      <c r="X8" s="34"/>
      <c r="Y8" s="34"/>
      <c r="Z8" s="34"/>
      <c r="AA8" s="34"/>
      <c r="AB8" s="34"/>
      <c r="AC8" s="34"/>
      <c r="AD8" s="34"/>
      <c r="AE8" s="34"/>
    </row>
    <row r="9" spans="1:31" s="2" customFormat="1" ht="16.5" customHeight="1">
      <c r="A9" s="34"/>
      <c r="B9" s="39"/>
      <c r="C9" s="34"/>
      <c r="D9" s="34"/>
      <c r="E9" s="356" t="s">
        <v>1355</v>
      </c>
      <c r="F9" s="357"/>
      <c r="G9" s="357"/>
      <c r="H9" s="357"/>
      <c r="I9" s="34"/>
      <c r="J9" s="34"/>
      <c r="K9" s="34"/>
      <c r="L9" s="107"/>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7"/>
      <c r="S10" s="34"/>
      <c r="T10" s="34"/>
      <c r="U10" s="34"/>
      <c r="V10" s="34"/>
      <c r="W10" s="34"/>
      <c r="X10" s="34"/>
      <c r="Y10" s="34"/>
      <c r="Z10" s="34"/>
      <c r="AA10" s="34"/>
      <c r="AB10" s="34"/>
      <c r="AC10" s="34"/>
      <c r="AD10" s="34"/>
      <c r="AE10" s="34"/>
    </row>
    <row r="11" spans="1:31" s="2" customFormat="1" ht="12" customHeight="1">
      <c r="A11" s="34"/>
      <c r="B11" s="39"/>
      <c r="C11" s="34"/>
      <c r="D11" s="106" t="s">
        <v>18</v>
      </c>
      <c r="E11" s="34"/>
      <c r="F11" s="108" t="s">
        <v>19</v>
      </c>
      <c r="G11" s="34"/>
      <c r="H11" s="34"/>
      <c r="I11" s="106" t="s">
        <v>20</v>
      </c>
      <c r="J11" s="108" t="s">
        <v>19</v>
      </c>
      <c r="K11" s="34"/>
      <c r="L11" s="107"/>
      <c r="S11" s="34"/>
      <c r="T11" s="34"/>
      <c r="U11" s="34"/>
      <c r="V11" s="34"/>
      <c r="W11" s="34"/>
      <c r="X11" s="34"/>
      <c r="Y11" s="34"/>
      <c r="Z11" s="34"/>
      <c r="AA11" s="34"/>
      <c r="AB11" s="34"/>
      <c r="AC11" s="34"/>
      <c r="AD11" s="34"/>
      <c r="AE11" s="34"/>
    </row>
    <row r="12" spans="1:31" s="2" customFormat="1" ht="12" customHeight="1">
      <c r="A12" s="34"/>
      <c r="B12" s="39"/>
      <c r="C12" s="34"/>
      <c r="D12" s="106" t="s">
        <v>21</v>
      </c>
      <c r="E12" s="34"/>
      <c r="F12" s="108" t="s">
        <v>108</v>
      </c>
      <c r="G12" s="34"/>
      <c r="H12" s="34"/>
      <c r="I12" s="106" t="s">
        <v>23</v>
      </c>
      <c r="J12" s="109" t="str">
        <f>'Rekapitulace stavby'!AN8</f>
        <v>19. 8. 2020</v>
      </c>
      <c r="K12" s="34"/>
      <c r="L12" s="107"/>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7"/>
      <c r="S13" s="34"/>
      <c r="T13" s="34"/>
      <c r="U13" s="34"/>
      <c r="V13" s="34"/>
      <c r="W13" s="34"/>
      <c r="X13" s="34"/>
      <c r="Y13" s="34"/>
      <c r="Z13" s="34"/>
      <c r="AA13" s="34"/>
      <c r="AB13" s="34"/>
      <c r="AC13" s="34"/>
      <c r="AD13" s="34"/>
      <c r="AE13" s="34"/>
    </row>
    <row r="14" spans="1:31" s="2" customFormat="1" ht="12" customHeight="1">
      <c r="A14" s="34"/>
      <c r="B14" s="39"/>
      <c r="C14" s="34"/>
      <c r="D14" s="106" t="s">
        <v>25</v>
      </c>
      <c r="E14" s="34"/>
      <c r="F14" s="34"/>
      <c r="G14" s="34"/>
      <c r="H14" s="34"/>
      <c r="I14" s="106" t="s">
        <v>26</v>
      </c>
      <c r="J14" s="108" t="str">
        <f>IF('Rekapitulace stavby'!AN10="","",'Rekapitulace stavby'!AN10)</f>
        <v>70994234</v>
      </c>
      <c r="K14" s="34"/>
      <c r="L14" s="107"/>
      <c r="S14" s="34"/>
      <c r="T14" s="34"/>
      <c r="U14" s="34"/>
      <c r="V14" s="34"/>
      <c r="W14" s="34"/>
      <c r="X14" s="34"/>
      <c r="Y14" s="34"/>
      <c r="Z14" s="34"/>
      <c r="AA14" s="34"/>
      <c r="AB14" s="34"/>
      <c r="AC14" s="34"/>
      <c r="AD14" s="34"/>
      <c r="AE14" s="34"/>
    </row>
    <row r="15" spans="1:31" s="2" customFormat="1" ht="18" customHeight="1">
      <c r="A15" s="34"/>
      <c r="B15" s="39"/>
      <c r="C15" s="34"/>
      <c r="D15" s="34"/>
      <c r="E15" s="108" t="str">
        <f>IF('Rekapitulace stavby'!E11="","",'Rekapitulace stavby'!E11)</f>
        <v>Správa železnic, s.o.</v>
      </c>
      <c r="F15" s="34"/>
      <c r="G15" s="34"/>
      <c r="H15" s="34"/>
      <c r="I15" s="106" t="s">
        <v>29</v>
      </c>
      <c r="J15" s="108" t="str">
        <f>IF('Rekapitulace stavby'!AN11="","",'Rekapitulace stavby'!AN11)</f>
        <v>CZ70994234</v>
      </c>
      <c r="K15" s="34"/>
      <c r="L15" s="107"/>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7"/>
      <c r="S16" s="34"/>
      <c r="T16" s="34"/>
      <c r="U16" s="34"/>
      <c r="V16" s="34"/>
      <c r="W16" s="34"/>
      <c r="X16" s="34"/>
      <c r="Y16" s="34"/>
      <c r="Z16" s="34"/>
      <c r="AA16" s="34"/>
      <c r="AB16" s="34"/>
      <c r="AC16" s="34"/>
      <c r="AD16" s="34"/>
      <c r="AE16" s="34"/>
    </row>
    <row r="17" spans="1:31" s="2" customFormat="1" ht="12" customHeight="1">
      <c r="A17" s="34"/>
      <c r="B17" s="39"/>
      <c r="C17" s="34"/>
      <c r="D17" s="106" t="s">
        <v>31</v>
      </c>
      <c r="E17" s="34"/>
      <c r="F17" s="34"/>
      <c r="G17" s="34"/>
      <c r="H17" s="34"/>
      <c r="I17" s="106" t="s">
        <v>26</v>
      </c>
      <c r="J17" s="30" t="str">
        <f>'Rekapitulace stavby'!AN13</f>
        <v>Vyplň údaj</v>
      </c>
      <c r="K17" s="34"/>
      <c r="L17" s="107"/>
      <c r="S17" s="34"/>
      <c r="T17" s="34"/>
      <c r="U17" s="34"/>
      <c r="V17" s="34"/>
      <c r="W17" s="34"/>
      <c r="X17" s="34"/>
      <c r="Y17" s="34"/>
      <c r="Z17" s="34"/>
      <c r="AA17" s="34"/>
      <c r="AB17" s="34"/>
      <c r="AC17" s="34"/>
      <c r="AD17" s="34"/>
      <c r="AE17" s="34"/>
    </row>
    <row r="18" spans="1:31" s="2" customFormat="1" ht="18" customHeight="1">
      <c r="A18" s="34"/>
      <c r="B18" s="39"/>
      <c r="C18" s="34"/>
      <c r="D18" s="34"/>
      <c r="E18" s="358" t="str">
        <f>'Rekapitulace stavby'!E14</f>
        <v>Vyplň údaj</v>
      </c>
      <c r="F18" s="359"/>
      <c r="G18" s="359"/>
      <c r="H18" s="359"/>
      <c r="I18" s="106" t="s">
        <v>29</v>
      </c>
      <c r="J18" s="30" t="str">
        <f>'Rekapitulace stavby'!AN14</f>
        <v>Vyplň údaj</v>
      </c>
      <c r="K18" s="34"/>
      <c r="L18" s="107"/>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7"/>
      <c r="S19" s="34"/>
      <c r="T19" s="34"/>
      <c r="U19" s="34"/>
      <c r="V19" s="34"/>
      <c r="W19" s="34"/>
      <c r="X19" s="34"/>
      <c r="Y19" s="34"/>
      <c r="Z19" s="34"/>
      <c r="AA19" s="34"/>
      <c r="AB19" s="34"/>
      <c r="AC19" s="34"/>
      <c r="AD19" s="34"/>
      <c r="AE19" s="34"/>
    </row>
    <row r="20" spans="1:31" s="2" customFormat="1" ht="12" customHeight="1">
      <c r="A20" s="34"/>
      <c r="B20" s="39"/>
      <c r="C20" s="34"/>
      <c r="D20" s="106" t="s">
        <v>33</v>
      </c>
      <c r="E20" s="34"/>
      <c r="F20" s="34"/>
      <c r="G20" s="34"/>
      <c r="H20" s="34"/>
      <c r="I20" s="106" t="s">
        <v>26</v>
      </c>
      <c r="J20" s="108" t="str">
        <f>IF('Rekapitulace stavby'!AN16="","",'Rekapitulace stavby'!AN16)</f>
        <v>05165024</v>
      </c>
      <c r="K20" s="34"/>
      <c r="L20" s="107"/>
      <c r="S20" s="34"/>
      <c r="T20" s="34"/>
      <c r="U20" s="34"/>
      <c r="V20" s="34"/>
      <c r="W20" s="34"/>
      <c r="X20" s="34"/>
      <c r="Y20" s="34"/>
      <c r="Z20" s="34"/>
      <c r="AA20" s="34"/>
      <c r="AB20" s="34"/>
      <c r="AC20" s="34"/>
      <c r="AD20" s="34"/>
      <c r="AE20" s="34"/>
    </row>
    <row r="21" spans="1:31" s="2" customFormat="1" ht="18" customHeight="1">
      <c r="A21" s="34"/>
      <c r="B21" s="39"/>
      <c r="C21" s="34"/>
      <c r="D21" s="34"/>
      <c r="E21" s="108" t="str">
        <f>IF('Rekapitulace stavby'!E17="","",'Rekapitulace stavby'!E17)</f>
        <v xml:space="preserve">SUDOP EU a.s. </v>
      </c>
      <c r="F21" s="34"/>
      <c r="G21" s="34"/>
      <c r="H21" s="34"/>
      <c r="I21" s="106" t="s">
        <v>29</v>
      </c>
      <c r="J21" s="108" t="str">
        <f>IF('Rekapitulace stavby'!AN17="","",'Rekapitulace stavby'!AN17)</f>
        <v>CZ05165024</v>
      </c>
      <c r="K21" s="34"/>
      <c r="L21" s="107"/>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7"/>
      <c r="S22" s="34"/>
      <c r="T22" s="34"/>
      <c r="U22" s="34"/>
      <c r="V22" s="34"/>
      <c r="W22" s="34"/>
      <c r="X22" s="34"/>
      <c r="Y22" s="34"/>
      <c r="Z22" s="34"/>
      <c r="AA22" s="34"/>
      <c r="AB22" s="34"/>
      <c r="AC22" s="34"/>
      <c r="AD22" s="34"/>
      <c r="AE22" s="34"/>
    </row>
    <row r="23" spans="1:31" s="2" customFormat="1" ht="12" customHeight="1">
      <c r="A23" s="34"/>
      <c r="B23" s="39"/>
      <c r="C23" s="34"/>
      <c r="D23" s="106" t="s">
        <v>38</v>
      </c>
      <c r="E23" s="34"/>
      <c r="F23" s="34"/>
      <c r="G23" s="34"/>
      <c r="H23" s="34"/>
      <c r="I23" s="106" t="s">
        <v>26</v>
      </c>
      <c r="J23" s="108" t="str">
        <f>IF('Rekapitulace stavby'!AN19="","",'Rekapitulace stavby'!AN19)</f>
        <v>07036167</v>
      </c>
      <c r="K23" s="34"/>
      <c r="L23" s="107"/>
      <c r="S23" s="34"/>
      <c r="T23" s="34"/>
      <c r="U23" s="34"/>
      <c r="V23" s="34"/>
      <c r="W23" s="34"/>
      <c r="X23" s="34"/>
      <c r="Y23" s="34"/>
      <c r="Z23" s="34"/>
      <c r="AA23" s="34"/>
      <c r="AB23" s="34"/>
      <c r="AC23" s="34"/>
      <c r="AD23" s="34"/>
      <c r="AE23" s="34"/>
    </row>
    <row r="24" spans="1:31" s="2" customFormat="1" ht="18" customHeight="1">
      <c r="A24" s="34"/>
      <c r="B24" s="39"/>
      <c r="C24" s="34"/>
      <c r="D24" s="34"/>
      <c r="E24" s="108" t="str">
        <f>IF('Rekapitulace stavby'!E20="","",'Rekapitulace stavby'!E20)</f>
        <v>STAVEBNÍ ROZPOČTY s.r.o.</v>
      </c>
      <c r="F24" s="34"/>
      <c r="G24" s="34"/>
      <c r="H24" s="34"/>
      <c r="I24" s="106" t="s">
        <v>29</v>
      </c>
      <c r="J24" s="108" t="str">
        <f>IF('Rekapitulace stavby'!AN20="","",'Rekapitulace stavby'!AN20)</f>
        <v>CZ07036167</v>
      </c>
      <c r="K24" s="34"/>
      <c r="L24" s="107"/>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7"/>
      <c r="S25" s="34"/>
      <c r="T25" s="34"/>
      <c r="U25" s="34"/>
      <c r="V25" s="34"/>
      <c r="W25" s="34"/>
      <c r="X25" s="34"/>
      <c r="Y25" s="34"/>
      <c r="Z25" s="34"/>
      <c r="AA25" s="34"/>
      <c r="AB25" s="34"/>
      <c r="AC25" s="34"/>
      <c r="AD25" s="34"/>
      <c r="AE25" s="34"/>
    </row>
    <row r="26" spans="1:31" s="2" customFormat="1" ht="12" customHeight="1">
      <c r="A26" s="34"/>
      <c r="B26" s="39"/>
      <c r="C26" s="34"/>
      <c r="D26" s="106" t="s">
        <v>42</v>
      </c>
      <c r="E26" s="34"/>
      <c r="F26" s="34"/>
      <c r="G26" s="34"/>
      <c r="H26" s="34"/>
      <c r="I26" s="34"/>
      <c r="J26" s="34"/>
      <c r="K26" s="34"/>
      <c r="L26" s="107"/>
      <c r="S26" s="34"/>
      <c r="T26" s="34"/>
      <c r="U26" s="34"/>
      <c r="V26" s="34"/>
      <c r="W26" s="34"/>
      <c r="X26" s="34"/>
      <c r="Y26" s="34"/>
      <c r="Z26" s="34"/>
      <c r="AA26" s="34"/>
      <c r="AB26" s="34"/>
      <c r="AC26" s="34"/>
      <c r="AD26" s="34"/>
      <c r="AE26" s="34"/>
    </row>
    <row r="27" spans="1:31" s="8" customFormat="1" ht="16.5" customHeight="1">
      <c r="A27" s="110"/>
      <c r="B27" s="111"/>
      <c r="C27" s="110"/>
      <c r="D27" s="110"/>
      <c r="E27" s="360" t="s">
        <v>19</v>
      </c>
      <c r="F27" s="360"/>
      <c r="G27" s="360"/>
      <c r="H27" s="360"/>
      <c r="I27" s="110"/>
      <c r="J27" s="110"/>
      <c r="K27" s="110"/>
      <c r="L27" s="112"/>
      <c r="S27" s="110"/>
      <c r="T27" s="110"/>
      <c r="U27" s="110"/>
      <c r="V27" s="110"/>
      <c r="W27" s="110"/>
      <c r="X27" s="110"/>
      <c r="Y27" s="110"/>
      <c r="Z27" s="110"/>
      <c r="AA27" s="110"/>
      <c r="AB27" s="110"/>
      <c r="AC27" s="110"/>
      <c r="AD27" s="110"/>
      <c r="AE27" s="110"/>
    </row>
    <row r="28" spans="1:31" s="2" customFormat="1" ht="6.9" customHeight="1">
      <c r="A28" s="34"/>
      <c r="B28" s="39"/>
      <c r="C28" s="34"/>
      <c r="D28" s="34"/>
      <c r="E28" s="34"/>
      <c r="F28" s="34"/>
      <c r="G28" s="34"/>
      <c r="H28" s="34"/>
      <c r="I28" s="34"/>
      <c r="J28" s="34"/>
      <c r="K28" s="34"/>
      <c r="L28" s="107"/>
      <c r="S28" s="34"/>
      <c r="T28" s="34"/>
      <c r="U28" s="34"/>
      <c r="V28" s="34"/>
      <c r="W28" s="34"/>
      <c r="X28" s="34"/>
      <c r="Y28" s="34"/>
      <c r="Z28" s="34"/>
      <c r="AA28" s="34"/>
      <c r="AB28" s="34"/>
      <c r="AC28" s="34"/>
      <c r="AD28" s="34"/>
      <c r="AE28" s="34"/>
    </row>
    <row r="29" spans="1:31" s="2" customFormat="1" ht="6.9" customHeight="1">
      <c r="A29" s="34"/>
      <c r="B29" s="39"/>
      <c r="C29" s="34"/>
      <c r="D29" s="113"/>
      <c r="E29" s="113"/>
      <c r="F29" s="113"/>
      <c r="G29" s="113"/>
      <c r="H29" s="113"/>
      <c r="I29" s="113"/>
      <c r="J29" s="113"/>
      <c r="K29" s="113"/>
      <c r="L29" s="107"/>
      <c r="S29" s="34"/>
      <c r="T29" s="34"/>
      <c r="U29" s="34"/>
      <c r="V29" s="34"/>
      <c r="W29" s="34"/>
      <c r="X29" s="34"/>
      <c r="Y29" s="34"/>
      <c r="Z29" s="34"/>
      <c r="AA29" s="34"/>
      <c r="AB29" s="34"/>
      <c r="AC29" s="34"/>
      <c r="AD29" s="34"/>
      <c r="AE29" s="34"/>
    </row>
    <row r="30" spans="1:31" s="2" customFormat="1" ht="25.35" customHeight="1">
      <c r="A30" s="34"/>
      <c r="B30" s="39"/>
      <c r="C30" s="34"/>
      <c r="D30" s="114" t="s">
        <v>44</v>
      </c>
      <c r="E30" s="34"/>
      <c r="F30" s="34"/>
      <c r="G30" s="34"/>
      <c r="H30" s="34"/>
      <c r="I30" s="34"/>
      <c r="J30" s="115">
        <f>ROUND(J90,2)</f>
        <v>0</v>
      </c>
      <c r="K30" s="34"/>
      <c r="L30" s="107"/>
      <c r="S30" s="34"/>
      <c r="T30" s="34"/>
      <c r="U30" s="34"/>
      <c r="V30" s="34"/>
      <c r="W30" s="34"/>
      <c r="X30" s="34"/>
      <c r="Y30" s="34"/>
      <c r="Z30" s="34"/>
      <c r="AA30" s="34"/>
      <c r="AB30" s="34"/>
      <c r="AC30" s="34"/>
      <c r="AD30" s="34"/>
      <c r="AE30" s="34"/>
    </row>
    <row r="31" spans="1:31" s="2" customFormat="1" ht="6.9" customHeight="1">
      <c r="A31" s="34"/>
      <c r="B31" s="39"/>
      <c r="C31" s="34"/>
      <c r="D31" s="113"/>
      <c r="E31" s="113"/>
      <c r="F31" s="113"/>
      <c r="G31" s="113"/>
      <c r="H31" s="113"/>
      <c r="I31" s="113"/>
      <c r="J31" s="113"/>
      <c r="K31" s="113"/>
      <c r="L31" s="107"/>
      <c r="S31" s="34"/>
      <c r="T31" s="34"/>
      <c r="U31" s="34"/>
      <c r="V31" s="34"/>
      <c r="W31" s="34"/>
      <c r="X31" s="34"/>
      <c r="Y31" s="34"/>
      <c r="Z31" s="34"/>
      <c r="AA31" s="34"/>
      <c r="AB31" s="34"/>
      <c r="AC31" s="34"/>
      <c r="AD31" s="34"/>
      <c r="AE31" s="34"/>
    </row>
    <row r="32" spans="1:31" s="2" customFormat="1" ht="14.4" customHeight="1">
      <c r="A32" s="34"/>
      <c r="B32" s="39"/>
      <c r="C32" s="34"/>
      <c r="D32" s="34"/>
      <c r="E32" s="34"/>
      <c r="F32" s="116" t="s">
        <v>46</v>
      </c>
      <c r="G32" s="34"/>
      <c r="H32" s="34"/>
      <c r="I32" s="116" t="s">
        <v>45</v>
      </c>
      <c r="J32" s="116" t="s">
        <v>47</v>
      </c>
      <c r="K32" s="34"/>
      <c r="L32" s="107"/>
      <c r="S32" s="34"/>
      <c r="T32" s="34"/>
      <c r="U32" s="34"/>
      <c r="V32" s="34"/>
      <c r="W32" s="34"/>
      <c r="X32" s="34"/>
      <c r="Y32" s="34"/>
      <c r="Z32" s="34"/>
      <c r="AA32" s="34"/>
      <c r="AB32" s="34"/>
      <c r="AC32" s="34"/>
      <c r="AD32" s="34"/>
      <c r="AE32" s="34"/>
    </row>
    <row r="33" spans="1:31" s="2" customFormat="1" ht="14.4" customHeight="1" hidden="1">
      <c r="A33" s="34"/>
      <c r="B33" s="39"/>
      <c r="C33" s="34"/>
      <c r="D33" s="117" t="s">
        <v>48</v>
      </c>
      <c r="E33" s="106" t="s">
        <v>49</v>
      </c>
      <c r="F33" s="118">
        <f>ROUND((SUM(BE90:BE165)),2)</f>
        <v>0</v>
      </c>
      <c r="G33" s="34"/>
      <c r="H33" s="34"/>
      <c r="I33" s="119">
        <v>0.21</v>
      </c>
      <c r="J33" s="118">
        <f>ROUND(((SUM(BE90:BE165))*I33),2)</f>
        <v>0</v>
      </c>
      <c r="K33" s="34"/>
      <c r="L33" s="107"/>
      <c r="S33" s="34"/>
      <c r="T33" s="34"/>
      <c r="U33" s="34"/>
      <c r="V33" s="34"/>
      <c r="W33" s="34"/>
      <c r="X33" s="34"/>
      <c r="Y33" s="34"/>
      <c r="Z33" s="34"/>
      <c r="AA33" s="34"/>
      <c r="AB33" s="34"/>
      <c r="AC33" s="34"/>
      <c r="AD33" s="34"/>
      <c r="AE33" s="34"/>
    </row>
    <row r="34" spans="1:31" s="2" customFormat="1" ht="14.4" customHeight="1" hidden="1">
      <c r="A34" s="34"/>
      <c r="B34" s="39"/>
      <c r="C34" s="34"/>
      <c r="D34" s="34"/>
      <c r="E34" s="106" t="s">
        <v>50</v>
      </c>
      <c r="F34" s="118">
        <f>ROUND((SUM(BF90:BF165)),2)</f>
        <v>0</v>
      </c>
      <c r="G34" s="34"/>
      <c r="H34" s="34"/>
      <c r="I34" s="119">
        <v>0.15</v>
      </c>
      <c r="J34" s="118">
        <f>ROUND(((SUM(BF90:BF165))*I34),2)</f>
        <v>0</v>
      </c>
      <c r="K34" s="34"/>
      <c r="L34" s="107"/>
      <c r="S34" s="34"/>
      <c r="T34" s="34"/>
      <c r="U34" s="34"/>
      <c r="V34" s="34"/>
      <c r="W34" s="34"/>
      <c r="X34" s="34"/>
      <c r="Y34" s="34"/>
      <c r="Z34" s="34"/>
      <c r="AA34" s="34"/>
      <c r="AB34" s="34"/>
      <c r="AC34" s="34"/>
      <c r="AD34" s="34"/>
      <c r="AE34" s="34"/>
    </row>
    <row r="35" spans="1:31" s="2" customFormat="1" ht="14.4" customHeight="1">
      <c r="A35" s="34"/>
      <c r="B35" s="39"/>
      <c r="C35" s="34"/>
      <c r="D35" s="106" t="s">
        <v>48</v>
      </c>
      <c r="E35" s="106" t="s">
        <v>51</v>
      </c>
      <c r="F35" s="118">
        <f>ROUND((SUM(BG90:BG165)),2)</f>
        <v>0</v>
      </c>
      <c r="G35" s="34"/>
      <c r="H35" s="34"/>
      <c r="I35" s="119">
        <v>0.21</v>
      </c>
      <c r="J35" s="118">
        <f>0</f>
        <v>0</v>
      </c>
      <c r="K35" s="34"/>
      <c r="L35" s="107"/>
      <c r="S35" s="34"/>
      <c r="T35" s="34"/>
      <c r="U35" s="34"/>
      <c r="V35" s="34"/>
      <c r="W35" s="34"/>
      <c r="X35" s="34"/>
      <c r="Y35" s="34"/>
      <c r="Z35" s="34"/>
      <c r="AA35" s="34"/>
      <c r="AB35" s="34"/>
      <c r="AC35" s="34"/>
      <c r="AD35" s="34"/>
      <c r="AE35" s="34"/>
    </row>
    <row r="36" spans="1:31" s="2" customFormat="1" ht="14.4" customHeight="1">
      <c r="A36" s="34"/>
      <c r="B36" s="39"/>
      <c r="C36" s="34"/>
      <c r="D36" s="34"/>
      <c r="E36" s="106" t="s">
        <v>52</v>
      </c>
      <c r="F36" s="118">
        <f>ROUND((SUM(BH90:BH165)),2)</f>
        <v>0</v>
      </c>
      <c r="G36" s="34"/>
      <c r="H36" s="34"/>
      <c r="I36" s="119">
        <v>0.15</v>
      </c>
      <c r="J36" s="118">
        <f>0</f>
        <v>0</v>
      </c>
      <c r="K36" s="34"/>
      <c r="L36" s="107"/>
      <c r="S36" s="34"/>
      <c r="T36" s="34"/>
      <c r="U36" s="34"/>
      <c r="V36" s="34"/>
      <c r="W36" s="34"/>
      <c r="X36" s="34"/>
      <c r="Y36" s="34"/>
      <c r="Z36" s="34"/>
      <c r="AA36" s="34"/>
      <c r="AB36" s="34"/>
      <c r="AC36" s="34"/>
      <c r="AD36" s="34"/>
      <c r="AE36" s="34"/>
    </row>
    <row r="37" spans="1:31" s="2" customFormat="1" ht="14.4" customHeight="1" hidden="1">
      <c r="A37" s="34"/>
      <c r="B37" s="39"/>
      <c r="C37" s="34"/>
      <c r="D37" s="34"/>
      <c r="E37" s="106" t="s">
        <v>53</v>
      </c>
      <c r="F37" s="118">
        <f>ROUND((SUM(BI90:BI165)),2)</f>
        <v>0</v>
      </c>
      <c r="G37" s="34"/>
      <c r="H37" s="34"/>
      <c r="I37" s="119">
        <v>0</v>
      </c>
      <c r="J37" s="118">
        <f>0</f>
        <v>0</v>
      </c>
      <c r="K37" s="34"/>
      <c r="L37" s="107"/>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7"/>
      <c r="S38" s="34"/>
      <c r="T38" s="34"/>
      <c r="U38" s="34"/>
      <c r="V38" s="34"/>
      <c r="W38" s="34"/>
      <c r="X38" s="34"/>
      <c r="Y38" s="34"/>
      <c r="Z38" s="34"/>
      <c r="AA38" s="34"/>
      <c r="AB38" s="34"/>
      <c r="AC38" s="34"/>
      <c r="AD38" s="34"/>
      <c r="AE38" s="34"/>
    </row>
    <row r="39" spans="1:31" s="2" customFormat="1" ht="25.35" customHeight="1">
      <c r="A39" s="34"/>
      <c r="B39" s="39"/>
      <c r="C39" s="120"/>
      <c r="D39" s="121" t="s">
        <v>54</v>
      </c>
      <c r="E39" s="122"/>
      <c r="F39" s="122"/>
      <c r="G39" s="123" t="s">
        <v>55</v>
      </c>
      <c r="H39" s="124" t="s">
        <v>56</v>
      </c>
      <c r="I39" s="122"/>
      <c r="J39" s="125">
        <f>SUM(J30:J37)</f>
        <v>0</v>
      </c>
      <c r="K39" s="126"/>
      <c r="L39" s="107"/>
      <c r="S39" s="34"/>
      <c r="T39" s="34"/>
      <c r="U39" s="34"/>
      <c r="V39" s="34"/>
      <c r="W39" s="34"/>
      <c r="X39" s="34"/>
      <c r="Y39" s="34"/>
      <c r="Z39" s="34"/>
      <c r="AA39" s="34"/>
      <c r="AB39" s="34"/>
      <c r="AC39" s="34"/>
      <c r="AD39" s="34"/>
      <c r="AE39" s="34"/>
    </row>
    <row r="40" spans="1:31" s="2" customFormat="1" ht="14.4" customHeight="1">
      <c r="A40" s="34"/>
      <c r="B40" s="127"/>
      <c r="C40" s="128"/>
      <c r="D40" s="128"/>
      <c r="E40" s="128"/>
      <c r="F40" s="128"/>
      <c r="G40" s="128"/>
      <c r="H40" s="128"/>
      <c r="I40" s="128"/>
      <c r="J40" s="128"/>
      <c r="K40" s="128"/>
      <c r="L40" s="107"/>
      <c r="S40" s="34"/>
      <c r="T40" s="34"/>
      <c r="U40" s="34"/>
      <c r="V40" s="34"/>
      <c r="W40" s="34"/>
      <c r="X40" s="34"/>
      <c r="Y40" s="34"/>
      <c r="Z40" s="34"/>
      <c r="AA40" s="34"/>
      <c r="AB40" s="34"/>
      <c r="AC40" s="34"/>
      <c r="AD40" s="34"/>
      <c r="AE40" s="34"/>
    </row>
    <row r="44" spans="1:31" s="2" customFormat="1" ht="6.9" customHeight="1">
      <c r="A44" s="34"/>
      <c r="B44" s="129"/>
      <c r="C44" s="130"/>
      <c r="D44" s="130"/>
      <c r="E44" s="130"/>
      <c r="F44" s="130"/>
      <c r="G44" s="130"/>
      <c r="H44" s="130"/>
      <c r="I44" s="130"/>
      <c r="J44" s="130"/>
      <c r="K44" s="130"/>
      <c r="L44" s="107"/>
      <c r="S44" s="34"/>
      <c r="T44" s="34"/>
      <c r="U44" s="34"/>
      <c r="V44" s="34"/>
      <c r="W44" s="34"/>
      <c r="X44" s="34"/>
      <c r="Y44" s="34"/>
      <c r="Z44" s="34"/>
      <c r="AA44" s="34"/>
      <c r="AB44" s="34"/>
      <c r="AC44" s="34"/>
      <c r="AD44" s="34"/>
      <c r="AE44" s="34"/>
    </row>
    <row r="45" spans="1:31" s="2" customFormat="1" ht="24.9" customHeight="1">
      <c r="A45" s="34"/>
      <c r="B45" s="35"/>
      <c r="C45" s="23" t="s">
        <v>109</v>
      </c>
      <c r="D45" s="36"/>
      <c r="E45" s="36"/>
      <c r="F45" s="36"/>
      <c r="G45" s="36"/>
      <c r="H45" s="36"/>
      <c r="I45" s="36"/>
      <c r="J45" s="36"/>
      <c r="K45" s="36"/>
      <c r="L45" s="107"/>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7"/>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7"/>
      <c r="S47" s="34"/>
      <c r="T47" s="34"/>
      <c r="U47" s="34"/>
      <c r="V47" s="34"/>
      <c r="W47" s="34"/>
      <c r="X47" s="34"/>
      <c r="Y47" s="34"/>
      <c r="Z47" s="34"/>
      <c r="AA47" s="34"/>
      <c r="AB47" s="34"/>
      <c r="AC47" s="34"/>
      <c r="AD47" s="34"/>
      <c r="AE47" s="34"/>
    </row>
    <row r="48" spans="1:31" s="2" customFormat="1" ht="16.5" customHeight="1">
      <c r="A48" s="34"/>
      <c r="B48" s="35"/>
      <c r="C48" s="36"/>
      <c r="D48" s="36"/>
      <c r="E48" s="361" t="str">
        <f>E7</f>
        <v>Nýrsko ON – oprava výpravní budovy</v>
      </c>
      <c r="F48" s="362"/>
      <c r="G48" s="362"/>
      <c r="H48" s="362"/>
      <c r="I48" s="36"/>
      <c r="J48" s="36"/>
      <c r="K48" s="36"/>
      <c r="L48" s="107"/>
      <c r="S48" s="34"/>
      <c r="T48" s="34"/>
      <c r="U48" s="34"/>
      <c r="V48" s="34"/>
      <c r="W48" s="34"/>
      <c r="X48" s="34"/>
      <c r="Y48" s="34"/>
      <c r="Z48" s="34"/>
      <c r="AA48" s="34"/>
      <c r="AB48" s="34"/>
      <c r="AC48" s="34"/>
      <c r="AD48" s="34"/>
      <c r="AE48" s="34"/>
    </row>
    <row r="49" spans="1:31" s="2" customFormat="1" ht="12" customHeight="1">
      <c r="A49" s="34"/>
      <c r="B49" s="35"/>
      <c r="C49" s="29" t="s">
        <v>106</v>
      </c>
      <c r="D49" s="36"/>
      <c r="E49" s="36"/>
      <c r="F49" s="36"/>
      <c r="G49" s="36"/>
      <c r="H49" s="36"/>
      <c r="I49" s="36"/>
      <c r="J49" s="36"/>
      <c r="K49" s="36"/>
      <c r="L49" s="107"/>
      <c r="S49" s="34"/>
      <c r="T49" s="34"/>
      <c r="U49" s="34"/>
      <c r="V49" s="34"/>
      <c r="W49" s="34"/>
      <c r="X49" s="34"/>
      <c r="Y49" s="34"/>
      <c r="Z49" s="34"/>
      <c r="AA49" s="34"/>
      <c r="AB49" s="34"/>
      <c r="AC49" s="34"/>
      <c r="AD49" s="34"/>
      <c r="AE49" s="34"/>
    </row>
    <row r="50" spans="1:31" s="2" customFormat="1" ht="16.5" customHeight="1">
      <c r="A50" s="34"/>
      <c r="B50" s="35"/>
      <c r="C50" s="36"/>
      <c r="D50" s="36"/>
      <c r="E50" s="314" t="str">
        <f>E9</f>
        <v>SO 02 - ZTI</v>
      </c>
      <c r="F50" s="363"/>
      <c r="G50" s="363"/>
      <c r="H50" s="363"/>
      <c r="I50" s="36"/>
      <c r="J50" s="36"/>
      <c r="K50" s="36"/>
      <c r="L50" s="107"/>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7"/>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60" t="str">
        <f>IF(J12="","",J12)</f>
        <v>19. 8. 2020</v>
      </c>
      <c r="K52" s="36"/>
      <c r="L52" s="107"/>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7"/>
      <c r="S53" s="34"/>
      <c r="T53" s="34"/>
      <c r="U53" s="34"/>
      <c r="V53" s="34"/>
      <c r="W53" s="34"/>
      <c r="X53" s="34"/>
      <c r="Y53" s="34"/>
      <c r="Z53" s="34"/>
      <c r="AA53" s="34"/>
      <c r="AB53" s="34"/>
      <c r="AC53" s="34"/>
      <c r="AD53" s="34"/>
      <c r="AE53" s="34"/>
    </row>
    <row r="54" spans="1:31" s="2" customFormat="1" ht="15.15" customHeight="1">
      <c r="A54" s="34"/>
      <c r="B54" s="35"/>
      <c r="C54" s="29" t="s">
        <v>25</v>
      </c>
      <c r="D54" s="36"/>
      <c r="E54" s="36"/>
      <c r="F54" s="27" t="str">
        <f>E15</f>
        <v>Správa železnic, s.o.</v>
      </c>
      <c r="G54" s="36"/>
      <c r="H54" s="36"/>
      <c r="I54" s="29" t="s">
        <v>33</v>
      </c>
      <c r="J54" s="32" t="str">
        <f>E21</f>
        <v xml:space="preserve">SUDOP EU a.s. </v>
      </c>
      <c r="K54" s="36"/>
      <c r="L54" s="107"/>
      <c r="S54" s="34"/>
      <c r="T54" s="34"/>
      <c r="U54" s="34"/>
      <c r="V54" s="34"/>
      <c r="W54" s="34"/>
      <c r="X54" s="34"/>
      <c r="Y54" s="34"/>
      <c r="Z54" s="34"/>
      <c r="AA54" s="34"/>
      <c r="AB54" s="34"/>
      <c r="AC54" s="34"/>
      <c r="AD54" s="34"/>
      <c r="AE54" s="34"/>
    </row>
    <row r="55" spans="1:31" s="2" customFormat="1" ht="25.65" customHeight="1">
      <c r="A55" s="34"/>
      <c r="B55" s="35"/>
      <c r="C55" s="29" t="s">
        <v>31</v>
      </c>
      <c r="D55" s="36"/>
      <c r="E55" s="36"/>
      <c r="F55" s="27" t="str">
        <f>IF(E18="","",E18)</f>
        <v>Vyplň údaj</v>
      </c>
      <c r="G55" s="36"/>
      <c r="H55" s="36"/>
      <c r="I55" s="29" t="s">
        <v>38</v>
      </c>
      <c r="J55" s="32" t="str">
        <f>E24</f>
        <v>STAVEBNÍ ROZPOČTY s.r.o.</v>
      </c>
      <c r="K55" s="36"/>
      <c r="L55" s="107"/>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7"/>
      <c r="S56" s="34"/>
      <c r="T56" s="34"/>
      <c r="U56" s="34"/>
      <c r="V56" s="34"/>
      <c r="W56" s="34"/>
      <c r="X56" s="34"/>
      <c r="Y56" s="34"/>
      <c r="Z56" s="34"/>
      <c r="AA56" s="34"/>
      <c r="AB56" s="34"/>
      <c r="AC56" s="34"/>
      <c r="AD56" s="34"/>
      <c r="AE56" s="34"/>
    </row>
    <row r="57" spans="1:31" s="2" customFormat="1" ht="29.25" customHeight="1">
      <c r="A57" s="34"/>
      <c r="B57" s="35"/>
      <c r="C57" s="131" t="s">
        <v>110</v>
      </c>
      <c r="D57" s="132"/>
      <c r="E57" s="132"/>
      <c r="F57" s="132"/>
      <c r="G57" s="132"/>
      <c r="H57" s="132"/>
      <c r="I57" s="132"/>
      <c r="J57" s="133" t="s">
        <v>111</v>
      </c>
      <c r="K57" s="132"/>
      <c r="L57" s="107"/>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7"/>
      <c r="S58" s="34"/>
      <c r="T58" s="34"/>
      <c r="U58" s="34"/>
      <c r="V58" s="34"/>
      <c r="W58" s="34"/>
      <c r="X58" s="34"/>
      <c r="Y58" s="34"/>
      <c r="Z58" s="34"/>
      <c r="AA58" s="34"/>
      <c r="AB58" s="34"/>
      <c r="AC58" s="34"/>
      <c r="AD58" s="34"/>
      <c r="AE58" s="34"/>
    </row>
    <row r="59" spans="1:47" s="2" customFormat="1" ht="22.8" customHeight="1">
      <c r="A59" s="34"/>
      <c r="B59" s="35"/>
      <c r="C59" s="134" t="s">
        <v>76</v>
      </c>
      <c r="D59" s="36"/>
      <c r="E59" s="36"/>
      <c r="F59" s="36"/>
      <c r="G59" s="36"/>
      <c r="H59" s="36"/>
      <c r="I59" s="36"/>
      <c r="J59" s="78">
        <f>J90</f>
        <v>0</v>
      </c>
      <c r="K59" s="36"/>
      <c r="L59" s="107"/>
      <c r="S59" s="34"/>
      <c r="T59" s="34"/>
      <c r="U59" s="34"/>
      <c r="V59" s="34"/>
      <c r="W59" s="34"/>
      <c r="X59" s="34"/>
      <c r="Y59" s="34"/>
      <c r="Z59" s="34"/>
      <c r="AA59" s="34"/>
      <c r="AB59" s="34"/>
      <c r="AC59" s="34"/>
      <c r="AD59" s="34"/>
      <c r="AE59" s="34"/>
      <c r="AU59" s="17" t="s">
        <v>112</v>
      </c>
    </row>
    <row r="60" spans="2:12" s="9" customFormat="1" ht="24.9" customHeight="1">
      <c r="B60" s="135"/>
      <c r="C60" s="136"/>
      <c r="D60" s="137" t="s">
        <v>113</v>
      </c>
      <c r="E60" s="138"/>
      <c r="F60" s="138"/>
      <c r="G60" s="138"/>
      <c r="H60" s="138"/>
      <c r="I60" s="138"/>
      <c r="J60" s="139">
        <f>J91</f>
        <v>0</v>
      </c>
      <c r="K60" s="136"/>
      <c r="L60" s="140"/>
    </row>
    <row r="61" spans="2:12" s="10" customFormat="1" ht="19.95" customHeight="1">
      <c r="B61" s="141"/>
      <c r="C61" s="142"/>
      <c r="D61" s="143" t="s">
        <v>1356</v>
      </c>
      <c r="E61" s="144"/>
      <c r="F61" s="144"/>
      <c r="G61" s="144"/>
      <c r="H61" s="144"/>
      <c r="I61" s="144"/>
      <c r="J61" s="145">
        <f>J92</f>
        <v>0</v>
      </c>
      <c r="K61" s="142"/>
      <c r="L61" s="146"/>
    </row>
    <row r="62" spans="2:12" s="9" customFormat="1" ht="24.9" customHeight="1">
      <c r="B62" s="135"/>
      <c r="C62" s="136"/>
      <c r="D62" s="137" t="s">
        <v>1357</v>
      </c>
      <c r="E62" s="138"/>
      <c r="F62" s="138"/>
      <c r="G62" s="138"/>
      <c r="H62" s="138"/>
      <c r="I62" s="138"/>
      <c r="J62" s="139">
        <f>J95</f>
        <v>0</v>
      </c>
      <c r="K62" s="136"/>
      <c r="L62" s="140"/>
    </row>
    <row r="63" spans="2:12" s="10" customFormat="1" ht="19.95" customHeight="1">
      <c r="B63" s="141"/>
      <c r="C63" s="142"/>
      <c r="D63" s="143" t="s">
        <v>1358</v>
      </c>
      <c r="E63" s="144"/>
      <c r="F63" s="144"/>
      <c r="G63" s="144"/>
      <c r="H63" s="144"/>
      <c r="I63" s="144"/>
      <c r="J63" s="145">
        <f>J99</f>
        <v>0</v>
      </c>
      <c r="K63" s="142"/>
      <c r="L63" s="146"/>
    </row>
    <row r="64" spans="2:12" s="10" customFormat="1" ht="19.95" customHeight="1">
      <c r="B64" s="141"/>
      <c r="C64" s="142"/>
      <c r="D64" s="143" t="s">
        <v>124</v>
      </c>
      <c r="E64" s="144"/>
      <c r="F64" s="144"/>
      <c r="G64" s="144"/>
      <c r="H64" s="144"/>
      <c r="I64" s="144"/>
      <c r="J64" s="145">
        <f>J100</f>
        <v>0</v>
      </c>
      <c r="K64" s="142"/>
      <c r="L64" s="146"/>
    </row>
    <row r="65" spans="2:12" s="10" customFormat="1" ht="19.95" customHeight="1">
      <c r="B65" s="141"/>
      <c r="C65" s="142"/>
      <c r="D65" s="143" t="s">
        <v>1359</v>
      </c>
      <c r="E65" s="144"/>
      <c r="F65" s="144"/>
      <c r="G65" s="144"/>
      <c r="H65" s="144"/>
      <c r="I65" s="144"/>
      <c r="J65" s="145">
        <f>J104</f>
        <v>0</v>
      </c>
      <c r="K65" s="142"/>
      <c r="L65" s="146"/>
    </row>
    <row r="66" spans="2:12" s="10" customFormat="1" ht="19.95" customHeight="1">
      <c r="B66" s="141"/>
      <c r="C66" s="142"/>
      <c r="D66" s="143" t="s">
        <v>1360</v>
      </c>
      <c r="E66" s="144"/>
      <c r="F66" s="144"/>
      <c r="G66" s="144"/>
      <c r="H66" s="144"/>
      <c r="I66" s="144"/>
      <c r="J66" s="145">
        <f>J116</f>
        <v>0</v>
      </c>
      <c r="K66" s="142"/>
      <c r="L66" s="146"/>
    </row>
    <row r="67" spans="2:12" s="9" customFormat="1" ht="24.9" customHeight="1">
      <c r="B67" s="135"/>
      <c r="C67" s="136"/>
      <c r="D67" s="137" t="s">
        <v>1361</v>
      </c>
      <c r="E67" s="138"/>
      <c r="F67" s="138"/>
      <c r="G67" s="138"/>
      <c r="H67" s="138"/>
      <c r="I67" s="138"/>
      <c r="J67" s="139">
        <f>J128</f>
        <v>0</v>
      </c>
      <c r="K67" s="136"/>
      <c r="L67" s="140"/>
    </row>
    <row r="68" spans="2:12" s="9" customFormat="1" ht="24.9" customHeight="1">
      <c r="B68" s="135"/>
      <c r="C68" s="136"/>
      <c r="D68" s="137" t="s">
        <v>1362</v>
      </c>
      <c r="E68" s="138"/>
      <c r="F68" s="138"/>
      <c r="G68" s="138"/>
      <c r="H68" s="138"/>
      <c r="I68" s="138"/>
      <c r="J68" s="139">
        <f>J140</f>
        <v>0</v>
      </c>
      <c r="K68" s="136"/>
      <c r="L68" s="140"/>
    </row>
    <row r="69" spans="2:12" s="9" customFormat="1" ht="24.9" customHeight="1">
      <c r="B69" s="135"/>
      <c r="C69" s="136"/>
      <c r="D69" s="137" t="s">
        <v>1363</v>
      </c>
      <c r="E69" s="138"/>
      <c r="F69" s="138"/>
      <c r="G69" s="138"/>
      <c r="H69" s="138"/>
      <c r="I69" s="138"/>
      <c r="J69" s="139">
        <f>J144</f>
        <v>0</v>
      </c>
      <c r="K69" s="136"/>
      <c r="L69" s="140"/>
    </row>
    <row r="70" spans="2:12" s="10" customFormat="1" ht="19.95" customHeight="1">
      <c r="B70" s="141"/>
      <c r="C70" s="142"/>
      <c r="D70" s="143" t="s">
        <v>1364</v>
      </c>
      <c r="E70" s="144"/>
      <c r="F70" s="144"/>
      <c r="G70" s="144"/>
      <c r="H70" s="144"/>
      <c r="I70" s="144"/>
      <c r="J70" s="145">
        <f>J155</f>
        <v>0</v>
      </c>
      <c r="K70" s="142"/>
      <c r="L70" s="146"/>
    </row>
    <row r="71" spans="1:31" s="2" customFormat="1" ht="21.75" customHeight="1">
      <c r="A71" s="34"/>
      <c r="B71" s="35"/>
      <c r="C71" s="36"/>
      <c r="D71" s="36"/>
      <c r="E71" s="36"/>
      <c r="F71" s="36"/>
      <c r="G71" s="36"/>
      <c r="H71" s="36"/>
      <c r="I71" s="36"/>
      <c r="J71" s="36"/>
      <c r="K71" s="36"/>
      <c r="L71" s="107"/>
      <c r="S71" s="34"/>
      <c r="T71" s="34"/>
      <c r="U71" s="34"/>
      <c r="V71" s="34"/>
      <c r="W71" s="34"/>
      <c r="X71" s="34"/>
      <c r="Y71" s="34"/>
      <c r="Z71" s="34"/>
      <c r="AA71" s="34"/>
      <c r="AB71" s="34"/>
      <c r="AC71" s="34"/>
      <c r="AD71" s="34"/>
      <c r="AE71" s="34"/>
    </row>
    <row r="72" spans="1:31" s="2" customFormat="1" ht="6.9" customHeight="1">
      <c r="A72" s="34"/>
      <c r="B72" s="48"/>
      <c r="C72" s="49"/>
      <c r="D72" s="49"/>
      <c r="E72" s="49"/>
      <c r="F72" s="49"/>
      <c r="G72" s="49"/>
      <c r="H72" s="49"/>
      <c r="I72" s="49"/>
      <c r="J72" s="49"/>
      <c r="K72" s="49"/>
      <c r="L72" s="107"/>
      <c r="S72" s="34"/>
      <c r="T72" s="34"/>
      <c r="U72" s="34"/>
      <c r="V72" s="34"/>
      <c r="W72" s="34"/>
      <c r="X72" s="34"/>
      <c r="Y72" s="34"/>
      <c r="Z72" s="34"/>
      <c r="AA72" s="34"/>
      <c r="AB72" s="34"/>
      <c r="AC72" s="34"/>
      <c r="AD72" s="34"/>
      <c r="AE72" s="34"/>
    </row>
    <row r="76" spans="1:31" s="2" customFormat="1" ht="6.9" customHeight="1">
      <c r="A76" s="34"/>
      <c r="B76" s="50"/>
      <c r="C76" s="51"/>
      <c r="D76" s="51"/>
      <c r="E76" s="51"/>
      <c r="F76" s="51"/>
      <c r="G76" s="51"/>
      <c r="H76" s="51"/>
      <c r="I76" s="51"/>
      <c r="J76" s="51"/>
      <c r="K76" s="51"/>
      <c r="L76" s="107"/>
      <c r="S76" s="34"/>
      <c r="T76" s="34"/>
      <c r="U76" s="34"/>
      <c r="V76" s="34"/>
      <c r="W76" s="34"/>
      <c r="X76" s="34"/>
      <c r="Y76" s="34"/>
      <c r="Z76" s="34"/>
      <c r="AA76" s="34"/>
      <c r="AB76" s="34"/>
      <c r="AC76" s="34"/>
      <c r="AD76" s="34"/>
      <c r="AE76" s="34"/>
    </row>
    <row r="77" spans="1:31" s="2" customFormat="1" ht="24.9" customHeight="1">
      <c r="A77" s="34"/>
      <c r="B77" s="35"/>
      <c r="C77" s="23" t="s">
        <v>136</v>
      </c>
      <c r="D77" s="36"/>
      <c r="E77" s="36"/>
      <c r="F77" s="36"/>
      <c r="G77" s="36"/>
      <c r="H77" s="36"/>
      <c r="I77" s="36"/>
      <c r="J77" s="36"/>
      <c r="K77" s="36"/>
      <c r="L77" s="107"/>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07"/>
      <c r="S78" s="34"/>
      <c r="T78" s="34"/>
      <c r="U78" s="34"/>
      <c r="V78" s="34"/>
      <c r="W78" s="34"/>
      <c r="X78" s="34"/>
      <c r="Y78" s="34"/>
      <c r="Z78" s="34"/>
      <c r="AA78" s="34"/>
      <c r="AB78" s="34"/>
      <c r="AC78" s="34"/>
      <c r="AD78" s="34"/>
      <c r="AE78" s="34"/>
    </row>
    <row r="79" spans="1:31" s="2" customFormat="1" ht="12" customHeight="1">
      <c r="A79" s="34"/>
      <c r="B79" s="35"/>
      <c r="C79" s="29" t="s">
        <v>16</v>
      </c>
      <c r="D79" s="36"/>
      <c r="E79" s="36"/>
      <c r="F79" s="36"/>
      <c r="G79" s="36"/>
      <c r="H79" s="36"/>
      <c r="I79" s="36"/>
      <c r="J79" s="36"/>
      <c r="K79" s="36"/>
      <c r="L79" s="107"/>
      <c r="S79" s="34"/>
      <c r="T79" s="34"/>
      <c r="U79" s="34"/>
      <c r="V79" s="34"/>
      <c r="W79" s="34"/>
      <c r="X79" s="34"/>
      <c r="Y79" s="34"/>
      <c r="Z79" s="34"/>
      <c r="AA79" s="34"/>
      <c r="AB79" s="34"/>
      <c r="AC79" s="34"/>
      <c r="AD79" s="34"/>
      <c r="AE79" s="34"/>
    </row>
    <row r="80" spans="1:31" s="2" customFormat="1" ht="16.5" customHeight="1">
      <c r="A80" s="34"/>
      <c r="B80" s="35"/>
      <c r="C80" s="36"/>
      <c r="D80" s="36"/>
      <c r="E80" s="361" t="str">
        <f>E7</f>
        <v>Nýrsko ON – oprava výpravní budovy</v>
      </c>
      <c r="F80" s="362"/>
      <c r="G80" s="362"/>
      <c r="H80" s="362"/>
      <c r="I80" s="36"/>
      <c r="J80" s="36"/>
      <c r="K80" s="36"/>
      <c r="L80" s="107"/>
      <c r="S80" s="34"/>
      <c r="T80" s="34"/>
      <c r="U80" s="34"/>
      <c r="V80" s="34"/>
      <c r="W80" s="34"/>
      <c r="X80" s="34"/>
      <c r="Y80" s="34"/>
      <c r="Z80" s="34"/>
      <c r="AA80" s="34"/>
      <c r="AB80" s="34"/>
      <c r="AC80" s="34"/>
      <c r="AD80" s="34"/>
      <c r="AE80" s="34"/>
    </row>
    <row r="81" spans="1:31" s="2" customFormat="1" ht="12" customHeight="1">
      <c r="A81" s="34"/>
      <c r="B81" s="35"/>
      <c r="C81" s="29" t="s">
        <v>106</v>
      </c>
      <c r="D81" s="36"/>
      <c r="E81" s="36"/>
      <c r="F81" s="36"/>
      <c r="G81" s="36"/>
      <c r="H81" s="36"/>
      <c r="I81" s="36"/>
      <c r="J81" s="36"/>
      <c r="K81" s="36"/>
      <c r="L81" s="107"/>
      <c r="S81" s="34"/>
      <c r="T81" s="34"/>
      <c r="U81" s="34"/>
      <c r="V81" s="34"/>
      <c r="W81" s="34"/>
      <c r="X81" s="34"/>
      <c r="Y81" s="34"/>
      <c r="Z81" s="34"/>
      <c r="AA81" s="34"/>
      <c r="AB81" s="34"/>
      <c r="AC81" s="34"/>
      <c r="AD81" s="34"/>
      <c r="AE81" s="34"/>
    </row>
    <row r="82" spans="1:31" s="2" customFormat="1" ht="16.5" customHeight="1">
      <c r="A82" s="34"/>
      <c r="B82" s="35"/>
      <c r="C82" s="36"/>
      <c r="D82" s="36"/>
      <c r="E82" s="314" t="str">
        <f>E9</f>
        <v>SO 02 - ZTI</v>
      </c>
      <c r="F82" s="363"/>
      <c r="G82" s="363"/>
      <c r="H82" s="363"/>
      <c r="I82" s="36"/>
      <c r="J82" s="36"/>
      <c r="K82" s="36"/>
      <c r="L82" s="107"/>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107"/>
      <c r="S83" s="34"/>
      <c r="T83" s="34"/>
      <c r="U83" s="34"/>
      <c r="V83" s="34"/>
      <c r="W83" s="34"/>
      <c r="X83" s="34"/>
      <c r="Y83" s="34"/>
      <c r="Z83" s="34"/>
      <c r="AA83" s="34"/>
      <c r="AB83" s="34"/>
      <c r="AC83" s="34"/>
      <c r="AD83" s="34"/>
      <c r="AE83" s="34"/>
    </row>
    <row r="84" spans="1:31" s="2" customFormat="1" ht="12" customHeight="1">
      <c r="A84" s="34"/>
      <c r="B84" s="35"/>
      <c r="C84" s="29" t="s">
        <v>21</v>
      </c>
      <c r="D84" s="36"/>
      <c r="E84" s="36"/>
      <c r="F84" s="27" t="str">
        <f>F12</f>
        <v xml:space="preserve"> </v>
      </c>
      <c r="G84" s="36"/>
      <c r="H84" s="36"/>
      <c r="I84" s="29" t="s">
        <v>23</v>
      </c>
      <c r="J84" s="60" t="str">
        <f>IF(J12="","",J12)</f>
        <v>19. 8. 2020</v>
      </c>
      <c r="K84" s="36"/>
      <c r="L84" s="107"/>
      <c r="S84" s="34"/>
      <c r="T84" s="34"/>
      <c r="U84" s="34"/>
      <c r="V84" s="34"/>
      <c r="W84" s="34"/>
      <c r="X84" s="34"/>
      <c r="Y84" s="34"/>
      <c r="Z84" s="34"/>
      <c r="AA84" s="34"/>
      <c r="AB84" s="34"/>
      <c r="AC84" s="34"/>
      <c r="AD84" s="34"/>
      <c r="AE84" s="34"/>
    </row>
    <row r="85" spans="1:31" s="2" customFormat="1" ht="6.9" customHeight="1">
      <c r="A85" s="34"/>
      <c r="B85" s="35"/>
      <c r="C85" s="36"/>
      <c r="D85" s="36"/>
      <c r="E85" s="36"/>
      <c r="F85" s="36"/>
      <c r="G85" s="36"/>
      <c r="H85" s="36"/>
      <c r="I85" s="36"/>
      <c r="J85" s="36"/>
      <c r="K85" s="36"/>
      <c r="L85" s="107"/>
      <c r="S85" s="34"/>
      <c r="T85" s="34"/>
      <c r="U85" s="34"/>
      <c r="V85" s="34"/>
      <c r="W85" s="34"/>
      <c r="X85" s="34"/>
      <c r="Y85" s="34"/>
      <c r="Z85" s="34"/>
      <c r="AA85" s="34"/>
      <c r="AB85" s="34"/>
      <c r="AC85" s="34"/>
      <c r="AD85" s="34"/>
      <c r="AE85" s="34"/>
    </row>
    <row r="86" spans="1:31" s="2" customFormat="1" ht="15.15" customHeight="1">
      <c r="A86" s="34"/>
      <c r="B86" s="35"/>
      <c r="C86" s="29" t="s">
        <v>25</v>
      </c>
      <c r="D86" s="36"/>
      <c r="E86" s="36"/>
      <c r="F86" s="27" t="str">
        <f>E15</f>
        <v>Správa železnic, s.o.</v>
      </c>
      <c r="G86" s="36"/>
      <c r="H86" s="36"/>
      <c r="I86" s="29" t="s">
        <v>33</v>
      </c>
      <c r="J86" s="32" t="str">
        <f>E21</f>
        <v xml:space="preserve">SUDOP EU a.s. </v>
      </c>
      <c r="K86" s="36"/>
      <c r="L86" s="107"/>
      <c r="S86" s="34"/>
      <c r="T86" s="34"/>
      <c r="U86" s="34"/>
      <c r="V86" s="34"/>
      <c r="W86" s="34"/>
      <c r="X86" s="34"/>
      <c r="Y86" s="34"/>
      <c r="Z86" s="34"/>
      <c r="AA86" s="34"/>
      <c r="AB86" s="34"/>
      <c r="AC86" s="34"/>
      <c r="AD86" s="34"/>
      <c r="AE86" s="34"/>
    </row>
    <row r="87" spans="1:31" s="2" customFormat="1" ht="25.65" customHeight="1">
      <c r="A87" s="34"/>
      <c r="B87" s="35"/>
      <c r="C87" s="29" t="s">
        <v>31</v>
      </c>
      <c r="D87" s="36"/>
      <c r="E87" s="36"/>
      <c r="F87" s="27" t="str">
        <f>IF(E18="","",E18)</f>
        <v>Vyplň údaj</v>
      </c>
      <c r="G87" s="36"/>
      <c r="H87" s="36"/>
      <c r="I87" s="29" t="s">
        <v>38</v>
      </c>
      <c r="J87" s="32" t="str">
        <f>E24</f>
        <v>STAVEBNÍ ROZPOČTY s.r.o.</v>
      </c>
      <c r="K87" s="36"/>
      <c r="L87" s="107"/>
      <c r="S87" s="34"/>
      <c r="T87" s="34"/>
      <c r="U87" s="34"/>
      <c r="V87" s="34"/>
      <c r="W87" s="34"/>
      <c r="X87" s="34"/>
      <c r="Y87" s="34"/>
      <c r="Z87" s="34"/>
      <c r="AA87" s="34"/>
      <c r="AB87" s="34"/>
      <c r="AC87" s="34"/>
      <c r="AD87" s="34"/>
      <c r="AE87" s="34"/>
    </row>
    <row r="88" spans="1:31" s="2" customFormat="1" ht="10.35" customHeight="1">
      <c r="A88" s="34"/>
      <c r="B88" s="35"/>
      <c r="C88" s="36"/>
      <c r="D88" s="36"/>
      <c r="E88" s="36"/>
      <c r="F88" s="36"/>
      <c r="G88" s="36"/>
      <c r="H88" s="36"/>
      <c r="I88" s="36"/>
      <c r="J88" s="36"/>
      <c r="K88" s="36"/>
      <c r="L88" s="107"/>
      <c r="S88" s="34"/>
      <c r="T88" s="34"/>
      <c r="U88" s="34"/>
      <c r="V88" s="34"/>
      <c r="W88" s="34"/>
      <c r="X88" s="34"/>
      <c r="Y88" s="34"/>
      <c r="Z88" s="34"/>
      <c r="AA88" s="34"/>
      <c r="AB88" s="34"/>
      <c r="AC88" s="34"/>
      <c r="AD88" s="34"/>
      <c r="AE88" s="34"/>
    </row>
    <row r="89" spans="1:31" s="11" customFormat="1" ht="29.25" customHeight="1">
      <c r="A89" s="147"/>
      <c r="B89" s="148"/>
      <c r="C89" s="149" t="s">
        <v>137</v>
      </c>
      <c r="D89" s="150" t="s">
        <v>63</v>
      </c>
      <c r="E89" s="150" t="s">
        <v>59</v>
      </c>
      <c r="F89" s="150" t="s">
        <v>60</v>
      </c>
      <c r="G89" s="150" t="s">
        <v>138</v>
      </c>
      <c r="H89" s="150" t="s">
        <v>139</v>
      </c>
      <c r="I89" s="150" t="s">
        <v>140</v>
      </c>
      <c r="J89" s="150" t="s">
        <v>111</v>
      </c>
      <c r="K89" s="151" t="s">
        <v>141</v>
      </c>
      <c r="L89" s="152"/>
      <c r="M89" s="69" t="s">
        <v>19</v>
      </c>
      <c r="N89" s="70" t="s">
        <v>48</v>
      </c>
      <c r="O89" s="70" t="s">
        <v>142</v>
      </c>
      <c r="P89" s="70" t="s">
        <v>143</v>
      </c>
      <c r="Q89" s="70" t="s">
        <v>144</v>
      </c>
      <c r="R89" s="70" t="s">
        <v>145</v>
      </c>
      <c r="S89" s="70" t="s">
        <v>146</v>
      </c>
      <c r="T89" s="71" t="s">
        <v>147</v>
      </c>
      <c r="U89" s="147"/>
      <c r="V89" s="147"/>
      <c r="W89" s="147"/>
      <c r="X89" s="147"/>
      <c r="Y89" s="147"/>
      <c r="Z89" s="147"/>
      <c r="AA89" s="147"/>
      <c r="AB89" s="147"/>
      <c r="AC89" s="147"/>
      <c r="AD89" s="147"/>
      <c r="AE89" s="147"/>
    </row>
    <row r="90" spans="1:63" s="2" customFormat="1" ht="22.8" customHeight="1">
      <c r="A90" s="34"/>
      <c r="B90" s="35"/>
      <c r="C90" s="76" t="s">
        <v>148</v>
      </c>
      <c r="D90" s="36"/>
      <c r="E90" s="36"/>
      <c r="F90" s="36"/>
      <c r="G90" s="36"/>
      <c r="H90" s="36"/>
      <c r="I90" s="36"/>
      <c r="J90" s="153">
        <f>BK90</f>
        <v>0</v>
      </c>
      <c r="K90" s="36"/>
      <c r="L90" s="39"/>
      <c r="M90" s="72"/>
      <c r="N90" s="154"/>
      <c r="O90" s="73"/>
      <c r="P90" s="155">
        <f>P91+P95+P128+P140+P144</f>
        <v>0</v>
      </c>
      <c r="Q90" s="73"/>
      <c r="R90" s="155">
        <f>R91+R95+R128+R140+R144</f>
        <v>25.1264621</v>
      </c>
      <c r="S90" s="73"/>
      <c r="T90" s="156">
        <f>T91+T95+T128+T140+T144</f>
        <v>6.339000000000001</v>
      </c>
      <c r="U90" s="34"/>
      <c r="V90" s="34"/>
      <c r="W90" s="34"/>
      <c r="X90" s="34"/>
      <c r="Y90" s="34"/>
      <c r="Z90" s="34"/>
      <c r="AA90" s="34"/>
      <c r="AB90" s="34"/>
      <c r="AC90" s="34"/>
      <c r="AD90" s="34"/>
      <c r="AE90" s="34"/>
      <c r="AT90" s="17" t="s">
        <v>77</v>
      </c>
      <c r="AU90" s="17" t="s">
        <v>112</v>
      </c>
      <c r="BK90" s="157">
        <f>BK91+BK95+BK128+BK140+BK144</f>
        <v>0</v>
      </c>
    </row>
    <row r="91" spans="2:63" s="12" customFormat="1" ht="25.95" customHeight="1">
      <c r="B91" s="158"/>
      <c r="C91" s="159"/>
      <c r="D91" s="160" t="s">
        <v>77</v>
      </c>
      <c r="E91" s="161" t="s">
        <v>149</v>
      </c>
      <c r="F91" s="161" t="s">
        <v>150</v>
      </c>
      <c r="G91" s="159"/>
      <c r="H91" s="159"/>
      <c r="I91" s="162"/>
      <c r="J91" s="163">
        <f>BK91</f>
        <v>0</v>
      </c>
      <c r="K91" s="159"/>
      <c r="L91" s="164"/>
      <c r="M91" s="165"/>
      <c r="N91" s="166"/>
      <c r="O91" s="166"/>
      <c r="P91" s="167">
        <f>P92</f>
        <v>0</v>
      </c>
      <c r="Q91" s="166"/>
      <c r="R91" s="167">
        <f>R92</f>
        <v>0</v>
      </c>
      <c r="S91" s="166"/>
      <c r="T91" s="168">
        <f>T92</f>
        <v>0</v>
      </c>
      <c r="AR91" s="169" t="s">
        <v>86</v>
      </c>
      <c r="AT91" s="170" t="s">
        <v>77</v>
      </c>
      <c r="AU91" s="170" t="s">
        <v>78</v>
      </c>
      <c r="AY91" s="169" t="s">
        <v>151</v>
      </c>
      <c r="BK91" s="171">
        <f>BK92</f>
        <v>0</v>
      </c>
    </row>
    <row r="92" spans="2:63" s="12" customFormat="1" ht="22.8" customHeight="1">
      <c r="B92" s="158"/>
      <c r="C92" s="159"/>
      <c r="D92" s="160" t="s">
        <v>77</v>
      </c>
      <c r="E92" s="172" t="s">
        <v>1365</v>
      </c>
      <c r="F92" s="172" t="s">
        <v>1365</v>
      </c>
      <c r="G92" s="159"/>
      <c r="H92" s="159"/>
      <c r="I92" s="162"/>
      <c r="J92" s="173">
        <f>BK92</f>
        <v>0</v>
      </c>
      <c r="K92" s="159"/>
      <c r="L92" s="164"/>
      <c r="M92" s="165"/>
      <c r="N92" s="166"/>
      <c r="O92" s="166"/>
      <c r="P92" s="167">
        <f>SUM(P93:P94)</f>
        <v>0</v>
      </c>
      <c r="Q92" s="166"/>
      <c r="R92" s="167">
        <f>SUM(R93:R94)</f>
        <v>0</v>
      </c>
      <c r="S92" s="166"/>
      <c r="T92" s="168">
        <f>SUM(T93:T94)</f>
        <v>0</v>
      </c>
      <c r="AR92" s="169" t="s">
        <v>86</v>
      </c>
      <c r="AT92" s="170" t="s">
        <v>77</v>
      </c>
      <c r="AU92" s="170" t="s">
        <v>86</v>
      </c>
      <c r="AY92" s="169" t="s">
        <v>151</v>
      </c>
      <c r="BK92" s="171">
        <f>SUM(BK93:BK94)</f>
        <v>0</v>
      </c>
    </row>
    <row r="93" spans="1:65" s="2" customFormat="1" ht="14.4" customHeight="1">
      <c r="A93" s="34"/>
      <c r="B93" s="35"/>
      <c r="C93" s="174" t="s">
        <v>86</v>
      </c>
      <c r="D93" s="174" t="s">
        <v>153</v>
      </c>
      <c r="E93" s="175" t="s">
        <v>1366</v>
      </c>
      <c r="F93" s="176" t="s">
        <v>1367</v>
      </c>
      <c r="G93" s="177" t="s">
        <v>188</v>
      </c>
      <c r="H93" s="178">
        <v>1</v>
      </c>
      <c r="I93" s="179"/>
      <c r="J93" s="180">
        <f>ROUND(I93*H93,2)</f>
        <v>0</v>
      </c>
      <c r="K93" s="176" t="s">
        <v>19</v>
      </c>
      <c r="L93" s="39"/>
      <c r="M93" s="181" t="s">
        <v>19</v>
      </c>
      <c r="N93" s="182" t="s">
        <v>51</v>
      </c>
      <c r="O93" s="65"/>
      <c r="P93" s="183">
        <f>O93*H93</f>
        <v>0</v>
      </c>
      <c r="Q93" s="183">
        <v>0</v>
      </c>
      <c r="R93" s="183">
        <f>Q93*H93</f>
        <v>0</v>
      </c>
      <c r="S93" s="183">
        <v>0</v>
      </c>
      <c r="T93" s="184">
        <f>S93*H93</f>
        <v>0</v>
      </c>
      <c r="U93" s="34"/>
      <c r="V93" s="34"/>
      <c r="W93" s="34"/>
      <c r="X93" s="34"/>
      <c r="Y93" s="34"/>
      <c r="Z93" s="34"/>
      <c r="AA93" s="34"/>
      <c r="AB93" s="34"/>
      <c r="AC93" s="34"/>
      <c r="AD93" s="34"/>
      <c r="AE93" s="34"/>
      <c r="AR93" s="185" t="s">
        <v>158</v>
      </c>
      <c r="AT93" s="185" t="s">
        <v>153</v>
      </c>
      <c r="AU93" s="185" t="s">
        <v>88</v>
      </c>
      <c r="AY93" s="17" t="s">
        <v>151</v>
      </c>
      <c r="BE93" s="186">
        <f>IF(N93="základní",J93,0)</f>
        <v>0</v>
      </c>
      <c r="BF93" s="186">
        <f>IF(N93="snížená",J93,0)</f>
        <v>0</v>
      </c>
      <c r="BG93" s="186">
        <f>IF(N93="zákl. přenesená",J93,0)</f>
        <v>0</v>
      </c>
      <c r="BH93" s="186">
        <f>IF(N93="sníž. přenesená",J93,0)</f>
        <v>0</v>
      </c>
      <c r="BI93" s="186">
        <f>IF(N93="nulová",J93,0)</f>
        <v>0</v>
      </c>
      <c r="BJ93" s="17" t="s">
        <v>158</v>
      </c>
      <c r="BK93" s="186">
        <f>ROUND(I93*H93,2)</f>
        <v>0</v>
      </c>
      <c r="BL93" s="17" t="s">
        <v>158</v>
      </c>
      <c r="BM93" s="185" t="s">
        <v>1368</v>
      </c>
    </row>
    <row r="94" spans="1:65" s="2" customFormat="1" ht="14.4" customHeight="1">
      <c r="A94" s="34"/>
      <c r="B94" s="35"/>
      <c r="C94" s="174" t="s">
        <v>88</v>
      </c>
      <c r="D94" s="174" t="s">
        <v>153</v>
      </c>
      <c r="E94" s="175" t="s">
        <v>1369</v>
      </c>
      <c r="F94" s="176" t="s">
        <v>1370</v>
      </c>
      <c r="G94" s="177" t="s">
        <v>188</v>
      </c>
      <c r="H94" s="178">
        <v>1</v>
      </c>
      <c r="I94" s="179"/>
      <c r="J94" s="180">
        <f>ROUND(I94*H94,2)</f>
        <v>0</v>
      </c>
      <c r="K94" s="176" t="s">
        <v>19</v>
      </c>
      <c r="L94" s="39"/>
      <c r="M94" s="181" t="s">
        <v>19</v>
      </c>
      <c r="N94" s="182" t="s">
        <v>51</v>
      </c>
      <c r="O94" s="65"/>
      <c r="P94" s="183">
        <f>O94*H94</f>
        <v>0</v>
      </c>
      <c r="Q94" s="183">
        <v>0</v>
      </c>
      <c r="R94" s="183">
        <f>Q94*H94</f>
        <v>0</v>
      </c>
      <c r="S94" s="183">
        <v>0</v>
      </c>
      <c r="T94" s="184">
        <f>S94*H94</f>
        <v>0</v>
      </c>
      <c r="U94" s="34"/>
      <c r="V94" s="34"/>
      <c r="W94" s="34"/>
      <c r="X94" s="34"/>
      <c r="Y94" s="34"/>
      <c r="Z94" s="34"/>
      <c r="AA94" s="34"/>
      <c r="AB94" s="34"/>
      <c r="AC94" s="34"/>
      <c r="AD94" s="34"/>
      <c r="AE94" s="34"/>
      <c r="AR94" s="185" t="s">
        <v>158</v>
      </c>
      <c r="AT94" s="185" t="s">
        <v>153</v>
      </c>
      <c r="AU94" s="185" t="s">
        <v>88</v>
      </c>
      <c r="AY94" s="17" t="s">
        <v>151</v>
      </c>
      <c r="BE94" s="186">
        <f>IF(N94="základní",J94,0)</f>
        <v>0</v>
      </c>
      <c r="BF94" s="186">
        <f>IF(N94="snížená",J94,0)</f>
        <v>0</v>
      </c>
      <c r="BG94" s="186">
        <f>IF(N94="zákl. přenesená",J94,0)</f>
        <v>0</v>
      </c>
      <c r="BH94" s="186">
        <f>IF(N94="sníž. přenesená",J94,0)</f>
        <v>0</v>
      </c>
      <c r="BI94" s="186">
        <f>IF(N94="nulová",J94,0)</f>
        <v>0</v>
      </c>
      <c r="BJ94" s="17" t="s">
        <v>158</v>
      </c>
      <c r="BK94" s="186">
        <f>ROUND(I94*H94,2)</f>
        <v>0</v>
      </c>
      <c r="BL94" s="17" t="s">
        <v>158</v>
      </c>
      <c r="BM94" s="185" t="s">
        <v>1371</v>
      </c>
    </row>
    <row r="95" spans="2:63" s="12" customFormat="1" ht="25.95" customHeight="1">
      <c r="B95" s="158"/>
      <c r="C95" s="159"/>
      <c r="D95" s="160" t="s">
        <v>77</v>
      </c>
      <c r="E95" s="161" t="s">
        <v>1372</v>
      </c>
      <c r="F95" s="161" t="s">
        <v>1372</v>
      </c>
      <c r="G95" s="159"/>
      <c r="H95" s="159"/>
      <c r="I95" s="162"/>
      <c r="J95" s="163">
        <f>BK95</f>
        <v>0</v>
      </c>
      <c r="K95" s="159"/>
      <c r="L95" s="164"/>
      <c r="M95" s="165"/>
      <c r="N95" s="166"/>
      <c r="O95" s="166"/>
      <c r="P95" s="167">
        <f>P96+SUM(P97:P100)+P104+P116</f>
        <v>0</v>
      </c>
      <c r="Q95" s="166"/>
      <c r="R95" s="167">
        <f>R96+SUM(R97:R100)+R104+R116</f>
        <v>6.637304499999999</v>
      </c>
      <c r="S95" s="166"/>
      <c r="T95" s="168">
        <f>T96+SUM(T97:T100)+T104+T116</f>
        <v>0</v>
      </c>
      <c r="AR95" s="169" t="s">
        <v>86</v>
      </c>
      <c r="AT95" s="170" t="s">
        <v>77</v>
      </c>
      <c r="AU95" s="170" t="s">
        <v>78</v>
      </c>
      <c r="AY95" s="169" t="s">
        <v>151</v>
      </c>
      <c r="BK95" s="171">
        <f>BK96+SUM(BK97:BK100)+BK104+BK116</f>
        <v>0</v>
      </c>
    </row>
    <row r="96" spans="1:65" s="2" customFormat="1" ht="14.4" customHeight="1">
      <c r="A96" s="34"/>
      <c r="B96" s="35"/>
      <c r="C96" s="174" t="s">
        <v>170</v>
      </c>
      <c r="D96" s="174" t="s">
        <v>153</v>
      </c>
      <c r="E96" s="175" t="s">
        <v>1373</v>
      </c>
      <c r="F96" s="176" t="s">
        <v>1374</v>
      </c>
      <c r="G96" s="177" t="s">
        <v>173</v>
      </c>
      <c r="H96" s="178">
        <v>20.2</v>
      </c>
      <c r="I96" s="179"/>
      <c r="J96" s="180">
        <f>ROUND(I96*H96,2)</f>
        <v>0</v>
      </c>
      <c r="K96" s="176" t="s">
        <v>19</v>
      </c>
      <c r="L96" s="39"/>
      <c r="M96" s="181" t="s">
        <v>19</v>
      </c>
      <c r="N96" s="182" t="s">
        <v>51</v>
      </c>
      <c r="O96" s="65"/>
      <c r="P96" s="183">
        <f>O96*H96</f>
        <v>0</v>
      </c>
      <c r="Q96" s="183">
        <v>0</v>
      </c>
      <c r="R96" s="183">
        <f>Q96*H96</f>
        <v>0</v>
      </c>
      <c r="S96" s="183">
        <v>0</v>
      </c>
      <c r="T96" s="184">
        <f>S96*H96</f>
        <v>0</v>
      </c>
      <c r="U96" s="34"/>
      <c r="V96" s="34"/>
      <c r="W96" s="34"/>
      <c r="X96" s="34"/>
      <c r="Y96" s="34"/>
      <c r="Z96" s="34"/>
      <c r="AA96" s="34"/>
      <c r="AB96" s="34"/>
      <c r="AC96" s="34"/>
      <c r="AD96" s="34"/>
      <c r="AE96" s="34"/>
      <c r="AR96" s="185" t="s">
        <v>158</v>
      </c>
      <c r="AT96" s="185" t="s">
        <v>153</v>
      </c>
      <c r="AU96" s="185" t="s">
        <v>86</v>
      </c>
      <c r="AY96" s="17" t="s">
        <v>151</v>
      </c>
      <c r="BE96" s="186">
        <f>IF(N96="základní",J96,0)</f>
        <v>0</v>
      </c>
      <c r="BF96" s="186">
        <f>IF(N96="snížená",J96,0)</f>
        <v>0</v>
      </c>
      <c r="BG96" s="186">
        <f>IF(N96="zákl. přenesená",J96,0)</f>
        <v>0</v>
      </c>
      <c r="BH96" s="186">
        <f>IF(N96="sníž. přenesená",J96,0)</f>
        <v>0</v>
      </c>
      <c r="BI96" s="186">
        <f>IF(N96="nulová",J96,0)</f>
        <v>0</v>
      </c>
      <c r="BJ96" s="17" t="s">
        <v>158</v>
      </c>
      <c r="BK96" s="186">
        <f>ROUND(I96*H96,2)</f>
        <v>0</v>
      </c>
      <c r="BL96" s="17" t="s">
        <v>158</v>
      </c>
      <c r="BM96" s="185" t="s">
        <v>1375</v>
      </c>
    </row>
    <row r="97" spans="1:65" s="2" customFormat="1" ht="14.4" customHeight="1">
      <c r="A97" s="34"/>
      <c r="B97" s="35"/>
      <c r="C97" s="174" t="s">
        <v>158</v>
      </c>
      <c r="D97" s="174" t="s">
        <v>153</v>
      </c>
      <c r="E97" s="175" t="s">
        <v>1376</v>
      </c>
      <c r="F97" s="176" t="s">
        <v>1377</v>
      </c>
      <c r="G97" s="177" t="s">
        <v>173</v>
      </c>
      <c r="H97" s="178">
        <v>20.2</v>
      </c>
      <c r="I97" s="179"/>
      <c r="J97" s="180">
        <f>ROUND(I97*H97,2)</f>
        <v>0</v>
      </c>
      <c r="K97" s="176" t="s">
        <v>19</v>
      </c>
      <c r="L97" s="39"/>
      <c r="M97" s="181" t="s">
        <v>19</v>
      </c>
      <c r="N97" s="182" t="s">
        <v>51</v>
      </c>
      <c r="O97" s="65"/>
      <c r="P97" s="183">
        <f>O97*H97</f>
        <v>0</v>
      </c>
      <c r="Q97" s="183">
        <v>0</v>
      </c>
      <c r="R97" s="183">
        <f>Q97*H97</f>
        <v>0</v>
      </c>
      <c r="S97" s="183">
        <v>0</v>
      </c>
      <c r="T97" s="184">
        <f>S97*H97</f>
        <v>0</v>
      </c>
      <c r="U97" s="34"/>
      <c r="V97" s="34"/>
      <c r="W97" s="34"/>
      <c r="X97" s="34"/>
      <c r="Y97" s="34"/>
      <c r="Z97" s="34"/>
      <c r="AA97" s="34"/>
      <c r="AB97" s="34"/>
      <c r="AC97" s="34"/>
      <c r="AD97" s="34"/>
      <c r="AE97" s="34"/>
      <c r="AR97" s="185" t="s">
        <v>158</v>
      </c>
      <c r="AT97" s="185" t="s">
        <v>153</v>
      </c>
      <c r="AU97" s="185" t="s">
        <v>86</v>
      </c>
      <c r="AY97" s="17" t="s">
        <v>151</v>
      </c>
      <c r="BE97" s="186">
        <f>IF(N97="základní",J97,0)</f>
        <v>0</v>
      </c>
      <c r="BF97" s="186">
        <f>IF(N97="snížená",J97,0)</f>
        <v>0</v>
      </c>
      <c r="BG97" s="186">
        <f>IF(N97="zákl. přenesená",J97,0)</f>
        <v>0</v>
      </c>
      <c r="BH97" s="186">
        <f>IF(N97="sníž. přenesená",J97,0)</f>
        <v>0</v>
      </c>
      <c r="BI97" s="186">
        <f>IF(N97="nulová",J97,0)</f>
        <v>0</v>
      </c>
      <c r="BJ97" s="17" t="s">
        <v>158</v>
      </c>
      <c r="BK97" s="186">
        <f>ROUND(I97*H97,2)</f>
        <v>0</v>
      </c>
      <c r="BL97" s="17" t="s">
        <v>158</v>
      </c>
      <c r="BM97" s="185" t="s">
        <v>1378</v>
      </c>
    </row>
    <row r="98" spans="1:65" s="2" customFormat="1" ht="24.15" customHeight="1">
      <c r="A98" s="34"/>
      <c r="B98" s="35"/>
      <c r="C98" s="174" t="s">
        <v>181</v>
      </c>
      <c r="D98" s="174" t="s">
        <v>153</v>
      </c>
      <c r="E98" s="175" t="s">
        <v>1379</v>
      </c>
      <c r="F98" s="176" t="s">
        <v>1380</v>
      </c>
      <c r="G98" s="177" t="s">
        <v>156</v>
      </c>
      <c r="H98" s="178">
        <v>2.925</v>
      </c>
      <c r="I98" s="179"/>
      <c r="J98" s="180">
        <f>ROUND(I98*H98,2)</f>
        <v>0</v>
      </c>
      <c r="K98" s="176" t="s">
        <v>157</v>
      </c>
      <c r="L98" s="39"/>
      <c r="M98" s="181" t="s">
        <v>19</v>
      </c>
      <c r="N98" s="182" t="s">
        <v>51</v>
      </c>
      <c r="O98" s="65"/>
      <c r="P98" s="183">
        <f>O98*H98</f>
        <v>0</v>
      </c>
      <c r="Q98" s="183">
        <v>2.25634</v>
      </c>
      <c r="R98" s="183">
        <f>Q98*H98</f>
        <v>6.599794499999999</v>
      </c>
      <c r="S98" s="183">
        <v>0</v>
      </c>
      <c r="T98" s="184">
        <f>S98*H98</f>
        <v>0</v>
      </c>
      <c r="U98" s="34"/>
      <c r="V98" s="34"/>
      <c r="W98" s="34"/>
      <c r="X98" s="34"/>
      <c r="Y98" s="34"/>
      <c r="Z98" s="34"/>
      <c r="AA98" s="34"/>
      <c r="AB98" s="34"/>
      <c r="AC98" s="34"/>
      <c r="AD98" s="34"/>
      <c r="AE98" s="34"/>
      <c r="AR98" s="185" t="s">
        <v>158</v>
      </c>
      <c r="AT98" s="185" t="s">
        <v>153</v>
      </c>
      <c r="AU98" s="185" t="s">
        <v>86</v>
      </c>
      <c r="AY98" s="17" t="s">
        <v>151</v>
      </c>
      <c r="BE98" s="186">
        <f>IF(N98="základní",J98,0)</f>
        <v>0</v>
      </c>
      <c r="BF98" s="186">
        <f>IF(N98="snížená",J98,0)</f>
        <v>0</v>
      </c>
      <c r="BG98" s="186">
        <f>IF(N98="zákl. přenesená",J98,0)</f>
        <v>0</v>
      </c>
      <c r="BH98" s="186">
        <f>IF(N98="sníž. přenesená",J98,0)</f>
        <v>0</v>
      </c>
      <c r="BI98" s="186">
        <f>IF(N98="nulová",J98,0)</f>
        <v>0</v>
      </c>
      <c r="BJ98" s="17" t="s">
        <v>158</v>
      </c>
      <c r="BK98" s="186">
        <f>ROUND(I98*H98,2)</f>
        <v>0</v>
      </c>
      <c r="BL98" s="17" t="s">
        <v>158</v>
      </c>
      <c r="BM98" s="185" t="s">
        <v>1381</v>
      </c>
    </row>
    <row r="99" spans="2:63" s="12" customFormat="1" ht="22.8" customHeight="1">
      <c r="B99" s="158"/>
      <c r="C99" s="159"/>
      <c r="D99" s="160" t="s">
        <v>77</v>
      </c>
      <c r="E99" s="172" t="s">
        <v>765</v>
      </c>
      <c r="F99" s="172" t="s">
        <v>766</v>
      </c>
      <c r="G99" s="159"/>
      <c r="H99" s="159"/>
      <c r="I99" s="162"/>
      <c r="J99" s="173">
        <f>BK99</f>
        <v>0</v>
      </c>
      <c r="K99" s="159"/>
      <c r="L99" s="164"/>
      <c r="M99" s="165"/>
      <c r="N99" s="166"/>
      <c r="O99" s="166"/>
      <c r="P99" s="167">
        <v>0</v>
      </c>
      <c r="Q99" s="166"/>
      <c r="R99" s="167">
        <v>0</v>
      </c>
      <c r="S99" s="166"/>
      <c r="T99" s="168">
        <v>0</v>
      </c>
      <c r="AR99" s="169" t="s">
        <v>88</v>
      </c>
      <c r="AT99" s="170" t="s">
        <v>77</v>
      </c>
      <c r="AU99" s="170" t="s">
        <v>86</v>
      </c>
      <c r="AY99" s="169" t="s">
        <v>151</v>
      </c>
      <c r="BK99" s="171">
        <v>0</v>
      </c>
    </row>
    <row r="100" spans="2:63" s="12" customFormat="1" ht="22.8" customHeight="1">
      <c r="B100" s="158"/>
      <c r="C100" s="159"/>
      <c r="D100" s="160" t="s">
        <v>77</v>
      </c>
      <c r="E100" s="172" t="s">
        <v>773</v>
      </c>
      <c r="F100" s="172" t="s">
        <v>774</v>
      </c>
      <c r="G100" s="159"/>
      <c r="H100" s="159"/>
      <c r="I100" s="162"/>
      <c r="J100" s="173">
        <f>BK100</f>
        <v>0</v>
      </c>
      <c r="K100" s="159"/>
      <c r="L100" s="164"/>
      <c r="M100" s="165"/>
      <c r="N100" s="166"/>
      <c r="O100" s="166"/>
      <c r="P100" s="167">
        <f>SUM(P101:P103)</f>
        <v>0</v>
      </c>
      <c r="Q100" s="166"/>
      <c r="R100" s="167">
        <f>SUM(R101:R103)</f>
        <v>0</v>
      </c>
      <c r="S100" s="166"/>
      <c r="T100" s="168">
        <f>SUM(T101:T103)</f>
        <v>0</v>
      </c>
      <c r="AR100" s="169" t="s">
        <v>88</v>
      </c>
      <c r="AT100" s="170" t="s">
        <v>77</v>
      </c>
      <c r="AU100" s="170" t="s">
        <v>86</v>
      </c>
      <c r="AY100" s="169" t="s">
        <v>151</v>
      </c>
      <c r="BK100" s="171">
        <f>SUM(BK101:BK103)</f>
        <v>0</v>
      </c>
    </row>
    <row r="101" spans="1:65" s="2" customFormat="1" ht="14.4" customHeight="1">
      <c r="A101" s="34"/>
      <c r="B101" s="35"/>
      <c r="C101" s="174" t="s">
        <v>185</v>
      </c>
      <c r="D101" s="174" t="s">
        <v>153</v>
      </c>
      <c r="E101" s="175" t="s">
        <v>1382</v>
      </c>
      <c r="F101" s="176" t="s">
        <v>1383</v>
      </c>
      <c r="G101" s="177" t="s">
        <v>202</v>
      </c>
      <c r="H101" s="178">
        <v>11</v>
      </c>
      <c r="I101" s="179"/>
      <c r="J101" s="180">
        <f>ROUND(I101*H101,2)</f>
        <v>0</v>
      </c>
      <c r="K101" s="176" t="s">
        <v>19</v>
      </c>
      <c r="L101" s="39"/>
      <c r="M101" s="181" t="s">
        <v>19</v>
      </c>
      <c r="N101" s="182" t="s">
        <v>51</v>
      </c>
      <c r="O101" s="65"/>
      <c r="P101" s="183">
        <f>O101*H101</f>
        <v>0</v>
      </c>
      <c r="Q101" s="183">
        <v>0</v>
      </c>
      <c r="R101" s="183">
        <f>Q101*H101</f>
        <v>0</v>
      </c>
      <c r="S101" s="183">
        <v>0</v>
      </c>
      <c r="T101" s="184">
        <f>S101*H101</f>
        <v>0</v>
      </c>
      <c r="U101" s="34"/>
      <c r="V101" s="34"/>
      <c r="W101" s="34"/>
      <c r="X101" s="34"/>
      <c r="Y101" s="34"/>
      <c r="Z101" s="34"/>
      <c r="AA101" s="34"/>
      <c r="AB101" s="34"/>
      <c r="AC101" s="34"/>
      <c r="AD101" s="34"/>
      <c r="AE101" s="34"/>
      <c r="AR101" s="185" t="s">
        <v>158</v>
      </c>
      <c r="AT101" s="185" t="s">
        <v>153</v>
      </c>
      <c r="AU101" s="185" t="s">
        <v>88</v>
      </c>
      <c r="AY101" s="17" t="s">
        <v>151</v>
      </c>
      <c r="BE101" s="186">
        <f>IF(N101="základní",J101,0)</f>
        <v>0</v>
      </c>
      <c r="BF101" s="186">
        <f>IF(N101="snížená",J101,0)</f>
        <v>0</v>
      </c>
      <c r="BG101" s="186">
        <f>IF(N101="zákl. přenesená",J101,0)</f>
        <v>0</v>
      </c>
      <c r="BH101" s="186">
        <f>IF(N101="sníž. přenesená",J101,0)</f>
        <v>0</v>
      </c>
      <c r="BI101" s="186">
        <f>IF(N101="nulová",J101,0)</f>
        <v>0</v>
      </c>
      <c r="BJ101" s="17" t="s">
        <v>158</v>
      </c>
      <c r="BK101" s="186">
        <f>ROUND(I101*H101,2)</f>
        <v>0</v>
      </c>
      <c r="BL101" s="17" t="s">
        <v>158</v>
      </c>
      <c r="BM101" s="185" t="s">
        <v>1384</v>
      </c>
    </row>
    <row r="102" spans="1:65" s="2" customFormat="1" ht="24.15" customHeight="1">
      <c r="A102" s="34"/>
      <c r="B102" s="35"/>
      <c r="C102" s="174" t="s">
        <v>191</v>
      </c>
      <c r="D102" s="174" t="s">
        <v>153</v>
      </c>
      <c r="E102" s="175" t="s">
        <v>811</v>
      </c>
      <c r="F102" s="176" t="s">
        <v>812</v>
      </c>
      <c r="G102" s="177" t="s">
        <v>165</v>
      </c>
      <c r="H102" s="178">
        <v>0.005</v>
      </c>
      <c r="I102" s="179"/>
      <c r="J102" s="180">
        <f>ROUND(I102*H102,2)</f>
        <v>0</v>
      </c>
      <c r="K102" s="176" t="s">
        <v>19</v>
      </c>
      <c r="L102" s="39"/>
      <c r="M102" s="181" t="s">
        <v>19</v>
      </c>
      <c r="N102" s="182" t="s">
        <v>51</v>
      </c>
      <c r="O102" s="65"/>
      <c r="P102" s="183">
        <f>O102*H102</f>
        <v>0</v>
      </c>
      <c r="Q102" s="183">
        <v>0</v>
      </c>
      <c r="R102" s="183">
        <f>Q102*H102</f>
        <v>0</v>
      </c>
      <c r="S102" s="183">
        <v>0</v>
      </c>
      <c r="T102" s="184">
        <f>S102*H102</f>
        <v>0</v>
      </c>
      <c r="U102" s="34"/>
      <c r="V102" s="34"/>
      <c r="W102" s="34"/>
      <c r="X102" s="34"/>
      <c r="Y102" s="34"/>
      <c r="Z102" s="34"/>
      <c r="AA102" s="34"/>
      <c r="AB102" s="34"/>
      <c r="AC102" s="34"/>
      <c r="AD102" s="34"/>
      <c r="AE102" s="34"/>
      <c r="AR102" s="185" t="s">
        <v>233</v>
      </c>
      <c r="AT102" s="185" t="s">
        <v>153</v>
      </c>
      <c r="AU102" s="185" t="s">
        <v>88</v>
      </c>
      <c r="AY102" s="17" t="s">
        <v>151</v>
      </c>
      <c r="BE102" s="186">
        <f>IF(N102="základní",J102,0)</f>
        <v>0</v>
      </c>
      <c r="BF102" s="186">
        <f>IF(N102="snížená",J102,0)</f>
        <v>0</v>
      </c>
      <c r="BG102" s="186">
        <f>IF(N102="zákl. přenesená",J102,0)</f>
        <v>0</v>
      </c>
      <c r="BH102" s="186">
        <f>IF(N102="sníž. přenesená",J102,0)</f>
        <v>0</v>
      </c>
      <c r="BI102" s="186">
        <f>IF(N102="nulová",J102,0)</f>
        <v>0</v>
      </c>
      <c r="BJ102" s="17" t="s">
        <v>158</v>
      </c>
      <c r="BK102" s="186">
        <f>ROUND(I102*H102,2)</f>
        <v>0</v>
      </c>
      <c r="BL102" s="17" t="s">
        <v>233</v>
      </c>
      <c r="BM102" s="185" t="s">
        <v>1385</v>
      </c>
    </row>
    <row r="103" spans="1:47" s="2" customFormat="1" ht="86.4">
      <c r="A103" s="34"/>
      <c r="B103" s="35"/>
      <c r="C103" s="36"/>
      <c r="D103" s="187" t="s">
        <v>160</v>
      </c>
      <c r="E103" s="36"/>
      <c r="F103" s="188" t="s">
        <v>764</v>
      </c>
      <c r="G103" s="36"/>
      <c r="H103" s="36"/>
      <c r="I103" s="189"/>
      <c r="J103" s="36"/>
      <c r="K103" s="36"/>
      <c r="L103" s="39"/>
      <c r="M103" s="190"/>
      <c r="N103" s="191"/>
      <c r="O103" s="65"/>
      <c r="P103" s="65"/>
      <c r="Q103" s="65"/>
      <c r="R103" s="65"/>
      <c r="S103" s="65"/>
      <c r="T103" s="66"/>
      <c r="U103" s="34"/>
      <c r="V103" s="34"/>
      <c r="W103" s="34"/>
      <c r="X103" s="34"/>
      <c r="Y103" s="34"/>
      <c r="Z103" s="34"/>
      <c r="AA103" s="34"/>
      <c r="AB103" s="34"/>
      <c r="AC103" s="34"/>
      <c r="AD103" s="34"/>
      <c r="AE103" s="34"/>
      <c r="AT103" s="17" t="s">
        <v>160</v>
      </c>
      <c r="AU103" s="17" t="s">
        <v>88</v>
      </c>
    </row>
    <row r="104" spans="2:63" s="12" customFormat="1" ht="22.8" customHeight="1">
      <c r="B104" s="158"/>
      <c r="C104" s="159"/>
      <c r="D104" s="160" t="s">
        <v>77</v>
      </c>
      <c r="E104" s="172" t="s">
        <v>1386</v>
      </c>
      <c r="F104" s="172" t="s">
        <v>1387</v>
      </c>
      <c r="G104" s="159"/>
      <c r="H104" s="159"/>
      <c r="I104" s="162"/>
      <c r="J104" s="173">
        <f>BK104</f>
        <v>0</v>
      </c>
      <c r="K104" s="159"/>
      <c r="L104" s="164"/>
      <c r="M104" s="165"/>
      <c r="N104" s="166"/>
      <c r="O104" s="166"/>
      <c r="P104" s="167">
        <f>SUM(P105:P115)</f>
        <v>0</v>
      </c>
      <c r="Q104" s="166"/>
      <c r="R104" s="167">
        <f>SUM(R105:R115)</f>
        <v>0.01528</v>
      </c>
      <c r="S104" s="166"/>
      <c r="T104" s="168">
        <f>SUM(T105:T115)</f>
        <v>0</v>
      </c>
      <c r="AR104" s="169" t="s">
        <v>88</v>
      </c>
      <c r="AT104" s="170" t="s">
        <v>77</v>
      </c>
      <c r="AU104" s="170" t="s">
        <v>86</v>
      </c>
      <c r="AY104" s="169" t="s">
        <v>151</v>
      </c>
      <c r="BK104" s="171">
        <f>SUM(BK105:BK115)</f>
        <v>0</v>
      </c>
    </row>
    <row r="105" spans="1:65" s="2" customFormat="1" ht="14.4" customHeight="1">
      <c r="A105" s="34"/>
      <c r="B105" s="35"/>
      <c r="C105" s="174" t="s">
        <v>166</v>
      </c>
      <c r="D105" s="174" t="s">
        <v>153</v>
      </c>
      <c r="E105" s="175" t="s">
        <v>1388</v>
      </c>
      <c r="F105" s="176" t="s">
        <v>1389</v>
      </c>
      <c r="G105" s="177" t="s">
        <v>202</v>
      </c>
      <c r="H105" s="178">
        <v>8</v>
      </c>
      <c r="I105" s="179"/>
      <c r="J105" s="180">
        <f>ROUND(I105*H105,2)</f>
        <v>0</v>
      </c>
      <c r="K105" s="176" t="s">
        <v>157</v>
      </c>
      <c r="L105" s="39"/>
      <c r="M105" s="181" t="s">
        <v>19</v>
      </c>
      <c r="N105" s="182" t="s">
        <v>51</v>
      </c>
      <c r="O105" s="65"/>
      <c r="P105" s="183">
        <f>O105*H105</f>
        <v>0</v>
      </c>
      <c r="Q105" s="183">
        <v>0.00191</v>
      </c>
      <c r="R105" s="183">
        <f>Q105*H105</f>
        <v>0.01528</v>
      </c>
      <c r="S105" s="183">
        <v>0</v>
      </c>
      <c r="T105" s="184">
        <f>S105*H105</f>
        <v>0</v>
      </c>
      <c r="U105" s="34"/>
      <c r="V105" s="34"/>
      <c r="W105" s="34"/>
      <c r="X105" s="34"/>
      <c r="Y105" s="34"/>
      <c r="Z105" s="34"/>
      <c r="AA105" s="34"/>
      <c r="AB105" s="34"/>
      <c r="AC105" s="34"/>
      <c r="AD105" s="34"/>
      <c r="AE105" s="34"/>
      <c r="AR105" s="185" t="s">
        <v>233</v>
      </c>
      <c r="AT105" s="185" t="s">
        <v>153</v>
      </c>
      <c r="AU105" s="185" t="s">
        <v>88</v>
      </c>
      <c r="AY105" s="17" t="s">
        <v>151</v>
      </c>
      <c r="BE105" s="186">
        <f>IF(N105="základní",J105,0)</f>
        <v>0</v>
      </c>
      <c r="BF105" s="186">
        <f>IF(N105="snížená",J105,0)</f>
        <v>0</v>
      </c>
      <c r="BG105" s="186">
        <f>IF(N105="zákl. přenesená",J105,0)</f>
        <v>0</v>
      </c>
      <c r="BH105" s="186">
        <f>IF(N105="sníž. přenesená",J105,0)</f>
        <v>0</v>
      </c>
      <c r="BI105" s="186">
        <f>IF(N105="nulová",J105,0)</f>
        <v>0</v>
      </c>
      <c r="BJ105" s="17" t="s">
        <v>158</v>
      </c>
      <c r="BK105" s="186">
        <f>ROUND(I105*H105,2)</f>
        <v>0</v>
      </c>
      <c r="BL105" s="17" t="s">
        <v>233</v>
      </c>
      <c r="BM105" s="185" t="s">
        <v>1390</v>
      </c>
    </row>
    <row r="106" spans="1:47" s="2" customFormat="1" ht="48">
      <c r="A106" s="34"/>
      <c r="B106" s="35"/>
      <c r="C106" s="36"/>
      <c r="D106" s="187" t="s">
        <v>160</v>
      </c>
      <c r="E106" s="36"/>
      <c r="F106" s="188" t="s">
        <v>1391</v>
      </c>
      <c r="G106" s="36"/>
      <c r="H106" s="36"/>
      <c r="I106" s="189"/>
      <c r="J106" s="36"/>
      <c r="K106" s="36"/>
      <c r="L106" s="39"/>
      <c r="M106" s="190"/>
      <c r="N106" s="191"/>
      <c r="O106" s="65"/>
      <c r="P106" s="65"/>
      <c r="Q106" s="65"/>
      <c r="R106" s="65"/>
      <c r="S106" s="65"/>
      <c r="T106" s="66"/>
      <c r="U106" s="34"/>
      <c r="V106" s="34"/>
      <c r="W106" s="34"/>
      <c r="X106" s="34"/>
      <c r="Y106" s="34"/>
      <c r="Z106" s="34"/>
      <c r="AA106" s="34"/>
      <c r="AB106" s="34"/>
      <c r="AC106" s="34"/>
      <c r="AD106" s="34"/>
      <c r="AE106" s="34"/>
      <c r="AT106" s="17" t="s">
        <v>160</v>
      </c>
      <c r="AU106" s="17" t="s">
        <v>88</v>
      </c>
    </row>
    <row r="107" spans="1:65" s="2" customFormat="1" ht="14.4" customHeight="1">
      <c r="A107" s="34"/>
      <c r="B107" s="35"/>
      <c r="C107" s="174" t="s">
        <v>199</v>
      </c>
      <c r="D107" s="174" t="s">
        <v>153</v>
      </c>
      <c r="E107" s="175" t="s">
        <v>1392</v>
      </c>
      <c r="F107" s="176" t="s">
        <v>1393</v>
      </c>
      <c r="G107" s="177" t="s">
        <v>188</v>
      </c>
      <c r="H107" s="178">
        <v>1</v>
      </c>
      <c r="I107" s="179"/>
      <c r="J107" s="180">
        <f aca="true" t="shared" si="0" ref="J107:J114">ROUND(I107*H107,2)</f>
        <v>0</v>
      </c>
      <c r="K107" s="176" t="s">
        <v>19</v>
      </c>
      <c r="L107" s="39"/>
      <c r="M107" s="181" t="s">
        <v>19</v>
      </c>
      <c r="N107" s="182" t="s">
        <v>51</v>
      </c>
      <c r="O107" s="65"/>
      <c r="P107" s="183">
        <f aca="true" t="shared" si="1" ref="P107:P114">O107*H107</f>
        <v>0</v>
      </c>
      <c r="Q107" s="183">
        <v>0</v>
      </c>
      <c r="R107" s="183">
        <f aca="true" t="shared" si="2" ref="R107:R114">Q107*H107</f>
        <v>0</v>
      </c>
      <c r="S107" s="183">
        <v>0</v>
      </c>
      <c r="T107" s="184">
        <f aca="true" t="shared" si="3" ref="T107:T114">S107*H107</f>
        <v>0</v>
      </c>
      <c r="U107" s="34"/>
      <c r="V107" s="34"/>
      <c r="W107" s="34"/>
      <c r="X107" s="34"/>
      <c r="Y107" s="34"/>
      <c r="Z107" s="34"/>
      <c r="AA107" s="34"/>
      <c r="AB107" s="34"/>
      <c r="AC107" s="34"/>
      <c r="AD107" s="34"/>
      <c r="AE107" s="34"/>
      <c r="AR107" s="185" t="s">
        <v>158</v>
      </c>
      <c r="AT107" s="185" t="s">
        <v>153</v>
      </c>
      <c r="AU107" s="185" t="s">
        <v>88</v>
      </c>
      <c r="AY107" s="17" t="s">
        <v>151</v>
      </c>
      <c r="BE107" s="186">
        <f aca="true" t="shared" si="4" ref="BE107:BE114">IF(N107="základní",J107,0)</f>
        <v>0</v>
      </c>
      <c r="BF107" s="186">
        <f aca="true" t="shared" si="5" ref="BF107:BF114">IF(N107="snížená",J107,0)</f>
        <v>0</v>
      </c>
      <c r="BG107" s="186">
        <f aca="true" t="shared" si="6" ref="BG107:BG114">IF(N107="zákl. přenesená",J107,0)</f>
        <v>0</v>
      </c>
      <c r="BH107" s="186">
        <f aca="true" t="shared" si="7" ref="BH107:BH114">IF(N107="sníž. přenesená",J107,0)</f>
        <v>0</v>
      </c>
      <c r="BI107" s="186">
        <f aca="true" t="shared" si="8" ref="BI107:BI114">IF(N107="nulová",J107,0)</f>
        <v>0</v>
      </c>
      <c r="BJ107" s="17" t="s">
        <v>158</v>
      </c>
      <c r="BK107" s="186">
        <f aca="true" t="shared" si="9" ref="BK107:BK114">ROUND(I107*H107,2)</f>
        <v>0</v>
      </c>
      <c r="BL107" s="17" t="s">
        <v>158</v>
      </c>
      <c r="BM107" s="185" t="s">
        <v>1394</v>
      </c>
    </row>
    <row r="108" spans="1:65" s="2" customFormat="1" ht="14.4" customHeight="1">
      <c r="A108" s="34"/>
      <c r="B108" s="35"/>
      <c r="C108" s="174" t="s">
        <v>206</v>
      </c>
      <c r="D108" s="174" t="s">
        <v>153</v>
      </c>
      <c r="E108" s="175" t="s">
        <v>1395</v>
      </c>
      <c r="F108" s="176" t="s">
        <v>1396</v>
      </c>
      <c r="G108" s="177" t="s">
        <v>202</v>
      </c>
      <c r="H108" s="178">
        <v>9</v>
      </c>
      <c r="I108" s="179"/>
      <c r="J108" s="180">
        <f t="shared" si="0"/>
        <v>0</v>
      </c>
      <c r="K108" s="176" t="s">
        <v>19</v>
      </c>
      <c r="L108" s="39"/>
      <c r="M108" s="181" t="s">
        <v>19</v>
      </c>
      <c r="N108" s="182" t="s">
        <v>51</v>
      </c>
      <c r="O108" s="65"/>
      <c r="P108" s="183">
        <f t="shared" si="1"/>
        <v>0</v>
      </c>
      <c r="Q108" s="183">
        <v>0</v>
      </c>
      <c r="R108" s="183">
        <f t="shared" si="2"/>
        <v>0</v>
      </c>
      <c r="S108" s="183">
        <v>0</v>
      </c>
      <c r="T108" s="184">
        <f t="shared" si="3"/>
        <v>0</v>
      </c>
      <c r="U108" s="34"/>
      <c r="V108" s="34"/>
      <c r="W108" s="34"/>
      <c r="X108" s="34"/>
      <c r="Y108" s="34"/>
      <c r="Z108" s="34"/>
      <c r="AA108" s="34"/>
      <c r="AB108" s="34"/>
      <c r="AC108" s="34"/>
      <c r="AD108" s="34"/>
      <c r="AE108" s="34"/>
      <c r="AR108" s="185" t="s">
        <v>158</v>
      </c>
      <c r="AT108" s="185" t="s">
        <v>153</v>
      </c>
      <c r="AU108" s="185" t="s">
        <v>88</v>
      </c>
      <c r="AY108" s="17" t="s">
        <v>151</v>
      </c>
      <c r="BE108" s="186">
        <f t="shared" si="4"/>
        <v>0</v>
      </c>
      <c r="BF108" s="186">
        <f t="shared" si="5"/>
        <v>0</v>
      </c>
      <c r="BG108" s="186">
        <f t="shared" si="6"/>
        <v>0</v>
      </c>
      <c r="BH108" s="186">
        <f t="shared" si="7"/>
        <v>0</v>
      </c>
      <c r="BI108" s="186">
        <f t="shared" si="8"/>
        <v>0</v>
      </c>
      <c r="BJ108" s="17" t="s">
        <v>158</v>
      </c>
      <c r="BK108" s="186">
        <f t="shared" si="9"/>
        <v>0</v>
      </c>
      <c r="BL108" s="17" t="s">
        <v>158</v>
      </c>
      <c r="BM108" s="185" t="s">
        <v>1397</v>
      </c>
    </row>
    <row r="109" spans="1:65" s="2" customFormat="1" ht="14.4" customHeight="1">
      <c r="A109" s="34"/>
      <c r="B109" s="35"/>
      <c r="C109" s="174" t="s">
        <v>211</v>
      </c>
      <c r="D109" s="174" t="s">
        <v>153</v>
      </c>
      <c r="E109" s="175" t="s">
        <v>1398</v>
      </c>
      <c r="F109" s="176" t="s">
        <v>1399</v>
      </c>
      <c r="G109" s="177" t="s">
        <v>202</v>
      </c>
      <c r="H109" s="178">
        <v>8</v>
      </c>
      <c r="I109" s="179"/>
      <c r="J109" s="180">
        <f t="shared" si="0"/>
        <v>0</v>
      </c>
      <c r="K109" s="176" t="s">
        <v>19</v>
      </c>
      <c r="L109" s="39"/>
      <c r="M109" s="181" t="s">
        <v>19</v>
      </c>
      <c r="N109" s="182" t="s">
        <v>51</v>
      </c>
      <c r="O109" s="65"/>
      <c r="P109" s="183">
        <f t="shared" si="1"/>
        <v>0</v>
      </c>
      <c r="Q109" s="183">
        <v>0</v>
      </c>
      <c r="R109" s="183">
        <f t="shared" si="2"/>
        <v>0</v>
      </c>
      <c r="S109" s="183">
        <v>0</v>
      </c>
      <c r="T109" s="184">
        <f t="shared" si="3"/>
        <v>0</v>
      </c>
      <c r="U109" s="34"/>
      <c r="V109" s="34"/>
      <c r="W109" s="34"/>
      <c r="X109" s="34"/>
      <c r="Y109" s="34"/>
      <c r="Z109" s="34"/>
      <c r="AA109" s="34"/>
      <c r="AB109" s="34"/>
      <c r="AC109" s="34"/>
      <c r="AD109" s="34"/>
      <c r="AE109" s="34"/>
      <c r="AR109" s="185" t="s">
        <v>158</v>
      </c>
      <c r="AT109" s="185" t="s">
        <v>153</v>
      </c>
      <c r="AU109" s="185" t="s">
        <v>88</v>
      </c>
      <c r="AY109" s="17" t="s">
        <v>151</v>
      </c>
      <c r="BE109" s="186">
        <f t="shared" si="4"/>
        <v>0</v>
      </c>
      <c r="BF109" s="186">
        <f t="shared" si="5"/>
        <v>0</v>
      </c>
      <c r="BG109" s="186">
        <f t="shared" si="6"/>
        <v>0</v>
      </c>
      <c r="BH109" s="186">
        <f t="shared" si="7"/>
        <v>0</v>
      </c>
      <c r="BI109" s="186">
        <f t="shared" si="8"/>
        <v>0</v>
      </c>
      <c r="BJ109" s="17" t="s">
        <v>158</v>
      </c>
      <c r="BK109" s="186">
        <f t="shared" si="9"/>
        <v>0</v>
      </c>
      <c r="BL109" s="17" t="s">
        <v>158</v>
      </c>
      <c r="BM109" s="185" t="s">
        <v>1400</v>
      </c>
    </row>
    <row r="110" spans="1:65" s="2" customFormat="1" ht="14.4" customHeight="1">
      <c r="A110" s="34"/>
      <c r="B110" s="35"/>
      <c r="C110" s="174" t="s">
        <v>216</v>
      </c>
      <c r="D110" s="174" t="s">
        <v>153</v>
      </c>
      <c r="E110" s="175" t="s">
        <v>1401</v>
      </c>
      <c r="F110" s="176" t="s">
        <v>1402</v>
      </c>
      <c r="G110" s="177" t="s">
        <v>202</v>
      </c>
      <c r="H110" s="178">
        <v>27</v>
      </c>
      <c r="I110" s="179"/>
      <c r="J110" s="180">
        <f t="shared" si="0"/>
        <v>0</v>
      </c>
      <c r="K110" s="176" t="s">
        <v>19</v>
      </c>
      <c r="L110" s="39"/>
      <c r="M110" s="181" t="s">
        <v>19</v>
      </c>
      <c r="N110" s="182" t="s">
        <v>51</v>
      </c>
      <c r="O110" s="65"/>
      <c r="P110" s="183">
        <f t="shared" si="1"/>
        <v>0</v>
      </c>
      <c r="Q110" s="183">
        <v>0</v>
      </c>
      <c r="R110" s="183">
        <f t="shared" si="2"/>
        <v>0</v>
      </c>
      <c r="S110" s="183">
        <v>0</v>
      </c>
      <c r="T110" s="184">
        <f t="shared" si="3"/>
        <v>0</v>
      </c>
      <c r="U110" s="34"/>
      <c r="V110" s="34"/>
      <c r="W110" s="34"/>
      <c r="X110" s="34"/>
      <c r="Y110" s="34"/>
      <c r="Z110" s="34"/>
      <c r="AA110" s="34"/>
      <c r="AB110" s="34"/>
      <c r="AC110" s="34"/>
      <c r="AD110" s="34"/>
      <c r="AE110" s="34"/>
      <c r="AR110" s="185" t="s">
        <v>158</v>
      </c>
      <c r="AT110" s="185" t="s">
        <v>153</v>
      </c>
      <c r="AU110" s="185" t="s">
        <v>88</v>
      </c>
      <c r="AY110" s="17" t="s">
        <v>151</v>
      </c>
      <c r="BE110" s="186">
        <f t="shared" si="4"/>
        <v>0</v>
      </c>
      <c r="BF110" s="186">
        <f t="shared" si="5"/>
        <v>0</v>
      </c>
      <c r="BG110" s="186">
        <f t="shared" si="6"/>
        <v>0</v>
      </c>
      <c r="BH110" s="186">
        <f t="shared" si="7"/>
        <v>0</v>
      </c>
      <c r="BI110" s="186">
        <f t="shared" si="8"/>
        <v>0</v>
      </c>
      <c r="BJ110" s="17" t="s">
        <v>158</v>
      </c>
      <c r="BK110" s="186">
        <f t="shared" si="9"/>
        <v>0</v>
      </c>
      <c r="BL110" s="17" t="s">
        <v>158</v>
      </c>
      <c r="BM110" s="185" t="s">
        <v>1403</v>
      </c>
    </row>
    <row r="111" spans="1:65" s="2" customFormat="1" ht="14.4" customHeight="1">
      <c r="A111" s="34"/>
      <c r="B111" s="35"/>
      <c r="C111" s="174" t="s">
        <v>220</v>
      </c>
      <c r="D111" s="174" t="s">
        <v>153</v>
      </c>
      <c r="E111" s="175" t="s">
        <v>1404</v>
      </c>
      <c r="F111" s="176" t="s">
        <v>1405</v>
      </c>
      <c r="G111" s="177" t="s">
        <v>202</v>
      </c>
      <c r="H111" s="178">
        <v>4</v>
      </c>
      <c r="I111" s="179"/>
      <c r="J111" s="180">
        <f t="shared" si="0"/>
        <v>0</v>
      </c>
      <c r="K111" s="176" t="s">
        <v>19</v>
      </c>
      <c r="L111" s="39"/>
      <c r="M111" s="181" t="s">
        <v>19</v>
      </c>
      <c r="N111" s="182" t="s">
        <v>51</v>
      </c>
      <c r="O111" s="65"/>
      <c r="P111" s="183">
        <f t="shared" si="1"/>
        <v>0</v>
      </c>
      <c r="Q111" s="183">
        <v>0</v>
      </c>
      <c r="R111" s="183">
        <f t="shared" si="2"/>
        <v>0</v>
      </c>
      <c r="S111" s="183">
        <v>0</v>
      </c>
      <c r="T111" s="184">
        <f t="shared" si="3"/>
        <v>0</v>
      </c>
      <c r="U111" s="34"/>
      <c r="V111" s="34"/>
      <c r="W111" s="34"/>
      <c r="X111" s="34"/>
      <c r="Y111" s="34"/>
      <c r="Z111" s="34"/>
      <c r="AA111" s="34"/>
      <c r="AB111" s="34"/>
      <c r="AC111" s="34"/>
      <c r="AD111" s="34"/>
      <c r="AE111" s="34"/>
      <c r="AR111" s="185" t="s">
        <v>158</v>
      </c>
      <c r="AT111" s="185" t="s">
        <v>153</v>
      </c>
      <c r="AU111" s="185" t="s">
        <v>88</v>
      </c>
      <c r="AY111" s="17" t="s">
        <v>151</v>
      </c>
      <c r="BE111" s="186">
        <f t="shared" si="4"/>
        <v>0</v>
      </c>
      <c r="BF111" s="186">
        <f t="shared" si="5"/>
        <v>0</v>
      </c>
      <c r="BG111" s="186">
        <f t="shared" si="6"/>
        <v>0</v>
      </c>
      <c r="BH111" s="186">
        <f t="shared" si="7"/>
        <v>0</v>
      </c>
      <c r="BI111" s="186">
        <f t="shared" si="8"/>
        <v>0</v>
      </c>
      <c r="BJ111" s="17" t="s">
        <v>158</v>
      </c>
      <c r="BK111" s="186">
        <f t="shared" si="9"/>
        <v>0</v>
      </c>
      <c r="BL111" s="17" t="s">
        <v>158</v>
      </c>
      <c r="BM111" s="185" t="s">
        <v>1406</v>
      </c>
    </row>
    <row r="112" spans="1:65" s="2" customFormat="1" ht="14.4" customHeight="1">
      <c r="A112" s="34"/>
      <c r="B112" s="35"/>
      <c r="C112" s="174" t="s">
        <v>225</v>
      </c>
      <c r="D112" s="174" t="s">
        <v>153</v>
      </c>
      <c r="E112" s="175" t="s">
        <v>1407</v>
      </c>
      <c r="F112" s="176" t="s">
        <v>1408</v>
      </c>
      <c r="G112" s="177" t="s">
        <v>188</v>
      </c>
      <c r="H112" s="178">
        <v>5</v>
      </c>
      <c r="I112" s="179"/>
      <c r="J112" s="180">
        <f t="shared" si="0"/>
        <v>0</v>
      </c>
      <c r="K112" s="176" t="s">
        <v>19</v>
      </c>
      <c r="L112" s="39"/>
      <c r="M112" s="181" t="s">
        <v>19</v>
      </c>
      <c r="N112" s="182" t="s">
        <v>51</v>
      </c>
      <c r="O112" s="65"/>
      <c r="P112" s="183">
        <f t="shared" si="1"/>
        <v>0</v>
      </c>
      <c r="Q112" s="183">
        <v>0</v>
      </c>
      <c r="R112" s="183">
        <f t="shared" si="2"/>
        <v>0</v>
      </c>
      <c r="S112" s="183">
        <v>0</v>
      </c>
      <c r="T112" s="184">
        <f t="shared" si="3"/>
        <v>0</v>
      </c>
      <c r="U112" s="34"/>
      <c r="V112" s="34"/>
      <c r="W112" s="34"/>
      <c r="X112" s="34"/>
      <c r="Y112" s="34"/>
      <c r="Z112" s="34"/>
      <c r="AA112" s="34"/>
      <c r="AB112" s="34"/>
      <c r="AC112" s="34"/>
      <c r="AD112" s="34"/>
      <c r="AE112" s="34"/>
      <c r="AR112" s="185" t="s">
        <v>158</v>
      </c>
      <c r="AT112" s="185" t="s">
        <v>153</v>
      </c>
      <c r="AU112" s="185" t="s">
        <v>88</v>
      </c>
      <c r="AY112" s="17" t="s">
        <v>151</v>
      </c>
      <c r="BE112" s="186">
        <f t="shared" si="4"/>
        <v>0</v>
      </c>
      <c r="BF112" s="186">
        <f t="shared" si="5"/>
        <v>0</v>
      </c>
      <c r="BG112" s="186">
        <f t="shared" si="6"/>
        <v>0</v>
      </c>
      <c r="BH112" s="186">
        <f t="shared" si="7"/>
        <v>0</v>
      </c>
      <c r="BI112" s="186">
        <f t="shared" si="8"/>
        <v>0</v>
      </c>
      <c r="BJ112" s="17" t="s">
        <v>158</v>
      </c>
      <c r="BK112" s="186">
        <f t="shared" si="9"/>
        <v>0</v>
      </c>
      <c r="BL112" s="17" t="s">
        <v>158</v>
      </c>
      <c r="BM112" s="185" t="s">
        <v>1409</v>
      </c>
    </row>
    <row r="113" spans="1:65" s="2" customFormat="1" ht="14.4" customHeight="1">
      <c r="A113" s="34"/>
      <c r="B113" s="35"/>
      <c r="C113" s="174" t="s">
        <v>8</v>
      </c>
      <c r="D113" s="174" t="s">
        <v>153</v>
      </c>
      <c r="E113" s="175" t="s">
        <v>1410</v>
      </c>
      <c r="F113" s="176" t="s">
        <v>1411</v>
      </c>
      <c r="G113" s="177" t="s">
        <v>202</v>
      </c>
      <c r="H113" s="178">
        <v>56</v>
      </c>
      <c r="I113" s="179"/>
      <c r="J113" s="180">
        <f t="shared" si="0"/>
        <v>0</v>
      </c>
      <c r="K113" s="176" t="s">
        <v>157</v>
      </c>
      <c r="L113" s="39"/>
      <c r="M113" s="181" t="s">
        <v>19</v>
      </c>
      <c r="N113" s="182" t="s">
        <v>51</v>
      </c>
      <c r="O113" s="65"/>
      <c r="P113" s="183">
        <f t="shared" si="1"/>
        <v>0</v>
      </c>
      <c r="Q113" s="183">
        <v>0</v>
      </c>
      <c r="R113" s="183">
        <f t="shared" si="2"/>
        <v>0</v>
      </c>
      <c r="S113" s="183">
        <v>0</v>
      </c>
      <c r="T113" s="184">
        <f t="shared" si="3"/>
        <v>0</v>
      </c>
      <c r="U113" s="34"/>
      <c r="V113" s="34"/>
      <c r="W113" s="34"/>
      <c r="X113" s="34"/>
      <c r="Y113" s="34"/>
      <c r="Z113" s="34"/>
      <c r="AA113" s="34"/>
      <c r="AB113" s="34"/>
      <c r="AC113" s="34"/>
      <c r="AD113" s="34"/>
      <c r="AE113" s="34"/>
      <c r="AR113" s="185" t="s">
        <v>158</v>
      </c>
      <c r="AT113" s="185" t="s">
        <v>153</v>
      </c>
      <c r="AU113" s="185" t="s">
        <v>88</v>
      </c>
      <c r="AY113" s="17" t="s">
        <v>151</v>
      </c>
      <c r="BE113" s="186">
        <f t="shared" si="4"/>
        <v>0</v>
      </c>
      <c r="BF113" s="186">
        <f t="shared" si="5"/>
        <v>0</v>
      </c>
      <c r="BG113" s="186">
        <f t="shared" si="6"/>
        <v>0</v>
      </c>
      <c r="BH113" s="186">
        <f t="shared" si="7"/>
        <v>0</v>
      </c>
      <c r="BI113" s="186">
        <f t="shared" si="8"/>
        <v>0</v>
      </c>
      <c r="BJ113" s="17" t="s">
        <v>158</v>
      </c>
      <c r="BK113" s="186">
        <f t="shared" si="9"/>
        <v>0</v>
      </c>
      <c r="BL113" s="17" t="s">
        <v>158</v>
      </c>
      <c r="BM113" s="185" t="s">
        <v>1412</v>
      </c>
    </row>
    <row r="114" spans="1:65" s="2" customFormat="1" ht="24.15" customHeight="1">
      <c r="A114" s="34"/>
      <c r="B114" s="35"/>
      <c r="C114" s="174" t="s">
        <v>233</v>
      </c>
      <c r="D114" s="174" t="s">
        <v>153</v>
      </c>
      <c r="E114" s="175" t="s">
        <v>1413</v>
      </c>
      <c r="F114" s="176" t="s">
        <v>1414</v>
      </c>
      <c r="G114" s="177" t="s">
        <v>165</v>
      </c>
      <c r="H114" s="178">
        <v>0.176</v>
      </c>
      <c r="I114" s="179"/>
      <c r="J114" s="180">
        <f t="shared" si="0"/>
        <v>0</v>
      </c>
      <c r="K114" s="176" t="s">
        <v>157</v>
      </c>
      <c r="L114" s="39"/>
      <c r="M114" s="181" t="s">
        <v>19</v>
      </c>
      <c r="N114" s="182" t="s">
        <v>51</v>
      </c>
      <c r="O114" s="65"/>
      <c r="P114" s="183">
        <f t="shared" si="1"/>
        <v>0</v>
      </c>
      <c r="Q114" s="183">
        <v>0</v>
      </c>
      <c r="R114" s="183">
        <f t="shared" si="2"/>
        <v>0</v>
      </c>
      <c r="S114" s="183">
        <v>0</v>
      </c>
      <c r="T114" s="184">
        <f t="shared" si="3"/>
        <v>0</v>
      </c>
      <c r="U114" s="34"/>
      <c r="V114" s="34"/>
      <c r="W114" s="34"/>
      <c r="X114" s="34"/>
      <c r="Y114" s="34"/>
      <c r="Z114" s="34"/>
      <c r="AA114" s="34"/>
      <c r="AB114" s="34"/>
      <c r="AC114" s="34"/>
      <c r="AD114" s="34"/>
      <c r="AE114" s="34"/>
      <c r="AR114" s="185" t="s">
        <v>233</v>
      </c>
      <c r="AT114" s="185" t="s">
        <v>153</v>
      </c>
      <c r="AU114" s="185" t="s">
        <v>88</v>
      </c>
      <c r="AY114" s="17" t="s">
        <v>151</v>
      </c>
      <c r="BE114" s="186">
        <f t="shared" si="4"/>
        <v>0</v>
      </c>
      <c r="BF114" s="186">
        <f t="shared" si="5"/>
        <v>0</v>
      </c>
      <c r="BG114" s="186">
        <f t="shared" si="6"/>
        <v>0</v>
      </c>
      <c r="BH114" s="186">
        <f t="shared" si="7"/>
        <v>0</v>
      </c>
      <c r="BI114" s="186">
        <f t="shared" si="8"/>
        <v>0</v>
      </c>
      <c r="BJ114" s="17" t="s">
        <v>158</v>
      </c>
      <c r="BK114" s="186">
        <f t="shared" si="9"/>
        <v>0</v>
      </c>
      <c r="BL114" s="17" t="s">
        <v>233</v>
      </c>
      <c r="BM114" s="185" t="s">
        <v>1415</v>
      </c>
    </row>
    <row r="115" spans="1:47" s="2" customFormat="1" ht="86.4">
      <c r="A115" s="34"/>
      <c r="B115" s="35"/>
      <c r="C115" s="36"/>
      <c r="D115" s="187" t="s">
        <v>160</v>
      </c>
      <c r="E115" s="36"/>
      <c r="F115" s="188" t="s">
        <v>1241</v>
      </c>
      <c r="G115" s="36"/>
      <c r="H115" s="36"/>
      <c r="I115" s="189"/>
      <c r="J115" s="36"/>
      <c r="K115" s="36"/>
      <c r="L115" s="39"/>
      <c r="M115" s="190"/>
      <c r="N115" s="191"/>
      <c r="O115" s="65"/>
      <c r="P115" s="65"/>
      <c r="Q115" s="65"/>
      <c r="R115" s="65"/>
      <c r="S115" s="65"/>
      <c r="T115" s="66"/>
      <c r="U115" s="34"/>
      <c r="V115" s="34"/>
      <c r="W115" s="34"/>
      <c r="X115" s="34"/>
      <c r="Y115" s="34"/>
      <c r="Z115" s="34"/>
      <c r="AA115" s="34"/>
      <c r="AB115" s="34"/>
      <c r="AC115" s="34"/>
      <c r="AD115" s="34"/>
      <c r="AE115" s="34"/>
      <c r="AT115" s="17" t="s">
        <v>160</v>
      </c>
      <c r="AU115" s="17" t="s">
        <v>88</v>
      </c>
    </row>
    <row r="116" spans="2:63" s="12" customFormat="1" ht="22.8" customHeight="1">
      <c r="B116" s="158"/>
      <c r="C116" s="159"/>
      <c r="D116" s="160" t="s">
        <v>77</v>
      </c>
      <c r="E116" s="172" t="s">
        <v>1416</v>
      </c>
      <c r="F116" s="172" t="s">
        <v>1417</v>
      </c>
      <c r="G116" s="159"/>
      <c r="H116" s="159"/>
      <c r="I116" s="162"/>
      <c r="J116" s="173">
        <f>BK116</f>
        <v>0</v>
      </c>
      <c r="K116" s="159"/>
      <c r="L116" s="164"/>
      <c r="M116" s="165"/>
      <c r="N116" s="166"/>
      <c r="O116" s="166"/>
      <c r="P116" s="167">
        <f>SUM(P117:P127)</f>
        <v>0</v>
      </c>
      <c r="Q116" s="166"/>
      <c r="R116" s="167">
        <f>SUM(R117:R127)</f>
        <v>0.02223</v>
      </c>
      <c r="S116" s="166"/>
      <c r="T116" s="168">
        <f>SUM(T117:T127)</f>
        <v>0</v>
      </c>
      <c r="AR116" s="169" t="s">
        <v>88</v>
      </c>
      <c r="AT116" s="170" t="s">
        <v>77</v>
      </c>
      <c r="AU116" s="170" t="s">
        <v>86</v>
      </c>
      <c r="AY116" s="169" t="s">
        <v>151</v>
      </c>
      <c r="BK116" s="171">
        <f>SUM(BK117:BK127)</f>
        <v>0</v>
      </c>
    </row>
    <row r="117" spans="1:65" s="2" customFormat="1" ht="14.4" customHeight="1">
      <c r="A117" s="34"/>
      <c r="B117" s="35"/>
      <c r="C117" s="174" t="s">
        <v>238</v>
      </c>
      <c r="D117" s="174" t="s">
        <v>153</v>
      </c>
      <c r="E117" s="175" t="s">
        <v>1418</v>
      </c>
      <c r="F117" s="176" t="s">
        <v>1419</v>
      </c>
      <c r="G117" s="177" t="s">
        <v>202</v>
      </c>
      <c r="H117" s="178">
        <v>23</v>
      </c>
      <c r="I117" s="179"/>
      <c r="J117" s="180">
        <f>ROUND(I117*H117,2)</f>
        <v>0</v>
      </c>
      <c r="K117" s="176" t="s">
        <v>19</v>
      </c>
      <c r="L117" s="39"/>
      <c r="M117" s="181" t="s">
        <v>19</v>
      </c>
      <c r="N117" s="182" t="s">
        <v>51</v>
      </c>
      <c r="O117" s="65"/>
      <c r="P117" s="183">
        <f>O117*H117</f>
        <v>0</v>
      </c>
      <c r="Q117" s="183">
        <v>0</v>
      </c>
      <c r="R117" s="183">
        <f>Q117*H117</f>
        <v>0</v>
      </c>
      <c r="S117" s="183">
        <v>0</v>
      </c>
      <c r="T117" s="184">
        <f>S117*H117</f>
        <v>0</v>
      </c>
      <c r="U117" s="34"/>
      <c r="V117" s="34"/>
      <c r="W117" s="34"/>
      <c r="X117" s="34"/>
      <c r="Y117" s="34"/>
      <c r="Z117" s="34"/>
      <c r="AA117" s="34"/>
      <c r="AB117" s="34"/>
      <c r="AC117" s="34"/>
      <c r="AD117" s="34"/>
      <c r="AE117" s="34"/>
      <c r="AR117" s="185" t="s">
        <v>158</v>
      </c>
      <c r="AT117" s="185" t="s">
        <v>153</v>
      </c>
      <c r="AU117" s="185" t="s">
        <v>88</v>
      </c>
      <c r="AY117" s="17" t="s">
        <v>151</v>
      </c>
      <c r="BE117" s="186">
        <f>IF(N117="základní",J117,0)</f>
        <v>0</v>
      </c>
      <c r="BF117" s="186">
        <f>IF(N117="snížená",J117,0)</f>
        <v>0</v>
      </c>
      <c r="BG117" s="186">
        <f>IF(N117="zákl. přenesená",J117,0)</f>
        <v>0</v>
      </c>
      <c r="BH117" s="186">
        <f>IF(N117="sníž. přenesená",J117,0)</f>
        <v>0</v>
      </c>
      <c r="BI117" s="186">
        <f>IF(N117="nulová",J117,0)</f>
        <v>0</v>
      </c>
      <c r="BJ117" s="17" t="s">
        <v>158</v>
      </c>
      <c r="BK117" s="186">
        <f>ROUND(I117*H117,2)</f>
        <v>0</v>
      </c>
      <c r="BL117" s="17" t="s">
        <v>158</v>
      </c>
      <c r="BM117" s="185" t="s">
        <v>1420</v>
      </c>
    </row>
    <row r="118" spans="1:65" s="2" customFormat="1" ht="14.4" customHeight="1">
      <c r="A118" s="34"/>
      <c r="B118" s="35"/>
      <c r="C118" s="174" t="s">
        <v>243</v>
      </c>
      <c r="D118" s="174" t="s">
        <v>153</v>
      </c>
      <c r="E118" s="175" t="s">
        <v>1421</v>
      </c>
      <c r="F118" s="176" t="s">
        <v>1422</v>
      </c>
      <c r="G118" s="177" t="s">
        <v>202</v>
      </c>
      <c r="H118" s="178">
        <v>30</v>
      </c>
      <c r="I118" s="179"/>
      <c r="J118" s="180">
        <f>ROUND(I118*H118,2)</f>
        <v>0</v>
      </c>
      <c r="K118" s="176" t="s">
        <v>19</v>
      </c>
      <c r="L118" s="39"/>
      <c r="M118" s="181" t="s">
        <v>19</v>
      </c>
      <c r="N118" s="182" t="s">
        <v>51</v>
      </c>
      <c r="O118" s="65"/>
      <c r="P118" s="183">
        <f>O118*H118</f>
        <v>0</v>
      </c>
      <c r="Q118" s="183">
        <v>0</v>
      </c>
      <c r="R118" s="183">
        <f>Q118*H118</f>
        <v>0</v>
      </c>
      <c r="S118" s="183">
        <v>0</v>
      </c>
      <c r="T118" s="184">
        <f>S118*H118</f>
        <v>0</v>
      </c>
      <c r="U118" s="34"/>
      <c r="V118" s="34"/>
      <c r="W118" s="34"/>
      <c r="X118" s="34"/>
      <c r="Y118" s="34"/>
      <c r="Z118" s="34"/>
      <c r="AA118" s="34"/>
      <c r="AB118" s="34"/>
      <c r="AC118" s="34"/>
      <c r="AD118" s="34"/>
      <c r="AE118" s="34"/>
      <c r="AR118" s="185" t="s">
        <v>158</v>
      </c>
      <c r="AT118" s="185" t="s">
        <v>153</v>
      </c>
      <c r="AU118" s="185" t="s">
        <v>88</v>
      </c>
      <c r="AY118" s="17" t="s">
        <v>151</v>
      </c>
      <c r="BE118" s="186">
        <f>IF(N118="základní",J118,0)</f>
        <v>0</v>
      </c>
      <c r="BF118" s="186">
        <f>IF(N118="snížená",J118,0)</f>
        <v>0</v>
      </c>
      <c r="BG118" s="186">
        <f>IF(N118="zákl. přenesená",J118,0)</f>
        <v>0</v>
      </c>
      <c r="BH118" s="186">
        <f>IF(N118="sníž. přenesená",J118,0)</f>
        <v>0</v>
      </c>
      <c r="BI118" s="186">
        <f>IF(N118="nulová",J118,0)</f>
        <v>0</v>
      </c>
      <c r="BJ118" s="17" t="s">
        <v>158</v>
      </c>
      <c r="BK118" s="186">
        <f>ROUND(I118*H118,2)</f>
        <v>0</v>
      </c>
      <c r="BL118" s="17" t="s">
        <v>158</v>
      </c>
      <c r="BM118" s="185" t="s">
        <v>1423</v>
      </c>
    </row>
    <row r="119" spans="1:65" s="2" customFormat="1" ht="14.4" customHeight="1">
      <c r="A119" s="34"/>
      <c r="B119" s="35"/>
      <c r="C119" s="174" t="s">
        <v>247</v>
      </c>
      <c r="D119" s="174" t="s">
        <v>153</v>
      </c>
      <c r="E119" s="175" t="s">
        <v>1424</v>
      </c>
      <c r="F119" s="176" t="s">
        <v>1425</v>
      </c>
      <c r="G119" s="177" t="s">
        <v>202</v>
      </c>
      <c r="H119" s="178">
        <v>28</v>
      </c>
      <c r="I119" s="179"/>
      <c r="J119" s="180">
        <f>ROUND(I119*H119,2)</f>
        <v>0</v>
      </c>
      <c r="K119" s="176" t="s">
        <v>19</v>
      </c>
      <c r="L119" s="39"/>
      <c r="M119" s="181" t="s">
        <v>19</v>
      </c>
      <c r="N119" s="182" t="s">
        <v>51</v>
      </c>
      <c r="O119" s="65"/>
      <c r="P119" s="183">
        <f>O119*H119</f>
        <v>0</v>
      </c>
      <c r="Q119" s="183">
        <v>0</v>
      </c>
      <c r="R119" s="183">
        <f>Q119*H119</f>
        <v>0</v>
      </c>
      <c r="S119" s="183">
        <v>0</v>
      </c>
      <c r="T119" s="184">
        <f>S119*H119</f>
        <v>0</v>
      </c>
      <c r="U119" s="34"/>
      <c r="V119" s="34"/>
      <c r="W119" s="34"/>
      <c r="X119" s="34"/>
      <c r="Y119" s="34"/>
      <c r="Z119" s="34"/>
      <c r="AA119" s="34"/>
      <c r="AB119" s="34"/>
      <c r="AC119" s="34"/>
      <c r="AD119" s="34"/>
      <c r="AE119" s="34"/>
      <c r="AR119" s="185" t="s">
        <v>158</v>
      </c>
      <c r="AT119" s="185" t="s">
        <v>153</v>
      </c>
      <c r="AU119" s="185" t="s">
        <v>88</v>
      </c>
      <c r="AY119" s="17" t="s">
        <v>151</v>
      </c>
      <c r="BE119" s="186">
        <f>IF(N119="základní",J119,0)</f>
        <v>0</v>
      </c>
      <c r="BF119" s="186">
        <f>IF(N119="snížená",J119,0)</f>
        <v>0</v>
      </c>
      <c r="BG119" s="186">
        <f>IF(N119="zákl. přenesená",J119,0)</f>
        <v>0</v>
      </c>
      <c r="BH119" s="186">
        <f>IF(N119="sníž. přenesená",J119,0)</f>
        <v>0</v>
      </c>
      <c r="BI119" s="186">
        <f>IF(N119="nulová",J119,0)</f>
        <v>0</v>
      </c>
      <c r="BJ119" s="17" t="s">
        <v>158</v>
      </c>
      <c r="BK119" s="186">
        <f>ROUND(I119*H119,2)</f>
        <v>0</v>
      </c>
      <c r="BL119" s="17" t="s">
        <v>158</v>
      </c>
      <c r="BM119" s="185" t="s">
        <v>1426</v>
      </c>
    </row>
    <row r="120" spans="1:65" s="2" customFormat="1" ht="14.4" customHeight="1">
      <c r="A120" s="34"/>
      <c r="B120" s="35"/>
      <c r="C120" s="174" t="s">
        <v>251</v>
      </c>
      <c r="D120" s="174" t="s">
        <v>153</v>
      </c>
      <c r="E120" s="175" t="s">
        <v>1427</v>
      </c>
      <c r="F120" s="176" t="s">
        <v>1428</v>
      </c>
      <c r="G120" s="177" t="s">
        <v>202</v>
      </c>
      <c r="H120" s="178">
        <v>3</v>
      </c>
      <c r="I120" s="179"/>
      <c r="J120" s="180">
        <f>ROUND(I120*H120,2)</f>
        <v>0</v>
      </c>
      <c r="K120" s="176" t="s">
        <v>19</v>
      </c>
      <c r="L120" s="39"/>
      <c r="M120" s="181" t="s">
        <v>19</v>
      </c>
      <c r="N120" s="182" t="s">
        <v>51</v>
      </c>
      <c r="O120" s="65"/>
      <c r="P120" s="183">
        <f>O120*H120</f>
        <v>0</v>
      </c>
      <c r="Q120" s="183">
        <v>0</v>
      </c>
      <c r="R120" s="183">
        <f>Q120*H120</f>
        <v>0</v>
      </c>
      <c r="S120" s="183">
        <v>0</v>
      </c>
      <c r="T120" s="184">
        <f>S120*H120</f>
        <v>0</v>
      </c>
      <c r="U120" s="34"/>
      <c r="V120" s="34"/>
      <c r="W120" s="34"/>
      <c r="X120" s="34"/>
      <c r="Y120" s="34"/>
      <c r="Z120" s="34"/>
      <c r="AA120" s="34"/>
      <c r="AB120" s="34"/>
      <c r="AC120" s="34"/>
      <c r="AD120" s="34"/>
      <c r="AE120" s="34"/>
      <c r="AR120" s="185" t="s">
        <v>158</v>
      </c>
      <c r="AT120" s="185" t="s">
        <v>153</v>
      </c>
      <c r="AU120" s="185" t="s">
        <v>88</v>
      </c>
      <c r="AY120" s="17" t="s">
        <v>151</v>
      </c>
      <c r="BE120" s="186">
        <f>IF(N120="základní",J120,0)</f>
        <v>0</v>
      </c>
      <c r="BF120" s="186">
        <f>IF(N120="snížená",J120,0)</f>
        <v>0</v>
      </c>
      <c r="BG120" s="186">
        <f>IF(N120="zákl. přenesená",J120,0)</f>
        <v>0</v>
      </c>
      <c r="BH120" s="186">
        <f>IF(N120="sníž. přenesená",J120,0)</f>
        <v>0</v>
      </c>
      <c r="BI120" s="186">
        <f>IF(N120="nulová",J120,0)</f>
        <v>0</v>
      </c>
      <c r="BJ120" s="17" t="s">
        <v>158</v>
      </c>
      <c r="BK120" s="186">
        <f>ROUND(I120*H120,2)</f>
        <v>0</v>
      </c>
      <c r="BL120" s="17" t="s">
        <v>158</v>
      </c>
      <c r="BM120" s="185" t="s">
        <v>1429</v>
      </c>
    </row>
    <row r="121" spans="1:65" s="2" customFormat="1" ht="14.4" customHeight="1">
      <c r="A121" s="34"/>
      <c r="B121" s="35"/>
      <c r="C121" s="174" t="s">
        <v>7</v>
      </c>
      <c r="D121" s="174" t="s">
        <v>153</v>
      </c>
      <c r="E121" s="175" t="s">
        <v>1430</v>
      </c>
      <c r="F121" s="176" t="s">
        <v>1431</v>
      </c>
      <c r="G121" s="177" t="s">
        <v>188</v>
      </c>
      <c r="H121" s="178">
        <v>9</v>
      </c>
      <c r="I121" s="179"/>
      <c r="J121" s="180">
        <f>ROUND(I121*H121,2)</f>
        <v>0</v>
      </c>
      <c r="K121" s="176" t="s">
        <v>157</v>
      </c>
      <c r="L121" s="39"/>
      <c r="M121" s="181" t="s">
        <v>19</v>
      </c>
      <c r="N121" s="182" t="s">
        <v>51</v>
      </c>
      <c r="O121" s="65"/>
      <c r="P121" s="183">
        <f>O121*H121</f>
        <v>0</v>
      </c>
      <c r="Q121" s="183">
        <v>0.00013</v>
      </c>
      <c r="R121" s="183">
        <f>Q121*H121</f>
        <v>0.0011699999999999998</v>
      </c>
      <c r="S121" s="183">
        <v>0</v>
      </c>
      <c r="T121" s="184">
        <f>S121*H121</f>
        <v>0</v>
      </c>
      <c r="U121" s="34"/>
      <c r="V121" s="34"/>
      <c r="W121" s="34"/>
      <c r="X121" s="34"/>
      <c r="Y121" s="34"/>
      <c r="Z121" s="34"/>
      <c r="AA121" s="34"/>
      <c r="AB121" s="34"/>
      <c r="AC121" s="34"/>
      <c r="AD121" s="34"/>
      <c r="AE121" s="34"/>
      <c r="AR121" s="185" t="s">
        <v>158</v>
      </c>
      <c r="AT121" s="185" t="s">
        <v>153</v>
      </c>
      <c r="AU121" s="185" t="s">
        <v>88</v>
      </c>
      <c r="AY121" s="17" t="s">
        <v>151</v>
      </c>
      <c r="BE121" s="186">
        <f>IF(N121="základní",J121,0)</f>
        <v>0</v>
      </c>
      <c r="BF121" s="186">
        <f>IF(N121="snížená",J121,0)</f>
        <v>0</v>
      </c>
      <c r="BG121" s="186">
        <f>IF(N121="zákl. přenesená",J121,0)</f>
        <v>0</v>
      </c>
      <c r="BH121" s="186">
        <f>IF(N121="sníž. přenesená",J121,0)</f>
        <v>0</v>
      </c>
      <c r="BI121" s="186">
        <f>IF(N121="nulová",J121,0)</f>
        <v>0</v>
      </c>
      <c r="BJ121" s="17" t="s">
        <v>158</v>
      </c>
      <c r="BK121" s="186">
        <f>ROUND(I121*H121,2)</f>
        <v>0</v>
      </c>
      <c r="BL121" s="17" t="s">
        <v>158</v>
      </c>
      <c r="BM121" s="185" t="s">
        <v>1432</v>
      </c>
    </row>
    <row r="122" spans="1:47" s="2" customFormat="1" ht="38.4">
      <c r="A122" s="34"/>
      <c r="B122" s="35"/>
      <c r="C122" s="36"/>
      <c r="D122" s="187" t="s">
        <v>160</v>
      </c>
      <c r="E122" s="36"/>
      <c r="F122" s="188" t="s">
        <v>1433</v>
      </c>
      <c r="G122" s="36"/>
      <c r="H122" s="36"/>
      <c r="I122" s="189"/>
      <c r="J122" s="36"/>
      <c r="K122" s="36"/>
      <c r="L122" s="39"/>
      <c r="M122" s="190"/>
      <c r="N122" s="191"/>
      <c r="O122" s="65"/>
      <c r="P122" s="65"/>
      <c r="Q122" s="65"/>
      <c r="R122" s="65"/>
      <c r="S122" s="65"/>
      <c r="T122" s="66"/>
      <c r="U122" s="34"/>
      <c r="V122" s="34"/>
      <c r="W122" s="34"/>
      <c r="X122" s="34"/>
      <c r="Y122" s="34"/>
      <c r="Z122" s="34"/>
      <c r="AA122" s="34"/>
      <c r="AB122" s="34"/>
      <c r="AC122" s="34"/>
      <c r="AD122" s="34"/>
      <c r="AE122" s="34"/>
      <c r="AT122" s="17" t="s">
        <v>160</v>
      </c>
      <c r="AU122" s="17" t="s">
        <v>88</v>
      </c>
    </row>
    <row r="123" spans="1:65" s="2" customFormat="1" ht="14.4" customHeight="1">
      <c r="A123" s="34"/>
      <c r="B123" s="35"/>
      <c r="C123" s="174" t="s">
        <v>259</v>
      </c>
      <c r="D123" s="174" t="s">
        <v>153</v>
      </c>
      <c r="E123" s="175" t="s">
        <v>1434</v>
      </c>
      <c r="F123" s="176" t="s">
        <v>1435</v>
      </c>
      <c r="G123" s="177" t="s">
        <v>188</v>
      </c>
      <c r="H123" s="178">
        <v>9</v>
      </c>
      <c r="I123" s="179"/>
      <c r="J123" s="180">
        <f>ROUND(I123*H123,2)</f>
        <v>0</v>
      </c>
      <c r="K123" s="176" t="s">
        <v>19</v>
      </c>
      <c r="L123" s="39"/>
      <c r="M123" s="181" t="s">
        <v>19</v>
      </c>
      <c r="N123" s="182" t="s">
        <v>51</v>
      </c>
      <c r="O123" s="65"/>
      <c r="P123" s="183">
        <f>O123*H123</f>
        <v>0</v>
      </c>
      <c r="Q123" s="183">
        <v>0</v>
      </c>
      <c r="R123" s="183">
        <f>Q123*H123</f>
        <v>0</v>
      </c>
      <c r="S123" s="183">
        <v>0</v>
      </c>
      <c r="T123" s="184">
        <f>S123*H123</f>
        <v>0</v>
      </c>
      <c r="U123" s="34"/>
      <c r="V123" s="34"/>
      <c r="W123" s="34"/>
      <c r="X123" s="34"/>
      <c r="Y123" s="34"/>
      <c r="Z123" s="34"/>
      <c r="AA123" s="34"/>
      <c r="AB123" s="34"/>
      <c r="AC123" s="34"/>
      <c r="AD123" s="34"/>
      <c r="AE123" s="34"/>
      <c r="AR123" s="185" t="s">
        <v>158</v>
      </c>
      <c r="AT123" s="185" t="s">
        <v>153</v>
      </c>
      <c r="AU123" s="185" t="s">
        <v>88</v>
      </c>
      <c r="AY123" s="17" t="s">
        <v>151</v>
      </c>
      <c r="BE123" s="186">
        <f>IF(N123="základní",J123,0)</f>
        <v>0</v>
      </c>
      <c r="BF123" s="186">
        <f>IF(N123="snížená",J123,0)</f>
        <v>0</v>
      </c>
      <c r="BG123" s="186">
        <f>IF(N123="zákl. přenesená",J123,0)</f>
        <v>0</v>
      </c>
      <c r="BH123" s="186">
        <f>IF(N123="sníž. přenesená",J123,0)</f>
        <v>0</v>
      </c>
      <c r="BI123" s="186">
        <f>IF(N123="nulová",J123,0)</f>
        <v>0</v>
      </c>
      <c r="BJ123" s="17" t="s">
        <v>158</v>
      </c>
      <c r="BK123" s="186">
        <f>ROUND(I123*H123,2)</f>
        <v>0</v>
      </c>
      <c r="BL123" s="17" t="s">
        <v>158</v>
      </c>
      <c r="BM123" s="185" t="s">
        <v>1436</v>
      </c>
    </row>
    <row r="124" spans="1:65" s="2" customFormat="1" ht="14.4" customHeight="1">
      <c r="A124" s="34"/>
      <c r="B124" s="35"/>
      <c r="C124" s="174" t="s">
        <v>263</v>
      </c>
      <c r="D124" s="174" t="s">
        <v>153</v>
      </c>
      <c r="E124" s="175" t="s">
        <v>1437</v>
      </c>
      <c r="F124" s="176" t="s">
        <v>1438</v>
      </c>
      <c r="G124" s="177" t="s">
        <v>188</v>
      </c>
      <c r="H124" s="178">
        <v>1</v>
      </c>
      <c r="I124" s="179"/>
      <c r="J124" s="180">
        <f>ROUND(I124*H124,2)</f>
        <v>0</v>
      </c>
      <c r="K124" s="176" t="s">
        <v>157</v>
      </c>
      <c r="L124" s="39"/>
      <c r="M124" s="181" t="s">
        <v>19</v>
      </c>
      <c r="N124" s="182" t="s">
        <v>51</v>
      </c>
      <c r="O124" s="65"/>
      <c r="P124" s="183">
        <f>O124*H124</f>
        <v>0</v>
      </c>
      <c r="Q124" s="183">
        <v>0.02106</v>
      </c>
      <c r="R124" s="183">
        <f>Q124*H124</f>
        <v>0.02106</v>
      </c>
      <c r="S124" s="183">
        <v>0</v>
      </c>
      <c r="T124" s="184">
        <f>S124*H124</f>
        <v>0</v>
      </c>
      <c r="U124" s="34"/>
      <c r="V124" s="34"/>
      <c r="W124" s="34"/>
      <c r="X124" s="34"/>
      <c r="Y124" s="34"/>
      <c r="Z124" s="34"/>
      <c r="AA124" s="34"/>
      <c r="AB124" s="34"/>
      <c r="AC124" s="34"/>
      <c r="AD124" s="34"/>
      <c r="AE124" s="34"/>
      <c r="AR124" s="185" t="s">
        <v>158</v>
      </c>
      <c r="AT124" s="185" t="s">
        <v>153</v>
      </c>
      <c r="AU124" s="185" t="s">
        <v>88</v>
      </c>
      <c r="AY124" s="17" t="s">
        <v>151</v>
      </c>
      <c r="BE124" s="186">
        <f>IF(N124="základní",J124,0)</f>
        <v>0</v>
      </c>
      <c r="BF124" s="186">
        <f>IF(N124="snížená",J124,0)</f>
        <v>0</v>
      </c>
      <c r="BG124" s="186">
        <f>IF(N124="zákl. přenesená",J124,0)</f>
        <v>0</v>
      </c>
      <c r="BH124" s="186">
        <f>IF(N124="sníž. přenesená",J124,0)</f>
        <v>0</v>
      </c>
      <c r="BI124" s="186">
        <f>IF(N124="nulová",J124,0)</f>
        <v>0</v>
      </c>
      <c r="BJ124" s="17" t="s">
        <v>158</v>
      </c>
      <c r="BK124" s="186">
        <f>ROUND(I124*H124,2)</f>
        <v>0</v>
      </c>
      <c r="BL124" s="17" t="s">
        <v>158</v>
      </c>
      <c r="BM124" s="185" t="s">
        <v>1439</v>
      </c>
    </row>
    <row r="125" spans="1:47" s="2" customFormat="1" ht="38.4">
      <c r="A125" s="34"/>
      <c r="B125" s="35"/>
      <c r="C125" s="36"/>
      <c r="D125" s="187" t="s">
        <v>160</v>
      </c>
      <c r="E125" s="36"/>
      <c r="F125" s="188" t="s">
        <v>1440</v>
      </c>
      <c r="G125" s="36"/>
      <c r="H125" s="36"/>
      <c r="I125" s="189"/>
      <c r="J125" s="36"/>
      <c r="K125" s="36"/>
      <c r="L125" s="39"/>
      <c r="M125" s="190"/>
      <c r="N125" s="191"/>
      <c r="O125" s="65"/>
      <c r="P125" s="65"/>
      <c r="Q125" s="65"/>
      <c r="R125" s="65"/>
      <c r="S125" s="65"/>
      <c r="T125" s="66"/>
      <c r="U125" s="34"/>
      <c r="V125" s="34"/>
      <c r="W125" s="34"/>
      <c r="X125" s="34"/>
      <c r="Y125" s="34"/>
      <c r="Z125" s="34"/>
      <c r="AA125" s="34"/>
      <c r="AB125" s="34"/>
      <c r="AC125" s="34"/>
      <c r="AD125" s="34"/>
      <c r="AE125" s="34"/>
      <c r="AT125" s="17" t="s">
        <v>160</v>
      </c>
      <c r="AU125" s="17" t="s">
        <v>88</v>
      </c>
    </row>
    <row r="126" spans="1:65" s="2" customFormat="1" ht="24.15" customHeight="1">
      <c r="A126" s="34"/>
      <c r="B126" s="35"/>
      <c r="C126" s="174" t="s">
        <v>268</v>
      </c>
      <c r="D126" s="174" t="s">
        <v>153</v>
      </c>
      <c r="E126" s="175" t="s">
        <v>1441</v>
      </c>
      <c r="F126" s="176" t="s">
        <v>1442</v>
      </c>
      <c r="G126" s="177" t="s">
        <v>165</v>
      </c>
      <c r="H126" s="178">
        <v>0.438</v>
      </c>
      <c r="I126" s="179"/>
      <c r="J126" s="180">
        <f>ROUND(I126*H126,2)</f>
        <v>0</v>
      </c>
      <c r="K126" s="176" t="s">
        <v>157</v>
      </c>
      <c r="L126" s="39"/>
      <c r="M126" s="181" t="s">
        <v>19</v>
      </c>
      <c r="N126" s="182" t="s">
        <v>51</v>
      </c>
      <c r="O126" s="65"/>
      <c r="P126" s="183">
        <f>O126*H126</f>
        <v>0</v>
      </c>
      <c r="Q126" s="183">
        <v>0</v>
      </c>
      <c r="R126" s="183">
        <f>Q126*H126</f>
        <v>0</v>
      </c>
      <c r="S126" s="183">
        <v>0</v>
      </c>
      <c r="T126" s="184">
        <f>S126*H126</f>
        <v>0</v>
      </c>
      <c r="U126" s="34"/>
      <c r="V126" s="34"/>
      <c r="W126" s="34"/>
      <c r="X126" s="34"/>
      <c r="Y126" s="34"/>
      <c r="Z126" s="34"/>
      <c r="AA126" s="34"/>
      <c r="AB126" s="34"/>
      <c r="AC126" s="34"/>
      <c r="AD126" s="34"/>
      <c r="AE126" s="34"/>
      <c r="AR126" s="185" t="s">
        <v>233</v>
      </c>
      <c r="AT126" s="185" t="s">
        <v>153</v>
      </c>
      <c r="AU126" s="185" t="s">
        <v>88</v>
      </c>
      <c r="AY126" s="17" t="s">
        <v>151</v>
      </c>
      <c r="BE126" s="186">
        <f>IF(N126="základní",J126,0)</f>
        <v>0</v>
      </c>
      <c r="BF126" s="186">
        <f>IF(N126="snížená",J126,0)</f>
        <v>0</v>
      </c>
      <c r="BG126" s="186">
        <f>IF(N126="zákl. přenesená",J126,0)</f>
        <v>0</v>
      </c>
      <c r="BH126" s="186">
        <f>IF(N126="sníž. přenesená",J126,0)</f>
        <v>0</v>
      </c>
      <c r="BI126" s="186">
        <f>IF(N126="nulová",J126,0)</f>
        <v>0</v>
      </c>
      <c r="BJ126" s="17" t="s">
        <v>158</v>
      </c>
      <c r="BK126" s="186">
        <f>ROUND(I126*H126,2)</f>
        <v>0</v>
      </c>
      <c r="BL126" s="17" t="s">
        <v>233</v>
      </c>
      <c r="BM126" s="185" t="s">
        <v>1443</v>
      </c>
    </row>
    <row r="127" spans="1:47" s="2" customFormat="1" ht="86.4">
      <c r="A127" s="34"/>
      <c r="B127" s="35"/>
      <c r="C127" s="36"/>
      <c r="D127" s="187" t="s">
        <v>160</v>
      </c>
      <c r="E127" s="36"/>
      <c r="F127" s="188" t="s">
        <v>890</v>
      </c>
      <c r="G127" s="36"/>
      <c r="H127" s="36"/>
      <c r="I127" s="189"/>
      <c r="J127" s="36"/>
      <c r="K127" s="36"/>
      <c r="L127" s="39"/>
      <c r="M127" s="190"/>
      <c r="N127" s="191"/>
      <c r="O127" s="65"/>
      <c r="P127" s="65"/>
      <c r="Q127" s="65"/>
      <c r="R127" s="65"/>
      <c r="S127" s="65"/>
      <c r="T127" s="66"/>
      <c r="U127" s="34"/>
      <c r="V127" s="34"/>
      <c r="W127" s="34"/>
      <c r="X127" s="34"/>
      <c r="Y127" s="34"/>
      <c r="Z127" s="34"/>
      <c r="AA127" s="34"/>
      <c r="AB127" s="34"/>
      <c r="AC127" s="34"/>
      <c r="AD127" s="34"/>
      <c r="AE127" s="34"/>
      <c r="AT127" s="17" t="s">
        <v>160</v>
      </c>
      <c r="AU127" s="17" t="s">
        <v>88</v>
      </c>
    </row>
    <row r="128" spans="2:63" s="12" customFormat="1" ht="25.95" customHeight="1">
      <c r="B128" s="158"/>
      <c r="C128" s="159"/>
      <c r="D128" s="160" t="s">
        <v>77</v>
      </c>
      <c r="E128" s="161" t="s">
        <v>1444</v>
      </c>
      <c r="F128" s="161" t="s">
        <v>1444</v>
      </c>
      <c r="G128" s="159"/>
      <c r="H128" s="159"/>
      <c r="I128" s="162"/>
      <c r="J128" s="163">
        <f>BK128</f>
        <v>0</v>
      </c>
      <c r="K128" s="159"/>
      <c r="L128" s="164"/>
      <c r="M128" s="165"/>
      <c r="N128" s="166"/>
      <c r="O128" s="166"/>
      <c r="P128" s="167">
        <f>SUM(P129:P139)</f>
        <v>0</v>
      </c>
      <c r="Q128" s="166"/>
      <c r="R128" s="167">
        <f>SUM(R129:R139)</f>
        <v>0.22136</v>
      </c>
      <c r="S128" s="166"/>
      <c r="T128" s="168">
        <f>SUM(T129:T139)</f>
        <v>0</v>
      </c>
      <c r="AR128" s="169" t="s">
        <v>86</v>
      </c>
      <c r="AT128" s="170" t="s">
        <v>77</v>
      </c>
      <c r="AU128" s="170" t="s">
        <v>78</v>
      </c>
      <c r="AY128" s="169" t="s">
        <v>151</v>
      </c>
      <c r="BK128" s="171">
        <f>SUM(BK129:BK139)</f>
        <v>0</v>
      </c>
    </row>
    <row r="129" spans="1:65" s="2" customFormat="1" ht="14.4" customHeight="1">
      <c r="A129" s="34"/>
      <c r="B129" s="35"/>
      <c r="C129" s="174" t="s">
        <v>273</v>
      </c>
      <c r="D129" s="174" t="s">
        <v>153</v>
      </c>
      <c r="E129" s="175" t="s">
        <v>1445</v>
      </c>
      <c r="F129" s="176" t="s">
        <v>1446</v>
      </c>
      <c r="G129" s="177" t="s">
        <v>1447</v>
      </c>
      <c r="H129" s="178">
        <v>4</v>
      </c>
      <c r="I129" s="179"/>
      <c r="J129" s="180">
        <f aca="true" t="shared" si="10" ref="J129:J134">ROUND(I129*H129,2)</f>
        <v>0</v>
      </c>
      <c r="K129" s="176" t="s">
        <v>19</v>
      </c>
      <c r="L129" s="39"/>
      <c r="M129" s="181" t="s">
        <v>19</v>
      </c>
      <c r="N129" s="182" t="s">
        <v>51</v>
      </c>
      <c r="O129" s="65"/>
      <c r="P129" s="183">
        <f aca="true" t="shared" si="11" ref="P129:P134">O129*H129</f>
        <v>0</v>
      </c>
      <c r="Q129" s="183">
        <v>0</v>
      </c>
      <c r="R129" s="183">
        <f aca="true" t="shared" si="12" ref="R129:R134">Q129*H129</f>
        <v>0</v>
      </c>
      <c r="S129" s="183">
        <v>0</v>
      </c>
      <c r="T129" s="184">
        <f aca="true" t="shared" si="13" ref="T129:T134">S129*H129</f>
        <v>0</v>
      </c>
      <c r="U129" s="34"/>
      <c r="V129" s="34"/>
      <c r="W129" s="34"/>
      <c r="X129" s="34"/>
      <c r="Y129" s="34"/>
      <c r="Z129" s="34"/>
      <c r="AA129" s="34"/>
      <c r="AB129" s="34"/>
      <c r="AC129" s="34"/>
      <c r="AD129" s="34"/>
      <c r="AE129" s="34"/>
      <c r="AR129" s="185" t="s">
        <v>158</v>
      </c>
      <c r="AT129" s="185" t="s">
        <v>153</v>
      </c>
      <c r="AU129" s="185" t="s">
        <v>86</v>
      </c>
      <c r="AY129" s="17" t="s">
        <v>151</v>
      </c>
      <c r="BE129" s="186">
        <f aca="true" t="shared" si="14" ref="BE129:BE134">IF(N129="základní",J129,0)</f>
        <v>0</v>
      </c>
      <c r="BF129" s="186">
        <f aca="true" t="shared" si="15" ref="BF129:BF134">IF(N129="snížená",J129,0)</f>
        <v>0</v>
      </c>
      <c r="BG129" s="186">
        <f aca="true" t="shared" si="16" ref="BG129:BG134">IF(N129="zákl. přenesená",J129,0)</f>
        <v>0</v>
      </c>
      <c r="BH129" s="186">
        <f aca="true" t="shared" si="17" ref="BH129:BH134">IF(N129="sníž. přenesená",J129,0)</f>
        <v>0</v>
      </c>
      <c r="BI129" s="186">
        <f aca="true" t="shared" si="18" ref="BI129:BI134">IF(N129="nulová",J129,0)</f>
        <v>0</v>
      </c>
      <c r="BJ129" s="17" t="s">
        <v>158</v>
      </c>
      <c r="BK129" s="186">
        <f aca="true" t="shared" si="19" ref="BK129:BK134">ROUND(I129*H129,2)</f>
        <v>0</v>
      </c>
      <c r="BL129" s="17" t="s">
        <v>158</v>
      </c>
      <c r="BM129" s="185" t="s">
        <v>1448</v>
      </c>
    </row>
    <row r="130" spans="1:65" s="2" customFormat="1" ht="14.4" customHeight="1">
      <c r="A130" s="34"/>
      <c r="B130" s="35"/>
      <c r="C130" s="174" t="s">
        <v>278</v>
      </c>
      <c r="D130" s="174" t="s">
        <v>153</v>
      </c>
      <c r="E130" s="175" t="s">
        <v>1449</v>
      </c>
      <c r="F130" s="176" t="s">
        <v>1450</v>
      </c>
      <c r="G130" s="177" t="s">
        <v>1447</v>
      </c>
      <c r="H130" s="178">
        <v>1</v>
      </c>
      <c r="I130" s="179"/>
      <c r="J130" s="180">
        <f t="shared" si="10"/>
        <v>0</v>
      </c>
      <c r="K130" s="176" t="s">
        <v>19</v>
      </c>
      <c r="L130" s="39"/>
      <c r="M130" s="181" t="s">
        <v>19</v>
      </c>
      <c r="N130" s="182" t="s">
        <v>51</v>
      </c>
      <c r="O130" s="65"/>
      <c r="P130" s="183">
        <f t="shared" si="11"/>
        <v>0</v>
      </c>
      <c r="Q130" s="183">
        <v>0</v>
      </c>
      <c r="R130" s="183">
        <f t="shared" si="12"/>
        <v>0</v>
      </c>
      <c r="S130" s="183">
        <v>0</v>
      </c>
      <c r="T130" s="184">
        <f t="shared" si="13"/>
        <v>0</v>
      </c>
      <c r="U130" s="34"/>
      <c r="V130" s="34"/>
      <c r="W130" s="34"/>
      <c r="X130" s="34"/>
      <c r="Y130" s="34"/>
      <c r="Z130" s="34"/>
      <c r="AA130" s="34"/>
      <c r="AB130" s="34"/>
      <c r="AC130" s="34"/>
      <c r="AD130" s="34"/>
      <c r="AE130" s="34"/>
      <c r="AR130" s="185" t="s">
        <v>158</v>
      </c>
      <c r="AT130" s="185" t="s">
        <v>153</v>
      </c>
      <c r="AU130" s="185" t="s">
        <v>86</v>
      </c>
      <c r="AY130" s="17" t="s">
        <v>151</v>
      </c>
      <c r="BE130" s="186">
        <f t="shared" si="14"/>
        <v>0</v>
      </c>
      <c r="BF130" s="186">
        <f t="shared" si="15"/>
        <v>0</v>
      </c>
      <c r="BG130" s="186">
        <f t="shared" si="16"/>
        <v>0</v>
      </c>
      <c r="BH130" s="186">
        <f t="shared" si="17"/>
        <v>0</v>
      </c>
      <c r="BI130" s="186">
        <f t="shared" si="18"/>
        <v>0</v>
      </c>
      <c r="BJ130" s="17" t="s">
        <v>158</v>
      </c>
      <c r="BK130" s="186">
        <f t="shared" si="19"/>
        <v>0</v>
      </c>
      <c r="BL130" s="17" t="s">
        <v>158</v>
      </c>
      <c r="BM130" s="185" t="s">
        <v>1451</v>
      </c>
    </row>
    <row r="131" spans="1:65" s="2" customFormat="1" ht="14.4" customHeight="1">
      <c r="A131" s="34"/>
      <c r="B131" s="35"/>
      <c r="C131" s="174" t="s">
        <v>284</v>
      </c>
      <c r="D131" s="174" t="s">
        <v>153</v>
      </c>
      <c r="E131" s="175" t="s">
        <v>1452</v>
      </c>
      <c r="F131" s="176" t="s">
        <v>1453</v>
      </c>
      <c r="G131" s="177" t="s">
        <v>1447</v>
      </c>
      <c r="H131" s="178">
        <v>2</v>
      </c>
      <c r="I131" s="179"/>
      <c r="J131" s="180">
        <f t="shared" si="10"/>
        <v>0</v>
      </c>
      <c r="K131" s="176" t="s">
        <v>19</v>
      </c>
      <c r="L131" s="39"/>
      <c r="M131" s="181" t="s">
        <v>19</v>
      </c>
      <c r="N131" s="182" t="s">
        <v>51</v>
      </c>
      <c r="O131" s="65"/>
      <c r="P131" s="183">
        <f t="shared" si="11"/>
        <v>0</v>
      </c>
      <c r="Q131" s="183">
        <v>0</v>
      </c>
      <c r="R131" s="183">
        <f t="shared" si="12"/>
        <v>0</v>
      </c>
      <c r="S131" s="183">
        <v>0</v>
      </c>
      <c r="T131" s="184">
        <f t="shared" si="13"/>
        <v>0</v>
      </c>
      <c r="U131" s="34"/>
      <c r="V131" s="34"/>
      <c r="W131" s="34"/>
      <c r="X131" s="34"/>
      <c r="Y131" s="34"/>
      <c r="Z131" s="34"/>
      <c r="AA131" s="34"/>
      <c r="AB131" s="34"/>
      <c r="AC131" s="34"/>
      <c r="AD131" s="34"/>
      <c r="AE131" s="34"/>
      <c r="AR131" s="185" t="s">
        <v>158</v>
      </c>
      <c r="AT131" s="185" t="s">
        <v>153</v>
      </c>
      <c r="AU131" s="185" t="s">
        <v>86</v>
      </c>
      <c r="AY131" s="17" t="s">
        <v>151</v>
      </c>
      <c r="BE131" s="186">
        <f t="shared" si="14"/>
        <v>0</v>
      </c>
      <c r="BF131" s="186">
        <f t="shared" si="15"/>
        <v>0</v>
      </c>
      <c r="BG131" s="186">
        <f t="shared" si="16"/>
        <v>0</v>
      </c>
      <c r="BH131" s="186">
        <f t="shared" si="17"/>
        <v>0</v>
      </c>
      <c r="BI131" s="186">
        <f t="shared" si="18"/>
        <v>0</v>
      </c>
      <c r="BJ131" s="17" t="s">
        <v>158</v>
      </c>
      <c r="BK131" s="186">
        <f t="shared" si="19"/>
        <v>0</v>
      </c>
      <c r="BL131" s="17" t="s">
        <v>158</v>
      </c>
      <c r="BM131" s="185" t="s">
        <v>1454</v>
      </c>
    </row>
    <row r="132" spans="1:65" s="2" customFormat="1" ht="14.4" customHeight="1">
      <c r="A132" s="34"/>
      <c r="B132" s="35"/>
      <c r="C132" s="174" t="s">
        <v>289</v>
      </c>
      <c r="D132" s="174" t="s">
        <v>153</v>
      </c>
      <c r="E132" s="175" t="s">
        <v>1455</v>
      </c>
      <c r="F132" s="176" t="s">
        <v>1456</v>
      </c>
      <c r="G132" s="177" t="s">
        <v>1447</v>
      </c>
      <c r="H132" s="178">
        <v>1</v>
      </c>
      <c r="I132" s="179"/>
      <c r="J132" s="180">
        <f t="shared" si="10"/>
        <v>0</v>
      </c>
      <c r="K132" s="176" t="s">
        <v>19</v>
      </c>
      <c r="L132" s="39"/>
      <c r="M132" s="181" t="s">
        <v>19</v>
      </c>
      <c r="N132" s="182" t="s">
        <v>51</v>
      </c>
      <c r="O132" s="65"/>
      <c r="P132" s="183">
        <f t="shared" si="11"/>
        <v>0</v>
      </c>
      <c r="Q132" s="183">
        <v>0</v>
      </c>
      <c r="R132" s="183">
        <f t="shared" si="12"/>
        <v>0</v>
      </c>
      <c r="S132" s="183">
        <v>0</v>
      </c>
      <c r="T132" s="184">
        <f t="shared" si="13"/>
        <v>0</v>
      </c>
      <c r="U132" s="34"/>
      <c r="V132" s="34"/>
      <c r="W132" s="34"/>
      <c r="X132" s="34"/>
      <c r="Y132" s="34"/>
      <c r="Z132" s="34"/>
      <c r="AA132" s="34"/>
      <c r="AB132" s="34"/>
      <c r="AC132" s="34"/>
      <c r="AD132" s="34"/>
      <c r="AE132" s="34"/>
      <c r="AR132" s="185" t="s">
        <v>158</v>
      </c>
      <c r="AT132" s="185" t="s">
        <v>153</v>
      </c>
      <c r="AU132" s="185" t="s">
        <v>86</v>
      </c>
      <c r="AY132" s="17" t="s">
        <v>151</v>
      </c>
      <c r="BE132" s="186">
        <f t="shared" si="14"/>
        <v>0</v>
      </c>
      <c r="BF132" s="186">
        <f t="shared" si="15"/>
        <v>0</v>
      </c>
      <c r="BG132" s="186">
        <f t="shared" si="16"/>
        <v>0</v>
      </c>
      <c r="BH132" s="186">
        <f t="shared" si="17"/>
        <v>0</v>
      </c>
      <c r="BI132" s="186">
        <f t="shared" si="18"/>
        <v>0</v>
      </c>
      <c r="BJ132" s="17" t="s">
        <v>158</v>
      </c>
      <c r="BK132" s="186">
        <f t="shared" si="19"/>
        <v>0</v>
      </c>
      <c r="BL132" s="17" t="s">
        <v>158</v>
      </c>
      <c r="BM132" s="185" t="s">
        <v>1457</v>
      </c>
    </row>
    <row r="133" spans="1:65" s="2" customFormat="1" ht="14.4" customHeight="1">
      <c r="A133" s="34"/>
      <c r="B133" s="35"/>
      <c r="C133" s="174" t="s">
        <v>300</v>
      </c>
      <c r="D133" s="174" t="s">
        <v>153</v>
      </c>
      <c r="E133" s="175" t="s">
        <v>1458</v>
      </c>
      <c r="F133" s="176" t="s">
        <v>1459</v>
      </c>
      <c r="G133" s="177" t="s">
        <v>1447</v>
      </c>
      <c r="H133" s="178">
        <v>1</v>
      </c>
      <c r="I133" s="179"/>
      <c r="J133" s="180">
        <f t="shared" si="10"/>
        <v>0</v>
      </c>
      <c r="K133" s="176" t="s">
        <v>19</v>
      </c>
      <c r="L133" s="39"/>
      <c r="M133" s="181" t="s">
        <v>19</v>
      </c>
      <c r="N133" s="182" t="s">
        <v>51</v>
      </c>
      <c r="O133" s="65"/>
      <c r="P133" s="183">
        <f t="shared" si="11"/>
        <v>0</v>
      </c>
      <c r="Q133" s="183">
        <v>0</v>
      </c>
      <c r="R133" s="183">
        <f t="shared" si="12"/>
        <v>0</v>
      </c>
      <c r="S133" s="183">
        <v>0</v>
      </c>
      <c r="T133" s="184">
        <f t="shared" si="13"/>
        <v>0</v>
      </c>
      <c r="U133" s="34"/>
      <c r="V133" s="34"/>
      <c r="W133" s="34"/>
      <c r="X133" s="34"/>
      <c r="Y133" s="34"/>
      <c r="Z133" s="34"/>
      <c r="AA133" s="34"/>
      <c r="AB133" s="34"/>
      <c r="AC133" s="34"/>
      <c r="AD133" s="34"/>
      <c r="AE133" s="34"/>
      <c r="AR133" s="185" t="s">
        <v>158</v>
      </c>
      <c r="AT133" s="185" t="s">
        <v>153</v>
      </c>
      <c r="AU133" s="185" t="s">
        <v>86</v>
      </c>
      <c r="AY133" s="17" t="s">
        <v>151</v>
      </c>
      <c r="BE133" s="186">
        <f t="shared" si="14"/>
        <v>0</v>
      </c>
      <c r="BF133" s="186">
        <f t="shared" si="15"/>
        <v>0</v>
      </c>
      <c r="BG133" s="186">
        <f t="shared" si="16"/>
        <v>0</v>
      </c>
      <c r="BH133" s="186">
        <f t="shared" si="17"/>
        <v>0</v>
      </c>
      <c r="BI133" s="186">
        <f t="shared" si="18"/>
        <v>0</v>
      </c>
      <c r="BJ133" s="17" t="s">
        <v>158</v>
      </c>
      <c r="BK133" s="186">
        <f t="shared" si="19"/>
        <v>0</v>
      </c>
      <c r="BL133" s="17" t="s">
        <v>158</v>
      </c>
      <c r="BM133" s="185" t="s">
        <v>1460</v>
      </c>
    </row>
    <row r="134" spans="1:65" s="2" customFormat="1" ht="24.15" customHeight="1">
      <c r="A134" s="34"/>
      <c r="B134" s="35"/>
      <c r="C134" s="174" t="s">
        <v>304</v>
      </c>
      <c r="D134" s="174" t="s">
        <v>153</v>
      </c>
      <c r="E134" s="175" t="s">
        <v>1461</v>
      </c>
      <c r="F134" s="176" t="s">
        <v>1462</v>
      </c>
      <c r="G134" s="177" t="s">
        <v>1447</v>
      </c>
      <c r="H134" s="178">
        <v>4</v>
      </c>
      <c r="I134" s="179"/>
      <c r="J134" s="180">
        <f t="shared" si="10"/>
        <v>0</v>
      </c>
      <c r="K134" s="176" t="s">
        <v>157</v>
      </c>
      <c r="L134" s="39"/>
      <c r="M134" s="181" t="s">
        <v>19</v>
      </c>
      <c r="N134" s="182" t="s">
        <v>51</v>
      </c>
      <c r="O134" s="65"/>
      <c r="P134" s="183">
        <f t="shared" si="11"/>
        <v>0</v>
      </c>
      <c r="Q134" s="183">
        <v>0.05534</v>
      </c>
      <c r="R134" s="183">
        <f t="shared" si="12"/>
        <v>0.22136</v>
      </c>
      <c r="S134" s="183">
        <v>0</v>
      </c>
      <c r="T134" s="184">
        <f t="shared" si="13"/>
        <v>0</v>
      </c>
      <c r="U134" s="34"/>
      <c r="V134" s="34"/>
      <c r="W134" s="34"/>
      <c r="X134" s="34"/>
      <c r="Y134" s="34"/>
      <c r="Z134" s="34"/>
      <c r="AA134" s="34"/>
      <c r="AB134" s="34"/>
      <c r="AC134" s="34"/>
      <c r="AD134" s="34"/>
      <c r="AE134" s="34"/>
      <c r="AR134" s="185" t="s">
        <v>233</v>
      </c>
      <c r="AT134" s="185" t="s">
        <v>153</v>
      </c>
      <c r="AU134" s="185" t="s">
        <v>86</v>
      </c>
      <c r="AY134" s="17" t="s">
        <v>151</v>
      </c>
      <c r="BE134" s="186">
        <f t="shared" si="14"/>
        <v>0</v>
      </c>
      <c r="BF134" s="186">
        <f t="shared" si="15"/>
        <v>0</v>
      </c>
      <c r="BG134" s="186">
        <f t="shared" si="16"/>
        <v>0</v>
      </c>
      <c r="BH134" s="186">
        <f t="shared" si="17"/>
        <v>0</v>
      </c>
      <c r="BI134" s="186">
        <f t="shared" si="18"/>
        <v>0</v>
      </c>
      <c r="BJ134" s="17" t="s">
        <v>158</v>
      </c>
      <c r="BK134" s="186">
        <f t="shared" si="19"/>
        <v>0</v>
      </c>
      <c r="BL134" s="17" t="s">
        <v>233</v>
      </c>
      <c r="BM134" s="185" t="s">
        <v>1463</v>
      </c>
    </row>
    <row r="135" spans="1:47" s="2" customFormat="1" ht="38.4">
      <c r="A135" s="34"/>
      <c r="B135" s="35"/>
      <c r="C135" s="36"/>
      <c r="D135" s="187" t="s">
        <v>160</v>
      </c>
      <c r="E135" s="36"/>
      <c r="F135" s="188" t="s">
        <v>1464</v>
      </c>
      <c r="G135" s="36"/>
      <c r="H135" s="36"/>
      <c r="I135" s="189"/>
      <c r="J135" s="36"/>
      <c r="K135" s="36"/>
      <c r="L135" s="39"/>
      <c r="M135" s="190"/>
      <c r="N135" s="191"/>
      <c r="O135" s="65"/>
      <c r="P135" s="65"/>
      <c r="Q135" s="65"/>
      <c r="R135" s="65"/>
      <c r="S135" s="65"/>
      <c r="T135" s="66"/>
      <c r="U135" s="34"/>
      <c r="V135" s="34"/>
      <c r="W135" s="34"/>
      <c r="X135" s="34"/>
      <c r="Y135" s="34"/>
      <c r="Z135" s="34"/>
      <c r="AA135" s="34"/>
      <c r="AB135" s="34"/>
      <c r="AC135" s="34"/>
      <c r="AD135" s="34"/>
      <c r="AE135" s="34"/>
      <c r="AT135" s="17" t="s">
        <v>160</v>
      </c>
      <c r="AU135" s="17" t="s">
        <v>86</v>
      </c>
    </row>
    <row r="136" spans="1:65" s="2" customFormat="1" ht="14.4" customHeight="1">
      <c r="A136" s="34"/>
      <c r="B136" s="35"/>
      <c r="C136" s="174" t="s">
        <v>309</v>
      </c>
      <c r="D136" s="174" t="s">
        <v>153</v>
      </c>
      <c r="E136" s="175" t="s">
        <v>1465</v>
      </c>
      <c r="F136" s="176" t="s">
        <v>1466</v>
      </c>
      <c r="G136" s="177" t="s">
        <v>188</v>
      </c>
      <c r="H136" s="178">
        <v>2</v>
      </c>
      <c r="I136" s="179"/>
      <c r="J136" s="180">
        <f>ROUND(I136*H136,2)</f>
        <v>0</v>
      </c>
      <c r="K136" s="176" t="s">
        <v>19</v>
      </c>
      <c r="L136" s="39"/>
      <c r="M136" s="181" t="s">
        <v>19</v>
      </c>
      <c r="N136" s="182" t="s">
        <v>51</v>
      </c>
      <c r="O136" s="65"/>
      <c r="P136" s="183">
        <f>O136*H136</f>
        <v>0</v>
      </c>
      <c r="Q136" s="183">
        <v>0</v>
      </c>
      <c r="R136" s="183">
        <f>Q136*H136</f>
        <v>0</v>
      </c>
      <c r="S136" s="183">
        <v>0</v>
      </c>
      <c r="T136" s="184">
        <f>S136*H136</f>
        <v>0</v>
      </c>
      <c r="U136" s="34"/>
      <c r="V136" s="34"/>
      <c r="W136" s="34"/>
      <c r="X136" s="34"/>
      <c r="Y136" s="34"/>
      <c r="Z136" s="34"/>
      <c r="AA136" s="34"/>
      <c r="AB136" s="34"/>
      <c r="AC136" s="34"/>
      <c r="AD136" s="34"/>
      <c r="AE136" s="34"/>
      <c r="AR136" s="185" t="s">
        <v>158</v>
      </c>
      <c r="AT136" s="185" t="s">
        <v>153</v>
      </c>
      <c r="AU136" s="185" t="s">
        <v>86</v>
      </c>
      <c r="AY136" s="17" t="s">
        <v>151</v>
      </c>
      <c r="BE136" s="186">
        <f>IF(N136="základní",J136,0)</f>
        <v>0</v>
      </c>
      <c r="BF136" s="186">
        <f>IF(N136="snížená",J136,0)</f>
        <v>0</v>
      </c>
      <c r="BG136" s="186">
        <f>IF(N136="zákl. přenesená",J136,0)</f>
        <v>0</v>
      </c>
      <c r="BH136" s="186">
        <f>IF(N136="sníž. přenesená",J136,0)</f>
        <v>0</v>
      </c>
      <c r="BI136" s="186">
        <f>IF(N136="nulová",J136,0)</f>
        <v>0</v>
      </c>
      <c r="BJ136" s="17" t="s">
        <v>158</v>
      </c>
      <c r="BK136" s="186">
        <f>ROUND(I136*H136,2)</f>
        <v>0</v>
      </c>
      <c r="BL136" s="17" t="s">
        <v>158</v>
      </c>
      <c r="BM136" s="185" t="s">
        <v>1467</v>
      </c>
    </row>
    <row r="137" spans="1:65" s="2" customFormat="1" ht="14.4" customHeight="1">
      <c r="A137" s="34"/>
      <c r="B137" s="35"/>
      <c r="C137" s="174" t="s">
        <v>314</v>
      </c>
      <c r="D137" s="174" t="s">
        <v>153</v>
      </c>
      <c r="E137" s="175" t="s">
        <v>1468</v>
      </c>
      <c r="F137" s="176" t="s">
        <v>1469</v>
      </c>
      <c r="G137" s="177" t="s">
        <v>188</v>
      </c>
      <c r="H137" s="178">
        <v>2</v>
      </c>
      <c r="I137" s="179"/>
      <c r="J137" s="180">
        <f>ROUND(I137*H137,2)</f>
        <v>0</v>
      </c>
      <c r="K137" s="176" t="s">
        <v>19</v>
      </c>
      <c r="L137" s="39"/>
      <c r="M137" s="181" t="s">
        <v>19</v>
      </c>
      <c r="N137" s="182" t="s">
        <v>51</v>
      </c>
      <c r="O137" s="65"/>
      <c r="P137" s="183">
        <f>O137*H137</f>
        <v>0</v>
      </c>
      <c r="Q137" s="183">
        <v>0</v>
      </c>
      <c r="R137" s="183">
        <f>Q137*H137</f>
        <v>0</v>
      </c>
      <c r="S137" s="183">
        <v>0</v>
      </c>
      <c r="T137" s="184">
        <f>S137*H137</f>
        <v>0</v>
      </c>
      <c r="U137" s="34"/>
      <c r="V137" s="34"/>
      <c r="W137" s="34"/>
      <c r="X137" s="34"/>
      <c r="Y137" s="34"/>
      <c r="Z137" s="34"/>
      <c r="AA137" s="34"/>
      <c r="AB137" s="34"/>
      <c r="AC137" s="34"/>
      <c r="AD137" s="34"/>
      <c r="AE137" s="34"/>
      <c r="AR137" s="185" t="s">
        <v>158</v>
      </c>
      <c r="AT137" s="185" t="s">
        <v>153</v>
      </c>
      <c r="AU137" s="185" t="s">
        <v>86</v>
      </c>
      <c r="AY137" s="17" t="s">
        <v>151</v>
      </c>
      <c r="BE137" s="186">
        <f>IF(N137="základní",J137,0)</f>
        <v>0</v>
      </c>
      <c r="BF137" s="186">
        <f>IF(N137="snížená",J137,0)</f>
        <v>0</v>
      </c>
      <c r="BG137" s="186">
        <f>IF(N137="zákl. přenesená",J137,0)</f>
        <v>0</v>
      </c>
      <c r="BH137" s="186">
        <f>IF(N137="sníž. přenesená",J137,0)</f>
        <v>0</v>
      </c>
      <c r="BI137" s="186">
        <f>IF(N137="nulová",J137,0)</f>
        <v>0</v>
      </c>
      <c r="BJ137" s="17" t="s">
        <v>158</v>
      </c>
      <c r="BK137" s="186">
        <f>ROUND(I137*H137,2)</f>
        <v>0</v>
      </c>
      <c r="BL137" s="17" t="s">
        <v>158</v>
      </c>
      <c r="BM137" s="185" t="s">
        <v>1470</v>
      </c>
    </row>
    <row r="138" spans="1:65" s="2" customFormat="1" ht="24.15" customHeight="1">
      <c r="A138" s="34"/>
      <c r="B138" s="35"/>
      <c r="C138" s="174" t="s">
        <v>318</v>
      </c>
      <c r="D138" s="174" t="s">
        <v>153</v>
      </c>
      <c r="E138" s="175" t="s">
        <v>1471</v>
      </c>
      <c r="F138" s="176" t="s">
        <v>1472</v>
      </c>
      <c r="G138" s="177" t="s">
        <v>165</v>
      </c>
      <c r="H138" s="178">
        <v>1.47</v>
      </c>
      <c r="I138" s="179"/>
      <c r="J138" s="180">
        <f>ROUND(I138*H138,2)</f>
        <v>0</v>
      </c>
      <c r="K138" s="176" t="s">
        <v>157</v>
      </c>
      <c r="L138" s="39"/>
      <c r="M138" s="181" t="s">
        <v>19</v>
      </c>
      <c r="N138" s="182" t="s">
        <v>51</v>
      </c>
      <c r="O138" s="65"/>
      <c r="P138" s="183">
        <f>O138*H138</f>
        <v>0</v>
      </c>
      <c r="Q138" s="183">
        <v>0</v>
      </c>
      <c r="R138" s="183">
        <f>Q138*H138</f>
        <v>0</v>
      </c>
      <c r="S138" s="183">
        <v>0</v>
      </c>
      <c r="T138" s="184">
        <f>S138*H138</f>
        <v>0</v>
      </c>
      <c r="U138" s="34"/>
      <c r="V138" s="34"/>
      <c r="W138" s="34"/>
      <c r="X138" s="34"/>
      <c r="Y138" s="34"/>
      <c r="Z138" s="34"/>
      <c r="AA138" s="34"/>
      <c r="AB138" s="34"/>
      <c r="AC138" s="34"/>
      <c r="AD138" s="34"/>
      <c r="AE138" s="34"/>
      <c r="AR138" s="185" t="s">
        <v>158</v>
      </c>
      <c r="AT138" s="185" t="s">
        <v>153</v>
      </c>
      <c r="AU138" s="185" t="s">
        <v>86</v>
      </c>
      <c r="AY138" s="17" t="s">
        <v>151</v>
      </c>
      <c r="BE138" s="186">
        <f>IF(N138="základní",J138,0)</f>
        <v>0</v>
      </c>
      <c r="BF138" s="186">
        <f>IF(N138="snížená",J138,0)</f>
        <v>0</v>
      </c>
      <c r="BG138" s="186">
        <f>IF(N138="zákl. přenesená",J138,0)</f>
        <v>0</v>
      </c>
      <c r="BH138" s="186">
        <f>IF(N138="sníž. přenesená",J138,0)</f>
        <v>0</v>
      </c>
      <c r="BI138" s="186">
        <f>IF(N138="nulová",J138,0)</f>
        <v>0</v>
      </c>
      <c r="BJ138" s="17" t="s">
        <v>158</v>
      </c>
      <c r="BK138" s="186">
        <f>ROUND(I138*H138,2)</f>
        <v>0</v>
      </c>
      <c r="BL138" s="17" t="s">
        <v>158</v>
      </c>
      <c r="BM138" s="185" t="s">
        <v>1473</v>
      </c>
    </row>
    <row r="139" spans="1:47" s="2" customFormat="1" ht="86.4">
      <c r="A139" s="34"/>
      <c r="B139" s="35"/>
      <c r="C139" s="36"/>
      <c r="D139" s="187" t="s">
        <v>160</v>
      </c>
      <c r="E139" s="36"/>
      <c r="F139" s="188" t="s">
        <v>1050</v>
      </c>
      <c r="G139" s="36"/>
      <c r="H139" s="36"/>
      <c r="I139" s="189"/>
      <c r="J139" s="36"/>
      <c r="K139" s="36"/>
      <c r="L139" s="39"/>
      <c r="M139" s="190"/>
      <c r="N139" s="191"/>
      <c r="O139" s="65"/>
      <c r="P139" s="65"/>
      <c r="Q139" s="65"/>
      <c r="R139" s="65"/>
      <c r="S139" s="65"/>
      <c r="T139" s="66"/>
      <c r="U139" s="34"/>
      <c r="V139" s="34"/>
      <c r="W139" s="34"/>
      <c r="X139" s="34"/>
      <c r="Y139" s="34"/>
      <c r="Z139" s="34"/>
      <c r="AA139" s="34"/>
      <c r="AB139" s="34"/>
      <c r="AC139" s="34"/>
      <c r="AD139" s="34"/>
      <c r="AE139" s="34"/>
      <c r="AT139" s="17" t="s">
        <v>160</v>
      </c>
      <c r="AU139" s="17" t="s">
        <v>86</v>
      </c>
    </row>
    <row r="140" spans="2:63" s="12" customFormat="1" ht="25.95" customHeight="1">
      <c r="B140" s="158"/>
      <c r="C140" s="159"/>
      <c r="D140" s="160" t="s">
        <v>77</v>
      </c>
      <c r="E140" s="161" t="s">
        <v>1474</v>
      </c>
      <c r="F140" s="161" t="s">
        <v>1474</v>
      </c>
      <c r="G140" s="159"/>
      <c r="H140" s="159"/>
      <c r="I140" s="162"/>
      <c r="J140" s="163">
        <f>BK140</f>
        <v>0</v>
      </c>
      <c r="K140" s="159"/>
      <c r="L140" s="164"/>
      <c r="M140" s="165"/>
      <c r="N140" s="166"/>
      <c r="O140" s="166"/>
      <c r="P140" s="167">
        <f>SUM(P141:P143)</f>
        <v>0</v>
      </c>
      <c r="Q140" s="166"/>
      <c r="R140" s="167">
        <f>SUM(R141:R143)</f>
        <v>18.252477600000002</v>
      </c>
      <c r="S140" s="166"/>
      <c r="T140" s="168">
        <f>SUM(T141:T143)</f>
        <v>0</v>
      </c>
      <c r="AR140" s="169" t="s">
        <v>86</v>
      </c>
      <c r="AT140" s="170" t="s">
        <v>77</v>
      </c>
      <c r="AU140" s="170" t="s">
        <v>78</v>
      </c>
      <c r="AY140" s="169" t="s">
        <v>151</v>
      </c>
      <c r="BK140" s="171">
        <f>SUM(BK141:BK143)</f>
        <v>0</v>
      </c>
    </row>
    <row r="141" spans="1:65" s="2" customFormat="1" ht="14.4" customHeight="1">
      <c r="A141" s="34"/>
      <c r="B141" s="35"/>
      <c r="C141" s="174" t="s">
        <v>324</v>
      </c>
      <c r="D141" s="174" t="s">
        <v>153</v>
      </c>
      <c r="E141" s="175" t="s">
        <v>1475</v>
      </c>
      <c r="F141" s="176" t="s">
        <v>1476</v>
      </c>
      <c r="G141" s="177" t="s">
        <v>202</v>
      </c>
      <c r="H141" s="178">
        <v>31</v>
      </c>
      <c r="I141" s="179"/>
      <c r="J141" s="180">
        <f>ROUND(I141*H141,2)</f>
        <v>0</v>
      </c>
      <c r="K141" s="176" t="s">
        <v>19</v>
      </c>
      <c r="L141" s="39"/>
      <c r="M141" s="181" t="s">
        <v>19</v>
      </c>
      <c r="N141" s="182" t="s">
        <v>51</v>
      </c>
      <c r="O141" s="65"/>
      <c r="P141" s="183">
        <f>O141*H141</f>
        <v>0</v>
      </c>
      <c r="Q141" s="183">
        <v>0</v>
      </c>
      <c r="R141" s="183">
        <f>Q141*H141</f>
        <v>0</v>
      </c>
      <c r="S141" s="183">
        <v>0</v>
      </c>
      <c r="T141" s="184">
        <f>S141*H141</f>
        <v>0</v>
      </c>
      <c r="U141" s="34"/>
      <c r="V141" s="34"/>
      <c r="W141" s="34"/>
      <c r="X141" s="34"/>
      <c r="Y141" s="34"/>
      <c r="Z141" s="34"/>
      <c r="AA141" s="34"/>
      <c r="AB141" s="34"/>
      <c r="AC141" s="34"/>
      <c r="AD141" s="34"/>
      <c r="AE141" s="34"/>
      <c r="AR141" s="185" t="s">
        <v>158</v>
      </c>
      <c r="AT141" s="185" t="s">
        <v>153</v>
      </c>
      <c r="AU141" s="185" t="s">
        <v>86</v>
      </c>
      <c r="AY141" s="17" t="s">
        <v>151</v>
      </c>
      <c r="BE141" s="186">
        <f>IF(N141="základní",J141,0)</f>
        <v>0</v>
      </c>
      <c r="BF141" s="186">
        <f>IF(N141="snížená",J141,0)</f>
        <v>0</v>
      </c>
      <c r="BG141" s="186">
        <f>IF(N141="zákl. přenesená",J141,0)</f>
        <v>0</v>
      </c>
      <c r="BH141" s="186">
        <f>IF(N141="sníž. přenesená",J141,0)</f>
        <v>0</v>
      </c>
      <c r="BI141" s="186">
        <f>IF(N141="nulová",J141,0)</f>
        <v>0</v>
      </c>
      <c r="BJ141" s="17" t="s">
        <v>158</v>
      </c>
      <c r="BK141" s="186">
        <f>ROUND(I141*H141,2)</f>
        <v>0</v>
      </c>
      <c r="BL141" s="17" t="s">
        <v>158</v>
      </c>
      <c r="BM141" s="185" t="s">
        <v>1477</v>
      </c>
    </row>
    <row r="142" spans="1:65" s="2" customFormat="1" ht="14.4" customHeight="1">
      <c r="A142" s="34"/>
      <c r="B142" s="35"/>
      <c r="C142" s="174" t="s">
        <v>328</v>
      </c>
      <c r="D142" s="174" t="s">
        <v>153</v>
      </c>
      <c r="E142" s="175" t="s">
        <v>1478</v>
      </c>
      <c r="F142" s="176" t="s">
        <v>1479</v>
      </c>
      <c r="G142" s="177" t="s">
        <v>156</v>
      </c>
      <c r="H142" s="178">
        <v>7.44</v>
      </c>
      <c r="I142" s="179"/>
      <c r="J142" s="180">
        <f>ROUND(I142*H142,2)</f>
        <v>0</v>
      </c>
      <c r="K142" s="176" t="s">
        <v>157</v>
      </c>
      <c r="L142" s="39"/>
      <c r="M142" s="181" t="s">
        <v>19</v>
      </c>
      <c r="N142" s="182" t="s">
        <v>51</v>
      </c>
      <c r="O142" s="65"/>
      <c r="P142" s="183">
        <f>O142*H142</f>
        <v>0</v>
      </c>
      <c r="Q142" s="183">
        <v>2.45329</v>
      </c>
      <c r="R142" s="183">
        <f>Q142*H142</f>
        <v>18.252477600000002</v>
      </c>
      <c r="S142" s="183">
        <v>0</v>
      </c>
      <c r="T142" s="184">
        <f>S142*H142</f>
        <v>0</v>
      </c>
      <c r="U142" s="34"/>
      <c r="V142" s="34"/>
      <c r="W142" s="34"/>
      <c r="X142" s="34"/>
      <c r="Y142" s="34"/>
      <c r="Z142" s="34"/>
      <c r="AA142" s="34"/>
      <c r="AB142" s="34"/>
      <c r="AC142" s="34"/>
      <c r="AD142" s="34"/>
      <c r="AE142" s="34"/>
      <c r="AR142" s="185" t="s">
        <v>158</v>
      </c>
      <c r="AT142" s="185" t="s">
        <v>153</v>
      </c>
      <c r="AU142" s="185" t="s">
        <v>86</v>
      </c>
      <c r="AY142" s="17" t="s">
        <v>151</v>
      </c>
      <c r="BE142" s="186">
        <f>IF(N142="základní",J142,0)</f>
        <v>0</v>
      </c>
      <c r="BF142" s="186">
        <f>IF(N142="snížená",J142,0)</f>
        <v>0</v>
      </c>
      <c r="BG142" s="186">
        <f>IF(N142="zákl. přenesená",J142,0)</f>
        <v>0</v>
      </c>
      <c r="BH142" s="186">
        <f>IF(N142="sníž. přenesená",J142,0)</f>
        <v>0</v>
      </c>
      <c r="BI142" s="186">
        <f>IF(N142="nulová",J142,0)</f>
        <v>0</v>
      </c>
      <c r="BJ142" s="17" t="s">
        <v>158</v>
      </c>
      <c r="BK142" s="186">
        <f>ROUND(I142*H142,2)</f>
        <v>0</v>
      </c>
      <c r="BL142" s="17" t="s">
        <v>158</v>
      </c>
      <c r="BM142" s="185" t="s">
        <v>1480</v>
      </c>
    </row>
    <row r="143" spans="1:47" s="2" customFormat="1" ht="38.4">
      <c r="A143" s="34"/>
      <c r="B143" s="35"/>
      <c r="C143" s="36"/>
      <c r="D143" s="187" t="s">
        <v>160</v>
      </c>
      <c r="E143" s="36"/>
      <c r="F143" s="188" t="s">
        <v>1481</v>
      </c>
      <c r="G143" s="36"/>
      <c r="H143" s="36"/>
      <c r="I143" s="189"/>
      <c r="J143" s="36"/>
      <c r="K143" s="36"/>
      <c r="L143" s="39"/>
      <c r="M143" s="190"/>
      <c r="N143" s="191"/>
      <c r="O143" s="65"/>
      <c r="P143" s="65"/>
      <c r="Q143" s="65"/>
      <c r="R143" s="65"/>
      <c r="S143" s="65"/>
      <c r="T143" s="66"/>
      <c r="U143" s="34"/>
      <c r="V143" s="34"/>
      <c r="W143" s="34"/>
      <c r="X143" s="34"/>
      <c r="Y143" s="34"/>
      <c r="Z143" s="34"/>
      <c r="AA143" s="34"/>
      <c r="AB143" s="34"/>
      <c r="AC143" s="34"/>
      <c r="AD143" s="34"/>
      <c r="AE143" s="34"/>
      <c r="AT143" s="17" t="s">
        <v>160</v>
      </c>
      <c r="AU143" s="17" t="s">
        <v>86</v>
      </c>
    </row>
    <row r="144" spans="2:63" s="12" customFormat="1" ht="25.95" customHeight="1">
      <c r="B144" s="158"/>
      <c r="C144" s="159"/>
      <c r="D144" s="160" t="s">
        <v>77</v>
      </c>
      <c r="E144" s="161" t="s">
        <v>1482</v>
      </c>
      <c r="F144" s="161" t="s">
        <v>1482</v>
      </c>
      <c r="G144" s="159"/>
      <c r="H144" s="159"/>
      <c r="I144" s="162"/>
      <c r="J144" s="163">
        <f>BK144</f>
        <v>0</v>
      </c>
      <c r="K144" s="159"/>
      <c r="L144" s="164"/>
      <c r="M144" s="165"/>
      <c r="N144" s="166"/>
      <c r="O144" s="166"/>
      <c r="P144" s="167">
        <f>P145+SUM(P146:P155)</f>
        <v>0</v>
      </c>
      <c r="Q144" s="166"/>
      <c r="R144" s="167">
        <f>R145+SUM(R146:R155)</f>
        <v>0.015319999999999999</v>
      </c>
      <c r="S144" s="166"/>
      <c r="T144" s="168">
        <f>T145+SUM(T146:T155)</f>
        <v>6.339000000000001</v>
      </c>
      <c r="AR144" s="169" t="s">
        <v>86</v>
      </c>
      <c r="AT144" s="170" t="s">
        <v>77</v>
      </c>
      <c r="AU144" s="170" t="s">
        <v>78</v>
      </c>
      <c r="AY144" s="169" t="s">
        <v>151</v>
      </c>
      <c r="BK144" s="171">
        <f>BK145+SUM(BK146:BK155)</f>
        <v>0</v>
      </c>
    </row>
    <row r="145" spans="1:65" s="2" customFormat="1" ht="14.4" customHeight="1">
      <c r="A145" s="34"/>
      <c r="B145" s="35"/>
      <c r="C145" s="174" t="s">
        <v>332</v>
      </c>
      <c r="D145" s="174" t="s">
        <v>153</v>
      </c>
      <c r="E145" s="175" t="s">
        <v>1483</v>
      </c>
      <c r="F145" s="176" t="s">
        <v>1484</v>
      </c>
      <c r="G145" s="177" t="s">
        <v>156</v>
      </c>
      <c r="H145" s="178">
        <v>2.325</v>
      </c>
      <c r="I145" s="179"/>
      <c r="J145" s="180">
        <f aca="true" t="shared" si="20" ref="J145:J153">ROUND(I145*H145,2)</f>
        <v>0</v>
      </c>
      <c r="K145" s="176" t="s">
        <v>157</v>
      </c>
      <c r="L145" s="39"/>
      <c r="M145" s="181" t="s">
        <v>19</v>
      </c>
      <c r="N145" s="182" t="s">
        <v>51</v>
      </c>
      <c r="O145" s="65"/>
      <c r="P145" s="183">
        <f aca="true" t="shared" si="21" ref="P145:P153">O145*H145</f>
        <v>0</v>
      </c>
      <c r="Q145" s="183">
        <v>0</v>
      </c>
      <c r="R145" s="183">
        <f aca="true" t="shared" si="22" ref="R145:R153">Q145*H145</f>
        <v>0</v>
      </c>
      <c r="S145" s="183">
        <v>2.2</v>
      </c>
      <c r="T145" s="184">
        <f aca="true" t="shared" si="23" ref="T145:T153">S145*H145</f>
        <v>5.115000000000001</v>
      </c>
      <c r="U145" s="34"/>
      <c r="V145" s="34"/>
      <c r="W145" s="34"/>
      <c r="X145" s="34"/>
      <c r="Y145" s="34"/>
      <c r="Z145" s="34"/>
      <c r="AA145" s="34"/>
      <c r="AB145" s="34"/>
      <c r="AC145" s="34"/>
      <c r="AD145" s="34"/>
      <c r="AE145" s="34"/>
      <c r="AR145" s="185" t="s">
        <v>158</v>
      </c>
      <c r="AT145" s="185" t="s">
        <v>153</v>
      </c>
      <c r="AU145" s="185" t="s">
        <v>86</v>
      </c>
      <c r="AY145" s="17" t="s">
        <v>151</v>
      </c>
      <c r="BE145" s="186">
        <f aca="true" t="shared" si="24" ref="BE145:BE153">IF(N145="základní",J145,0)</f>
        <v>0</v>
      </c>
      <c r="BF145" s="186">
        <f aca="true" t="shared" si="25" ref="BF145:BF153">IF(N145="snížená",J145,0)</f>
        <v>0</v>
      </c>
      <c r="BG145" s="186">
        <f aca="true" t="shared" si="26" ref="BG145:BG153">IF(N145="zákl. přenesená",J145,0)</f>
        <v>0</v>
      </c>
      <c r="BH145" s="186">
        <f aca="true" t="shared" si="27" ref="BH145:BH153">IF(N145="sníž. přenesená",J145,0)</f>
        <v>0</v>
      </c>
      <c r="BI145" s="186">
        <f aca="true" t="shared" si="28" ref="BI145:BI153">IF(N145="nulová",J145,0)</f>
        <v>0</v>
      </c>
      <c r="BJ145" s="17" t="s">
        <v>158</v>
      </c>
      <c r="BK145" s="186">
        <f aca="true" t="shared" si="29" ref="BK145:BK153">ROUND(I145*H145,2)</f>
        <v>0</v>
      </c>
      <c r="BL145" s="17" t="s">
        <v>158</v>
      </c>
      <c r="BM145" s="185" t="s">
        <v>1485</v>
      </c>
    </row>
    <row r="146" spans="1:65" s="2" customFormat="1" ht="24.15" customHeight="1">
      <c r="A146" s="34"/>
      <c r="B146" s="35"/>
      <c r="C146" s="174" t="s">
        <v>337</v>
      </c>
      <c r="D146" s="174" t="s">
        <v>153</v>
      </c>
      <c r="E146" s="175" t="s">
        <v>1486</v>
      </c>
      <c r="F146" s="176" t="s">
        <v>1487</v>
      </c>
      <c r="G146" s="177" t="s">
        <v>202</v>
      </c>
      <c r="H146" s="178">
        <v>68</v>
      </c>
      <c r="I146" s="179"/>
      <c r="J146" s="180">
        <f t="shared" si="20"/>
        <v>0</v>
      </c>
      <c r="K146" s="176" t="s">
        <v>157</v>
      </c>
      <c r="L146" s="39"/>
      <c r="M146" s="181" t="s">
        <v>19</v>
      </c>
      <c r="N146" s="182" t="s">
        <v>51</v>
      </c>
      <c r="O146" s="65"/>
      <c r="P146" s="183">
        <f t="shared" si="21"/>
        <v>0</v>
      </c>
      <c r="Q146" s="183">
        <v>0</v>
      </c>
      <c r="R146" s="183">
        <f t="shared" si="22"/>
        <v>0</v>
      </c>
      <c r="S146" s="183">
        <v>0.018</v>
      </c>
      <c r="T146" s="184">
        <f t="shared" si="23"/>
        <v>1.224</v>
      </c>
      <c r="U146" s="34"/>
      <c r="V146" s="34"/>
      <c r="W146" s="34"/>
      <c r="X146" s="34"/>
      <c r="Y146" s="34"/>
      <c r="Z146" s="34"/>
      <c r="AA146" s="34"/>
      <c r="AB146" s="34"/>
      <c r="AC146" s="34"/>
      <c r="AD146" s="34"/>
      <c r="AE146" s="34"/>
      <c r="AR146" s="185" t="s">
        <v>158</v>
      </c>
      <c r="AT146" s="185" t="s">
        <v>153</v>
      </c>
      <c r="AU146" s="185" t="s">
        <v>86</v>
      </c>
      <c r="AY146" s="17" t="s">
        <v>151</v>
      </c>
      <c r="BE146" s="186">
        <f t="shared" si="24"/>
        <v>0</v>
      </c>
      <c r="BF146" s="186">
        <f t="shared" si="25"/>
        <v>0</v>
      </c>
      <c r="BG146" s="186">
        <f t="shared" si="26"/>
        <v>0</v>
      </c>
      <c r="BH146" s="186">
        <f t="shared" si="27"/>
        <v>0</v>
      </c>
      <c r="BI146" s="186">
        <f t="shared" si="28"/>
        <v>0</v>
      </c>
      <c r="BJ146" s="17" t="s">
        <v>158</v>
      </c>
      <c r="BK146" s="186">
        <f t="shared" si="29"/>
        <v>0</v>
      </c>
      <c r="BL146" s="17" t="s">
        <v>158</v>
      </c>
      <c r="BM146" s="185" t="s">
        <v>1488</v>
      </c>
    </row>
    <row r="147" spans="1:65" s="2" customFormat="1" ht="14.4" customHeight="1">
      <c r="A147" s="34"/>
      <c r="B147" s="35"/>
      <c r="C147" s="174" t="s">
        <v>341</v>
      </c>
      <c r="D147" s="174" t="s">
        <v>153</v>
      </c>
      <c r="E147" s="175" t="s">
        <v>1489</v>
      </c>
      <c r="F147" s="176" t="s">
        <v>1490</v>
      </c>
      <c r="G147" s="177" t="s">
        <v>165</v>
      </c>
      <c r="H147" s="178">
        <v>9.76</v>
      </c>
      <c r="I147" s="179"/>
      <c r="J147" s="180">
        <f t="shared" si="20"/>
        <v>0</v>
      </c>
      <c r="K147" s="176" t="s">
        <v>19</v>
      </c>
      <c r="L147" s="39"/>
      <c r="M147" s="181" t="s">
        <v>19</v>
      </c>
      <c r="N147" s="182" t="s">
        <v>51</v>
      </c>
      <c r="O147" s="65"/>
      <c r="P147" s="183">
        <f t="shared" si="21"/>
        <v>0</v>
      </c>
      <c r="Q147" s="183">
        <v>0</v>
      </c>
      <c r="R147" s="183">
        <f t="shared" si="22"/>
        <v>0</v>
      </c>
      <c r="S147" s="183">
        <v>0</v>
      </c>
      <c r="T147" s="184">
        <f t="shared" si="23"/>
        <v>0</v>
      </c>
      <c r="U147" s="34"/>
      <c r="V147" s="34"/>
      <c r="W147" s="34"/>
      <c r="X147" s="34"/>
      <c r="Y147" s="34"/>
      <c r="Z147" s="34"/>
      <c r="AA147" s="34"/>
      <c r="AB147" s="34"/>
      <c r="AC147" s="34"/>
      <c r="AD147" s="34"/>
      <c r="AE147" s="34"/>
      <c r="AR147" s="185" t="s">
        <v>158</v>
      </c>
      <c r="AT147" s="185" t="s">
        <v>153</v>
      </c>
      <c r="AU147" s="185" t="s">
        <v>86</v>
      </c>
      <c r="AY147" s="17" t="s">
        <v>151</v>
      </c>
      <c r="BE147" s="186">
        <f t="shared" si="24"/>
        <v>0</v>
      </c>
      <c r="BF147" s="186">
        <f t="shared" si="25"/>
        <v>0</v>
      </c>
      <c r="BG147" s="186">
        <f t="shared" si="26"/>
        <v>0</v>
      </c>
      <c r="BH147" s="186">
        <f t="shared" si="27"/>
        <v>0</v>
      </c>
      <c r="BI147" s="186">
        <f t="shared" si="28"/>
        <v>0</v>
      </c>
      <c r="BJ147" s="17" t="s">
        <v>158</v>
      </c>
      <c r="BK147" s="186">
        <f t="shared" si="29"/>
        <v>0</v>
      </c>
      <c r="BL147" s="17" t="s">
        <v>158</v>
      </c>
      <c r="BM147" s="185" t="s">
        <v>1491</v>
      </c>
    </row>
    <row r="148" spans="1:65" s="2" customFormat="1" ht="14.4" customHeight="1">
      <c r="A148" s="34"/>
      <c r="B148" s="35"/>
      <c r="C148" s="174" t="s">
        <v>346</v>
      </c>
      <c r="D148" s="174" t="s">
        <v>153</v>
      </c>
      <c r="E148" s="175" t="s">
        <v>1492</v>
      </c>
      <c r="F148" s="176" t="s">
        <v>1493</v>
      </c>
      <c r="G148" s="177" t="s">
        <v>165</v>
      </c>
      <c r="H148" s="178">
        <v>9.76</v>
      </c>
      <c r="I148" s="179"/>
      <c r="J148" s="180">
        <f t="shared" si="20"/>
        <v>0</v>
      </c>
      <c r="K148" s="176" t="s">
        <v>19</v>
      </c>
      <c r="L148" s="39"/>
      <c r="M148" s="181" t="s">
        <v>19</v>
      </c>
      <c r="N148" s="182" t="s">
        <v>51</v>
      </c>
      <c r="O148" s="65"/>
      <c r="P148" s="183">
        <f t="shared" si="21"/>
        <v>0</v>
      </c>
      <c r="Q148" s="183">
        <v>0</v>
      </c>
      <c r="R148" s="183">
        <f t="shared" si="22"/>
        <v>0</v>
      </c>
      <c r="S148" s="183">
        <v>0</v>
      </c>
      <c r="T148" s="184">
        <f t="shared" si="23"/>
        <v>0</v>
      </c>
      <c r="U148" s="34"/>
      <c r="V148" s="34"/>
      <c r="W148" s="34"/>
      <c r="X148" s="34"/>
      <c r="Y148" s="34"/>
      <c r="Z148" s="34"/>
      <c r="AA148" s="34"/>
      <c r="AB148" s="34"/>
      <c r="AC148" s="34"/>
      <c r="AD148" s="34"/>
      <c r="AE148" s="34"/>
      <c r="AR148" s="185" t="s">
        <v>158</v>
      </c>
      <c r="AT148" s="185" t="s">
        <v>153</v>
      </c>
      <c r="AU148" s="185" t="s">
        <v>86</v>
      </c>
      <c r="AY148" s="17" t="s">
        <v>151</v>
      </c>
      <c r="BE148" s="186">
        <f t="shared" si="24"/>
        <v>0</v>
      </c>
      <c r="BF148" s="186">
        <f t="shared" si="25"/>
        <v>0</v>
      </c>
      <c r="BG148" s="186">
        <f t="shared" si="26"/>
        <v>0</v>
      </c>
      <c r="BH148" s="186">
        <f t="shared" si="27"/>
        <v>0</v>
      </c>
      <c r="BI148" s="186">
        <f t="shared" si="28"/>
        <v>0</v>
      </c>
      <c r="BJ148" s="17" t="s">
        <v>158</v>
      </c>
      <c r="BK148" s="186">
        <f t="shared" si="29"/>
        <v>0</v>
      </c>
      <c r="BL148" s="17" t="s">
        <v>158</v>
      </c>
      <c r="BM148" s="185" t="s">
        <v>1494</v>
      </c>
    </row>
    <row r="149" spans="1:65" s="2" customFormat="1" ht="14.4" customHeight="1">
      <c r="A149" s="34"/>
      <c r="B149" s="35"/>
      <c r="C149" s="174" t="s">
        <v>351</v>
      </c>
      <c r="D149" s="174" t="s">
        <v>153</v>
      </c>
      <c r="E149" s="175" t="s">
        <v>1495</v>
      </c>
      <c r="F149" s="176" t="s">
        <v>1496</v>
      </c>
      <c r="G149" s="177" t="s">
        <v>165</v>
      </c>
      <c r="H149" s="178">
        <v>136.64</v>
      </c>
      <c r="I149" s="179"/>
      <c r="J149" s="180">
        <f t="shared" si="20"/>
        <v>0</v>
      </c>
      <c r="K149" s="176" t="s">
        <v>19</v>
      </c>
      <c r="L149" s="39"/>
      <c r="M149" s="181" t="s">
        <v>19</v>
      </c>
      <c r="N149" s="182" t="s">
        <v>51</v>
      </c>
      <c r="O149" s="65"/>
      <c r="P149" s="183">
        <f t="shared" si="21"/>
        <v>0</v>
      </c>
      <c r="Q149" s="183">
        <v>0</v>
      </c>
      <c r="R149" s="183">
        <f t="shared" si="22"/>
        <v>0</v>
      </c>
      <c r="S149" s="183">
        <v>0</v>
      </c>
      <c r="T149" s="184">
        <f t="shared" si="23"/>
        <v>0</v>
      </c>
      <c r="U149" s="34"/>
      <c r="V149" s="34"/>
      <c r="W149" s="34"/>
      <c r="X149" s="34"/>
      <c r="Y149" s="34"/>
      <c r="Z149" s="34"/>
      <c r="AA149" s="34"/>
      <c r="AB149" s="34"/>
      <c r="AC149" s="34"/>
      <c r="AD149" s="34"/>
      <c r="AE149" s="34"/>
      <c r="AR149" s="185" t="s">
        <v>158</v>
      </c>
      <c r="AT149" s="185" t="s">
        <v>153</v>
      </c>
      <c r="AU149" s="185" t="s">
        <v>86</v>
      </c>
      <c r="AY149" s="17" t="s">
        <v>151</v>
      </c>
      <c r="BE149" s="186">
        <f t="shared" si="24"/>
        <v>0</v>
      </c>
      <c r="BF149" s="186">
        <f t="shared" si="25"/>
        <v>0</v>
      </c>
      <c r="BG149" s="186">
        <f t="shared" si="26"/>
        <v>0</v>
      </c>
      <c r="BH149" s="186">
        <f t="shared" si="27"/>
        <v>0</v>
      </c>
      <c r="BI149" s="186">
        <f t="shared" si="28"/>
        <v>0</v>
      </c>
      <c r="BJ149" s="17" t="s">
        <v>158</v>
      </c>
      <c r="BK149" s="186">
        <f t="shared" si="29"/>
        <v>0</v>
      </c>
      <c r="BL149" s="17" t="s">
        <v>158</v>
      </c>
      <c r="BM149" s="185" t="s">
        <v>1497</v>
      </c>
    </row>
    <row r="150" spans="1:65" s="2" customFormat="1" ht="14.4" customHeight="1">
      <c r="A150" s="34"/>
      <c r="B150" s="35"/>
      <c r="C150" s="174" t="s">
        <v>356</v>
      </c>
      <c r="D150" s="174" t="s">
        <v>153</v>
      </c>
      <c r="E150" s="175" t="s">
        <v>1498</v>
      </c>
      <c r="F150" s="176" t="s">
        <v>1499</v>
      </c>
      <c r="G150" s="177" t="s">
        <v>165</v>
      </c>
      <c r="H150" s="178">
        <v>9.76</v>
      </c>
      <c r="I150" s="179"/>
      <c r="J150" s="180">
        <f t="shared" si="20"/>
        <v>0</v>
      </c>
      <c r="K150" s="176" t="s">
        <v>19</v>
      </c>
      <c r="L150" s="39"/>
      <c r="M150" s="181" t="s">
        <v>19</v>
      </c>
      <c r="N150" s="182" t="s">
        <v>51</v>
      </c>
      <c r="O150" s="65"/>
      <c r="P150" s="183">
        <f t="shared" si="21"/>
        <v>0</v>
      </c>
      <c r="Q150" s="183">
        <v>0</v>
      </c>
      <c r="R150" s="183">
        <f t="shared" si="22"/>
        <v>0</v>
      </c>
      <c r="S150" s="183">
        <v>0</v>
      </c>
      <c r="T150" s="184">
        <f t="shared" si="23"/>
        <v>0</v>
      </c>
      <c r="U150" s="34"/>
      <c r="V150" s="34"/>
      <c r="W150" s="34"/>
      <c r="X150" s="34"/>
      <c r="Y150" s="34"/>
      <c r="Z150" s="34"/>
      <c r="AA150" s="34"/>
      <c r="AB150" s="34"/>
      <c r="AC150" s="34"/>
      <c r="AD150" s="34"/>
      <c r="AE150" s="34"/>
      <c r="AR150" s="185" t="s">
        <v>158</v>
      </c>
      <c r="AT150" s="185" t="s">
        <v>153</v>
      </c>
      <c r="AU150" s="185" t="s">
        <v>86</v>
      </c>
      <c r="AY150" s="17" t="s">
        <v>151</v>
      </c>
      <c r="BE150" s="186">
        <f t="shared" si="24"/>
        <v>0</v>
      </c>
      <c r="BF150" s="186">
        <f t="shared" si="25"/>
        <v>0</v>
      </c>
      <c r="BG150" s="186">
        <f t="shared" si="26"/>
        <v>0</v>
      </c>
      <c r="BH150" s="186">
        <f t="shared" si="27"/>
        <v>0</v>
      </c>
      <c r="BI150" s="186">
        <f t="shared" si="28"/>
        <v>0</v>
      </c>
      <c r="BJ150" s="17" t="s">
        <v>158</v>
      </c>
      <c r="BK150" s="186">
        <f t="shared" si="29"/>
        <v>0</v>
      </c>
      <c r="BL150" s="17" t="s">
        <v>158</v>
      </c>
      <c r="BM150" s="185" t="s">
        <v>1500</v>
      </c>
    </row>
    <row r="151" spans="1:65" s="2" customFormat="1" ht="14.4" customHeight="1">
      <c r="A151" s="34"/>
      <c r="B151" s="35"/>
      <c r="C151" s="174" t="s">
        <v>360</v>
      </c>
      <c r="D151" s="174" t="s">
        <v>153</v>
      </c>
      <c r="E151" s="175" t="s">
        <v>1501</v>
      </c>
      <c r="F151" s="176" t="s">
        <v>1502</v>
      </c>
      <c r="G151" s="177" t="s">
        <v>165</v>
      </c>
      <c r="H151" s="178">
        <v>9.76</v>
      </c>
      <c r="I151" s="179"/>
      <c r="J151" s="180">
        <f t="shared" si="20"/>
        <v>0</v>
      </c>
      <c r="K151" s="176" t="s">
        <v>19</v>
      </c>
      <c r="L151" s="39"/>
      <c r="M151" s="181" t="s">
        <v>19</v>
      </c>
      <c r="N151" s="182" t="s">
        <v>51</v>
      </c>
      <c r="O151" s="65"/>
      <c r="P151" s="183">
        <f t="shared" si="21"/>
        <v>0</v>
      </c>
      <c r="Q151" s="183">
        <v>0</v>
      </c>
      <c r="R151" s="183">
        <f t="shared" si="22"/>
        <v>0</v>
      </c>
      <c r="S151" s="183">
        <v>0</v>
      </c>
      <c r="T151" s="184">
        <f t="shared" si="23"/>
        <v>0</v>
      </c>
      <c r="U151" s="34"/>
      <c r="V151" s="34"/>
      <c r="W151" s="34"/>
      <c r="X151" s="34"/>
      <c r="Y151" s="34"/>
      <c r="Z151" s="34"/>
      <c r="AA151" s="34"/>
      <c r="AB151" s="34"/>
      <c r="AC151" s="34"/>
      <c r="AD151" s="34"/>
      <c r="AE151" s="34"/>
      <c r="AR151" s="185" t="s">
        <v>158</v>
      </c>
      <c r="AT151" s="185" t="s">
        <v>153</v>
      </c>
      <c r="AU151" s="185" t="s">
        <v>86</v>
      </c>
      <c r="AY151" s="17" t="s">
        <v>151</v>
      </c>
      <c r="BE151" s="186">
        <f t="shared" si="24"/>
        <v>0</v>
      </c>
      <c r="BF151" s="186">
        <f t="shared" si="25"/>
        <v>0</v>
      </c>
      <c r="BG151" s="186">
        <f t="shared" si="26"/>
        <v>0</v>
      </c>
      <c r="BH151" s="186">
        <f t="shared" si="27"/>
        <v>0</v>
      </c>
      <c r="BI151" s="186">
        <f t="shared" si="28"/>
        <v>0</v>
      </c>
      <c r="BJ151" s="17" t="s">
        <v>158</v>
      </c>
      <c r="BK151" s="186">
        <f t="shared" si="29"/>
        <v>0</v>
      </c>
      <c r="BL151" s="17" t="s">
        <v>158</v>
      </c>
      <c r="BM151" s="185" t="s">
        <v>1503</v>
      </c>
    </row>
    <row r="152" spans="1:65" s="2" customFormat="1" ht="14.4" customHeight="1">
      <c r="A152" s="34"/>
      <c r="B152" s="35"/>
      <c r="C152" s="174" t="s">
        <v>365</v>
      </c>
      <c r="D152" s="174" t="s">
        <v>153</v>
      </c>
      <c r="E152" s="175" t="s">
        <v>1504</v>
      </c>
      <c r="F152" s="176" t="s">
        <v>1505</v>
      </c>
      <c r="G152" s="177" t="s">
        <v>165</v>
      </c>
      <c r="H152" s="178">
        <v>9.76</v>
      </c>
      <c r="I152" s="179"/>
      <c r="J152" s="180">
        <f t="shared" si="20"/>
        <v>0</v>
      </c>
      <c r="K152" s="176" t="s">
        <v>19</v>
      </c>
      <c r="L152" s="39"/>
      <c r="M152" s="181" t="s">
        <v>19</v>
      </c>
      <c r="N152" s="182" t="s">
        <v>51</v>
      </c>
      <c r="O152" s="65"/>
      <c r="P152" s="183">
        <f t="shared" si="21"/>
        <v>0</v>
      </c>
      <c r="Q152" s="183">
        <v>0</v>
      </c>
      <c r="R152" s="183">
        <f t="shared" si="22"/>
        <v>0</v>
      </c>
      <c r="S152" s="183">
        <v>0</v>
      </c>
      <c r="T152" s="184">
        <f t="shared" si="23"/>
        <v>0</v>
      </c>
      <c r="U152" s="34"/>
      <c r="V152" s="34"/>
      <c r="W152" s="34"/>
      <c r="X152" s="34"/>
      <c r="Y152" s="34"/>
      <c r="Z152" s="34"/>
      <c r="AA152" s="34"/>
      <c r="AB152" s="34"/>
      <c r="AC152" s="34"/>
      <c r="AD152" s="34"/>
      <c r="AE152" s="34"/>
      <c r="AR152" s="185" t="s">
        <v>158</v>
      </c>
      <c r="AT152" s="185" t="s">
        <v>153</v>
      </c>
      <c r="AU152" s="185" t="s">
        <v>86</v>
      </c>
      <c r="AY152" s="17" t="s">
        <v>151</v>
      </c>
      <c r="BE152" s="186">
        <f t="shared" si="24"/>
        <v>0</v>
      </c>
      <c r="BF152" s="186">
        <f t="shared" si="25"/>
        <v>0</v>
      </c>
      <c r="BG152" s="186">
        <f t="shared" si="26"/>
        <v>0</v>
      </c>
      <c r="BH152" s="186">
        <f t="shared" si="27"/>
        <v>0</v>
      </c>
      <c r="BI152" s="186">
        <f t="shared" si="28"/>
        <v>0</v>
      </c>
      <c r="BJ152" s="17" t="s">
        <v>158</v>
      </c>
      <c r="BK152" s="186">
        <f t="shared" si="29"/>
        <v>0</v>
      </c>
      <c r="BL152" s="17" t="s">
        <v>158</v>
      </c>
      <c r="BM152" s="185" t="s">
        <v>1506</v>
      </c>
    </row>
    <row r="153" spans="1:65" s="2" customFormat="1" ht="24.15" customHeight="1">
      <c r="A153" s="34"/>
      <c r="B153" s="35"/>
      <c r="C153" s="174" t="s">
        <v>370</v>
      </c>
      <c r="D153" s="174" t="s">
        <v>153</v>
      </c>
      <c r="E153" s="175" t="s">
        <v>1507</v>
      </c>
      <c r="F153" s="176" t="s">
        <v>1508</v>
      </c>
      <c r="G153" s="177" t="s">
        <v>165</v>
      </c>
      <c r="H153" s="178">
        <v>24.875</v>
      </c>
      <c r="I153" s="179"/>
      <c r="J153" s="180">
        <f t="shared" si="20"/>
        <v>0</v>
      </c>
      <c r="K153" s="176" t="s">
        <v>157</v>
      </c>
      <c r="L153" s="39"/>
      <c r="M153" s="181" t="s">
        <v>19</v>
      </c>
      <c r="N153" s="182" t="s">
        <v>51</v>
      </c>
      <c r="O153" s="65"/>
      <c r="P153" s="183">
        <f t="shared" si="21"/>
        <v>0</v>
      </c>
      <c r="Q153" s="183">
        <v>0</v>
      </c>
      <c r="R153" s="183">
        <f t="shared" si="22"/>
        <v>0</v>
      </c>
      <c r="S153" s="183">
        <v>0</v>
      </c>
      <c r="T153" s="184">
        <f t="shared" si="23"/>
        <v>0</v>
      </c>
      <c r="U153" s="34"/>
      <c r="V153" s="34"/>
      <c r="W153" s="34"/>
      <c r="X153" s="34"/>
      <c r="Y153" s="34"/>
      <c r="Z153" s="34"/>
      <c r="AA153" s="34"/>
      <c r="AB153" s="34"/>
      <c r="AC153" s="34"/>
      <c r="AD153" s="34"/>
      <c r="AE153" s="34"/>
      <c r="AR153" s="185" t="s">
        <v>158</v>
      </c>
      <c r="AT153" s="185" t="s">
        <v>153</v>
      </c>
      <c r="AU153" s="185" t="s">
        <v>86</v>
      </c>
      <c r="AY153" s="17" t="s">
        <v>151</v>
      </c>
      <c r="BE153" s="186">
        <f t="shared" si="24"/>
        <v>0</v>
      </c>
      <c r="BF153" s="186">
        <f t="shared" si="25"/>
        <v>0</v>
      </c>
      <c r="BG153" s="186">
        <f t="shared" si="26"/>
        <v>0</v>
      </c>
      <c r="BH153" s="186">
        <f t="shared" si="27"/>
        <v>0</v>
      </c>
      <c r="BI153" s="186">
        <f t="shared" si="28"/>
        <v>0</v>
      </c>
      <c r="BJ153" s="17" t="s">
        <v>158</v>
      </c>
      <c r="BK153" s="186">
        <f t="shared" si="29"/>
        <v>0</v>
      </c>
      <c r="BL153" s="17" t="s">
        <v>158</v>
      </c>
      <c r="BM153" s="185" t="s">
        <v>1509</v>
      </c>
    </row>
    <row r="154" spans="1:47" s="2" customFormat="1" ht="57.6">
      <c r="A154" s="34"/>
      <c r="B154" s="35"/>
      <c r="C154" s="36"/>
      <c r="D154" s="187" t="s">
        <v>160</v>
      </c>
      <c r="E154" s="36"/>
      <c r="F154" s="188" t="s">
        <v>748</v>
      </c>
      <c r="G154" s="36"/>
      <c r="H154" s="36"/>
      <c r="I154" s="189"/>
      <c r="J154" s="36"/>
      <c r="K154" s="36"/>
      <c r="L154" s="39"/>
      <c r="M154" s="190"/>
      <c r="N154" s="191"/>
      <c r="O154" s="65"/>
      <c r="P154" s="65"/>
      <c r="Q154" s="65"/>
      <c r="R154" s="65"/>
      <c r="S154" s="65"/>
      <c r="T154" s="66"/>
      <c r="U154" s="34"/>
      <c r="V154" s="34"/>
      <c r="W154" s="34"/>
      <c r="X154" s="34"/>
      <c r="Y154" s="34"/>
      <c r="Z154" s="34"/>
      <c r="AA154" s="34"/>
      <c r="AB154" s="34"/>
      <c r="AC154" s="34"/>
      <c r="AD154" s="34"/>
      <c r="AE154" s="34"/>
      <c r="AT154" s="17" t="s">
        <v>160</v>
      </c>
      <c r="AU154" s="17" t="s">
        <v>86</v>
      </c>
    </row>
    <row r="155" spans="2:63" s="12" customFormat="1" ht="22.8" customHeight="1">
      <c r="B155" s="158"/>
      <c r="C155" s="159"/>
      <c r="D155" s="160" t="s">
        <v>77</v>
      </c>
      <c r="E155" s="172" t="s">
        <v>1510</v>
      </c>
      <c r="F155" s="172" t="s">
        <v>1511</v>
      </c>
      <c r="G155" s="159"/>
      <c r="H155" s="159"/>
      <c r="I155" s="162"/>
      <c r="J155" s="173">
        <f>BK155</f>
        <v>0</v>
      </c>
      <c r="K155" s="159"/>
      <c r="L155" s="164"/>
      <c r="M155" s="165"/>
      <c r="N155" s="166"/>
      <c r="O155" s="166"/>
      <c r="P155" s="167">
        <f>SUM(P156:P165)</f>
        <v>0</v>
      </c>
      <c r="Q155" s="166"/>
      <c r="R155" s="167">
        <f>SUM(R156:R165)</f>
        <v>0.015319999999999999</v>
      </c>
      <c r="S155" s="166"/>
      <c r="T155" s="168">
        <f>SUM(T156:T165)</f>
        <v>0</v>
      </c>
      <c r="AR155" s="169" t="s">
        <v>88</v>
      </c>
      <c r="AT155" s="170" t="s">
        <v>77</v>
      </c>
      <c r="AU155" s="170" t="s">
        <v>86</v>
      </c>
      <c r="AY155" s="169" t="s">
        <v>151</v>
      </c>
      <c r="BK155" s="171">
        <f>SUM(BK156:BK165)</f>
        <v>0</v>
      </c>
    </row>
    <row r="156" spans="1:65" s="2" customFormat="1" ht="14.4" customHeight="1">
      <c r="A156" s="34"/>
      <c r="B156" s="35"/>
      <c r="C156" s="174" t="s">
        <v>375</v>
      </c>
      <c r="D156" s="174" t="s">
        <v>153</v>
      </c>
      <c r="E156" s="175" t="s">
        <v>1512</v>
      </c>
      <c r="F156" s="176" t="s">
        <v>1513</v>
      </c>
      <c r="G156" s="177" t="s">
        <v>1447</v>
      </c>
      <c r="H156" s="178">
        <v>4</v>
      </c>
      <c r="I156" s="179"/>
      <c r="J156" s="180">
        <f>ROUND(I156*H156,2)</f>
        <v>0</v>
      </c>
      <c r="K156" s="176" t="s">
        <v>157</v>
      </c>
      <c r="L156" s="39"/>
      <c r="M156" s="181" t="s">
        <v>19</v>
      </c>
      <c r="N156" s="182" t="s">
        <v>51</v>
      </c>
      <c r="O156" s="65"/>
      <c r="P156" s="183">
        <f>O156*H156</f>
        <v>0</v>
      </c>
      <c r="Q156" s="183">
        <v>0.00052</v>
      </c>
      <c r="R156" s="183">
        <f>Q156*H156</f>
        <v>0.00208</v>
      </c>
      <c r="S156" s="183">
        <v>0</v>
      </c>
      <c r="T156" s="184">
        <f>S156*H156</f>
        <v>0</v>
      </c>
      <c r="U156" s="34"/>
      <c r="V156" s="34"/>
      <c r="W156" s="34"/>
      <c r="X156" s="34"/>
      <c r="Y156" s="34"/>
      <c r="Z156" s="34"/>
      <c r="AA156" s="34"/>
      <c r="AB156" s="34"/>
      <c r="AC156" s="34"/>
      <c r="AD156" s="34"/>
      <c r="AE156" s="34"/>
      <c r="AR156" s="185" t="s">
        <v>233</v>
      </c>
      <c r="AT156" s="185" t="s">
        <v>153</v>
      </c>
      <c r="AU156" s="185" t="s">
        <v>88</v>
      </c>
      <c r="AY156" s="17" t="s">
        <v>151</v>
      </c>
      <c r="BE156" s="186">
        <f>IF(N156="základní",J156,0)</f>
        <v>0</v>
      </c>
      <c r="BF156" s="186">
        <f>IF(N156="snížená",J156,0)</f>
        <v>0</v>
      </c>
      <c r="BG156" s="186">
        <f>IF(N156="zákl. přenesená",J156,0)</f>
        <v>0</v>
      </c>
      <c r="BH156" s="186">
        <f>IF(N156="sníž. přenesená",J156,0)</f>
        <v>0</v>
      </c>
      <c r="BI156" s="186">
        <f>IF(N156="nulová",J156,0)</f>
        <v>0</v>
      </c>
      <c r="BJ156" s="17" t="s">
        <v>158</v>
      </c>
      <c r="BK156" s="186">
        <f>ROUND(I156*H156,2)</f>
        <v>0</v>
      </c>
      <c r="BL156" s="17" t="s">
        <v>233</v>
      </c>
      <c r="BM156" s="185" t="s">
        <v>1514</v>
      </c>
    </row>
    <row r="157" spans="1:65" s="2" customFormat="1" ht="14.4" customHeight="1">
      <c r="A157" s="34"/>
      <c r="B157" s="35"/>
      <c r="C157" s="174" t="s">
        <v>379</v>
      </c>
      <c r="D157" s="174" t="s">
        <v>153</v>
      </c>
      <c r="E157" s="175" t="s">
        <v>1515</v>
      </c>
      <c r="F157" s="176" t="s">
        <v>1516</v>
      </c>
      <c r="G157" s="177" t="s">
        <v>1447</v>
      </c>
      <c r="H157" s="178">
        <v>4</v>
      </c>
      <c r="I157" s="179"/>
      <c r="J157" s="180">
        <f>ROUND(I157*H157,2)</f>
        <v>0</v>
      </c>
      <c r="K157" s="176" t="s">
        <v>157</v>
      </c>
      <c r="L157" s="39"/>
      <c r="M157" s="181" t="s">
        <v>19</v>
      </c>
      <c r="N157" s="182" t="s">
        <v>51</v>
      </c>
      <c r="O157" s="65"/>
      <c r="P157" s="183">
        <f>O157*H157</f>
        <v>0</v>
      </c>
      <c r="Q157" s="183">
        <v>0.00052</v>
      </c>
      <c r="R157" s="183">
        <f>Q157*H157</f>
        <v>0.00208</v>
      </c>
      <c r="S157" s="183">
        <v>0</v>
      </c>
      <c r="T157" s="184">
        <f>S157*H157</f>
        <v>0</v>
      </c>
      <c r="U157" s="34"/>
      <c r="V157" s="34"/>
      <c r="W157" s="34"/>
      <c r="X157" s="34"/>
      <c r="Y157" s="34"/>
      <c r="Z157" s="34"/>
      <c r="AA157" s="34"/>
      <c r="AB157" s="34"/>
      <c r="AC157" s="34"/>
      <c r="AD157" s="34"/>
      <c r="AE157" s="34"/>
      <c r="AR157" s="185" t="s">
        <v>233</v>
      </c>
      <c r="AT157" s="185" t="s">
        <v>153</v>
      </c>
      <c r="AU157" s="185" t="s">
        <v>88</v>
      </c>
      <c r="AY157" s="17" t="s">
        <v>151</v>
      </c>
      <c r="BE157" s="186">
        <f>IF(N157="základní",J157,0)</f>
        <v>0</v>
      </c>
      <c r="BF157" s="186">
        <f>IF(N157="snížená",J157,0)</f>
        <v>0</v>
      </c>
      <c r="BG157" s="186">
        <f>IF(N157="zákl. přenesená",J157,0)</f>
        <v>0</v>
      </c>
      <c r="BH157" s="186">
        <f>IF(N157="sníž. přenesená",J157,0)</f>
        <v>0</v>
      </c>
      <c r="BI157" s="186">
        <f>IF(N157="nulová",J157,0)</f>
        <v>0</v>
      </c>
      <c r="BJ157" s="17" t="s">
        <v>158</v>
      </c>
      <c r="BK157" s="186">
        <f>ROUND(I157*H157,2)</f>
        <v>0</v>
      </c>
      <c r="BL157" s="17" t="s">
        <v>233</v>
      </c>
      <c r="BM157" s="185" t="s">
        <v>1517</v>
      </c>
    </row>
    <row r="158" spans="1:65" s="2" customFormat="1" ht="14.4" customHeight="1">
      <c r="A158" s="34"/>
      <c r="B158" s="35"/>
      <c r="C158" s="174" t="s">
        <v>384</v>
      </c>
      <c r="D158" s="174" t="s">
        <v>153</v>
      </c>
      <c r="E158" s="175" t="s">
        <v>1518</v>
      </c>
      <c r="F158" s="176" t="s">
        <v>1519</v>
      </c>
      <c r="G158" s="177" t="s">
        <v>1447</v>
      </c>
      <c r="H158" s="178">
        <v>4</v>
      </c>
      <c r="I158" s="179"/>
      <c r="J158" s="180">
        <f>ROUND(I158*H158,2)</f>
        <v>0</v>
      </c>
      <c r="K158" s="176" t="s">
        <v>157</v>
      </c>
      <c r="L158" s="39"/>
      <c r="M158" s="181" t="s">
        <v>19</v>
      </c>
      <c r="N158" s="182" t="s">
        <v>51</v>
      </c>
      <c r="O158" s="65"/>
      <c r="P158" s="183">
        <f>O158*H158</f>
        <v>0</v>
      </c>
      <c r="Q158" s="183">
        <v>0.00052</v>
      </c>
      <c r="R158" s="183">
        <f>Q158*H158</f>
        <v>0.00208</v>
      </c>
      <c r="S158" s="183">
        <v>0</v>
      </c>
      <c r="T158" s="184">
        <f>S158*H158</f>
        <v>0</v>
      </c>
      <c r="U158" s="34"/>
      <c r="V158" s="34"/>
      <c r="W158" s="34"/>
      <c r="X158" s="34"/>
      <c r="Y158" s="34"/>
      <c r="Z158" s="34"/>
      <c r="AA158" s="34"/>
      <c r="AB158" s="34"/>
      <c r="AC158" s="34"/>
      <c r="AD158" s="34"/>
      <c r="AE158" s="34"/>
      <c r="AR158" s="185" t="s">
        <v>233</v>
      </c>
      <c r="AT158" s="185" t="s">
        <v>153</v>
      </c>
      <c r="AU158" s="185" t="s">
        <v>88</v>
      </c>
      <c r="AY158" s="17" t="s">
        <v>151</v>
      </c>
      <c r="BE158" s="186">
        <f>IF(N158="základní",J158,0)</f>
        <v>0</v>
      </c>
      <c r="BF158" s="186">
        <f>IF(N158="snížená",J158,0)</f>
        <v>0</v>
      </c>
      <c r="BG158" s="186">
        <f>IF(N158="zákl. přenesená",J158,0)</f>
        <v>0</v>
      </c>
      <c r="BH158" s="186">
        <f>IF(N158="sníž. přenesená",J158,0)</f>
        <v>0</v>
      </c>
      <c r="BI158" s="186">
        <f>IF(N158="nulová",J158,0)</f>
        <v>0</v>
      </c>
      <c r="BJ158" s="17" t="s">
        <v>158</v>
      </c>
      <c r="BK158" s="186">
        <f>ROUND(I158*H158,2)</f>
        <v>0</v>
      </c>
      <c r="BL158" s="17" t="s">
        <v>233</v>
      </c>
      <c r="BM158" s="185" t="s">
        <v>1520</v>
      </c>
    </row>
    <row r="159" spans="1:65" s="2" customFormat="1" ht="14.4" customHeight="1">
      <c r="A159" s="34"/>
      <c r="B159" s="35"/>
      <c r="C159" s="174" t="s">
        <v>390</v>
      </c>
      <c r="D159" s="174" t="s">
        <v>153</v>
      </c>
      <c r="E159" s="175" t="s">
        <v>1521</v>
      </c>
      <c r="F159" s="176" t="s">
        <v>1522</v>
      </c>
      <c r="G159" s="177" t="s">
        <v>1447</v>
      </c>
      <c r="H159" s="178">
        <v>1</v>
      </c>
      <c r="I159" s="179"/>
      <c r="J159" s="180">
        <f>ROUND(I159*H159,2)</f>
        <v>0</v>
      </c>
      <c r="K159" s="176" t="s">
        <v>157</v>
      </c>
      <c r="L159" s="39"/>
      <c r="M159" s="181" t="s">
        <v>19</v>
      </c>
      <c r="N159" s="182" t="s">
        <v>51</v>
      </c>
      <c r="O159" s="65"/>
      <c r="P159" s="183">
        <f>O159*H159</f>
        <v>0</v>
      </c>
      <c r="Q159" s="183">
        <v>0.00172</v>
      </c>
      <c r="R159" s="183">
        <f>Q159*H159</f>
        <v>0.00172</v>
      </c>
      <c r="S159" s="183">
        <v>0</v>
      </c>
      <c r="T159" s="184">
        <f>S159*H159</f>
        <v>0</v>
      </c>
      <c r="U159" s="34"/>
      <c r="V159" s="34"/>
      <c r="W159" s="34"/>
      <c r="X159" s="34"/>
      <c r="Y159" s="34"/>
      <c r="Z159" s="34"/>
      <c r="AA159" s="34"/>
      <c r="AB159" s="34"/>
      <c r="AC159" s="34"/>
      <c r="AD159" s="34"/>
      <c r="AE159" s="34"/>
      <c r="AR159" s="185" t="s">
        <v>233</v>
      </c>
      <c r="AT159" s="185" t="s">
        <v>153</v>
      </c>
      <c r="AU159" s="185" t="s">
        <v>88</v>
      </c>
      <c r="AY159" s="17" t="s">
        <v>151</v>
      </c>
      <c r="BE159" s="186">
        <f>IF(N159="základní",J159,0)</f>
        <v>0</v>
      </c>
      <c r="BF159" s="186">
        <f>IF(N159="snížená",J159,0)</f>
        <v>0</v>
      </c>
      <c r="BG159" s="186">
        <f>IF(N159="zákl. přenesená",J159,0)</f>
        <v>0</v>
      </c>
      <c r="BH159" s="186">
        <f>IF(N159="sníž. přenesená",J159,0)</f>
        <v>0</v>
      </c>
      <c r="BI159" s="186">
        <f>IF(N159="nulová",J159,0)</f>
        <v>0</v>
      </c>
      <c r="BJ159" s="17" t="s">
        <v>158</v>
      </c>
      <c r="BK159" s="186">
        <f>ROUND(I159*H159,2)</f>
        <v>0</v>
      </c>
      <c r="BL159" s="17" t="s">
        <v>233</v>
      </c>
      <c r="BM159" s="185" t="s">
        <v>1523</v>
      </c>
    </row>
    <row r="160" spans="1:47" s="2" customFormat="1" ht="28.8">
      <c r="A160" s="34"/>
      <c r="B160" s="35"/>
      <c r="C160" s="36"/>
      <c r="D160" s="187" t="s">
        <v>160</v>
      </c>
      <c r="E160" s="36"/>
      <c r="F160" s="188" t="s">
        <v>1524</v>
      </c>
      <c r="G160" s="36"/>
      <c r="H160" s="36"/>
      <c r="I160" s="189"/>
      <c r="J160" s="36"/>
      <c r="K160" s="36"/>
      <c r="L160" s="39"/>
      <c r="M160" s="190"/>
      <c r="N160" s="191"/>
      <c r="O160" s="65"/>
      <c r="P160" s="65"/>
      <c r="Q160" s="65"/>
      <c r="R160" s="65"/>
      <c r="S160" s="65"/>
      <c r="T160" s="66"/>
      <c r="U160" s="34"/>
      <c r="V160" s="34"/>
      <c r="W160" s="34"/>
      <c r="X160" s="34"/>
      <c r="Y160" s="34"/>
      <c r="Z160" s="34"/>
      <c r="AA160" s="34"/>
      <c r="AB160" s="34"/>
      <c r="AC160" s="34"/>
      <c r="AD160" s="34"/>
      <c r="AE160" s="34"/>
      <c r="AT160" s="17" t="s">
        <v>160</v>
      </c>
      <c r="AU160" s="17" t="s">
        <v>88</v>
      </c>
    </row>
    <row r="161" spans="1:65" s="2" customFormat="1" ht="14.4" customHeight="1">
      <c r="A161" s="34"/>
      <c r="B161" s="35"/>
      <c r="C161" s="174" t="s">
        <v>396</v>
      </c>
      <c r="D161" s="174" t="s">
        <v>153</v>
      </c>
      <c r="E161" s="175" t="s">
        <v>1525</v>
      </c>
      <c r="F161" s="176" t="s">
        <v>1526</v>
      </c>
      <c r="G161" s="177" t="s">
        <v>1447</v>
      </c>
      <c r="H161" s="178">
        <v>3</v>
      </c>
      <c r="I161" s="179"/>
      <c r="J161" s="180">
        <f>ROUND(I161*H161,2)</f>
        <v>0</v>
      </c>
      <c r="K161" s="176" t="s">
        <v>157</v>
      </c>
      <c r="L161" s="39"/>
      <c r="M161" s="181" t="s">
        <v>19</v>
      </c>
      <c r="N161" s="182" t="s">
        <v>51</v>
      </c>
      <c r="O161" s="65"/>
      <c r="P161" s="183">
        <f>O161*H161</f>
        <v>0</v>
      </c>
      <c r="Q161" s="183">
        <v>0.00184</v>
      </c>
      <c r="R161" s="183">
        <f>Q161*H161</f>
        <v>0.005520000000000001</v>
      </c>
      <c r="S161" s="183">
        <v>0</v>
      </c>
      <c r="T161" s="184">
        <f>S161*H161</f>
        <v>0</v>
      </c>
      <c r="U161" s="34"/>
      <c r="V161" s="34"/>
      <c r="W161" s="34"/>
      <c r="X161" s="34"/>
      <c r="Y161" s="34"/>
      <c r="Z161" s="34"/>
      <c r="AA161" s="34"/>
      <c r="AB161" s="34"/>
      <c r="AC161" s="34"/>
      <c r="AD161" s="34"/>
      <c r="AE161" s="34"/>
      <c r="AR161" s="185" t="s">
        <v>233</v>
      </c>
      <c r="AT161" s="185" t="s">
        <v>153</v>
      </c>
      <c r="AU161" s="185" t="s">
        <v>88</v>
      </c>
      <c r="AY161" s="17" t="s">
        <v>151</v>
      </c>
      <c r="BE161" s="186">
        <f>IF(N161="základní",J161,0)</f>
        <v>0</v>
      </c>
      <c r="BF161" s="186">
        <f>IF(N161="snížená",J161,0)</f>
        <v>0</v>
      </c>
      <c r="BG161" s="186">
        <f>IF(N161="zákl. přenesená",J161,0)</f>
        <v>0</v>
      </c>
      <c r="BH161" s="186">
        <f>IF(N161="sníž. přenesená",J161,0)</f>
        <v>0</v>
      </c>
      <c r="BI161" s="186">
        <f>IF(N161="nulová",J161,0)</f>
        <v>0</v>
      </c>
      <c r="BJ161" s="17" t="s">
        <v>158</v>
      </c>
      <c r="BK161" s="186">
        <f>ROUND(I161*H161,2)</f>
        <v>0</v>
      </c>
      <c r="BL161" s="17" t="s">
        <v>233</v>
      </c>
      <c r="BM161" s="185" t="s">
        <v>1527</v>
      </c>
    </row>
    <row r="162" spans="1:47" s="2" customFormat="1" ht="28.8">
      <c r="A162" s="34"/>
      <c r="B162" s="35"/>
      <c r="C162" s="36"/>
      <c r="D162" s="187" t="s">
        <v>160</v>
      </c>
      <c r="E162" s="36"/>
      <c r="F162" s="188" t="s">
        <v>1528</v>
      </c>
      <c r="G162" s="36"/>
      <c r="H162" s="36"/>
      <c r="I162" s="189"/>
      <c r="J162" s="36"/>
      <c r="K162" s="36"/>
      <c r="L162" s="39"/>
      <c r="M162" s="190"/>
      <c r="N162" s="191"/>
      <c r="O162" s="65"/>
      <c r="P162" s="65"/>
      <c r="Q162" s="65"/>
      <c r="R162" s="65"/>
      <c r="S162" s="65"/>
      <c r="T162" s="66"/>
      <c r="U162" s="34"/>
      <c r="V162" s="34"/>
      <c r="W162" s="34"/>
      <c r="X162" s="34"/>
      <c r="Y162" s="34"/>
      <c r="Z162" s="34"/>
      <c r="AA162" s="34"/>
      <c r="AB162" s="34"/>
      <c r="AC162" s="34"/>
      <c r="AD162" s="34"/>
      <c r="AE162" s="34"/>
      <c r="AT162" s="17" t="s">
        <v>160</v>
      </c>
      <c r="AU162" s="17" t="s">
        <v>88</v>
      </c>
    </row>
    <row r="163" spans="1:65" s="2" customFormat="1" ht="14.4" customHeight="1">
      <c r="A163" s="34"/>
      <c r="B163" s="35"/>
      <c r="C163" s="174" t="s">
        <v>400</v>
      </c>
      <c r="D163" s="174" t="s">
        <v>153</v>
      </c>
      <c r="E163" s="175" t="s">
        <v>1529</v>
      </c>
      <c r="F163" s="176" t="s">
        <v>1530</v>
      </c>
      <c r="G163" s="177" t="s">
        <v>1447</v>
      </c>
      <c r="H163" s="178">
        <v>1</v>
      </c>
      <c r="I163" s="179"/>
      <c r="J163" s="180">
        <f>ROUND(I163*H163,2)</f>
        <v>0</v>
      </c>
      <c r="K163" s="176" t="s">
        <v>157</v>
      </c>
      <c r="L163" s="39"/>
      <c r="M163" s="181" t="s">
        <v>19</v>
      </c>
      <c r="N163" s="182" t="s">
        <v>51</v>
      </c>
      <c r="O163" s="65"/>
      <c r="P163" s="183">
        <f>O163*H163</f>
        <v>0</v>
      </c>
      <c r="Q163" s="183">
        <v>0.00184</v>
      </c>
      <c r="R163" s="183">
        <f>Q163*H163</f>
        <v>0.00184</v>
      </c>
      <c r="S163" s="183">
        <v>0</v>
      </c>
      <c r="T163" s="184">
        <f>S163*H163</f>
        <v>0</v>
      </c>
      <c r="U163" s="34"/>
      <c r="V163" s="34"/>
      <c r="W163" s="34"/>
      <c r="X163" s="34"/>
      <c r="Y163" s="34"/>
      <c r="Z163" s="34"/>
      <c r="AA163" s="34"/>
      <c r="AB163" s="34"/>
      <c r="AC163" s="34"/>
      <c r="AD163" s="34"/>
      <c r="AE163" s="34"/>
      <c r="AR163" s="185" t="s">
        <v>233</v>
      </c>
      <c r="AT163" s="185" t="s">
        <v>153</v>
      </c>
      <c r="AU163" s="185" t="s">
        <v>88</v>
      </c>
      <c r="AY163" s="17" t="s">
        <v>151</v>
      </c>
      <c r="BE163" s="186">
        <f>IF(N163="základní",J163,0)</f>
        <v>0</v>
      </c>
      <c r="BF163" s="186">
        <f>IF(N163="snížená",J163,0)</f>
        <v>0</v>
      </c>
      <c r="BG163" s="186">
        <f>IF(N163="zákl. přenesená",J163,0)</f>
        <v>0</v>
      </c>
      <c r="BH163" s="186">
        <f>IF(N163="sníž. přenesená",J163,0)</f>
        <v>0</v>
      </c>
      <c r="BI163" s="186">
        <f>IF(N163="nulová",J163,0)</f>
        <v>0</v>
      </c>
      <c r="BJ163" s="17" t="s">
        <v>158</v>
      </c>
      <c r="BK163" s="186">
        <f>ROUND(I163*H163,2)</f>
        <v>0</v>
      </c>
      <c r="BL163" s="17" t="s">
        <v>233</v>
      </c>
      <c r="BM163" s="185" t="s">
        <v>1531</v>
      </c>
    </row>
    <row r="164" spans="1:65" s="2" customFormat="1" ht="24.15" customHeight="1">
      <c r="A164" s="34"/>
      <c r="B164" s="35"/>
      <c r="C164" s="174" t="s">
        <v>404</v>
      </c>
      <c r="D164" s="174" t="s">
        <v>153</v>
      </c>
      <c r="E164" s="175" t="s">
        <v>1532</v>
      </c>
      <c r="F164" s="176" t="s">
        <v>1533</v>
      </c>
      <c r="G164" s="177" t="s">
        <v>165</v>
      </c>
      <c r="H164" s="178">
        <v>0.015</v>
      </c>
      <c r="I164" s="179"/>
      <c r="J164" s="180">
        <f>ROUND(I164*H164,2)</f>
        <v>0</v>
      </c>
      <c r="K164" s="176" t="s">
        <v>157</v>
      </c>
      <c r="L164" s="39"/>
      <c r="M164" s="181" t="s">
        <v>19</v>
      </c>
      <c r="N164" s="182" t="s">
        <v>51</v>
      </c>
      <c r="O164" s="65"/>
      <c r="P164" s="183">
        <f>O164*H164</f>
        <v>0</v>
      </c>
      <c r="Q164" s="183">
        <v>0</v>
      </c>
      <c r="R164" s="183">
        <f>Q164*H164</f>
        <v>0</v>
      </c>
      <c r="S164" s="183">
        <v>0</v>
      </c>
      <c r="T164" s="184">
        <f>S164*H164</f>
        <v>0</v>
      </c>
      <c r="U164" s="34"/>
      <c r="V164" s="34"/>
      <c r="W164" s="34"/>
      <c r="X164" s="34"/>
      <c r="Y164" s="34"/>
      <c r="Z164" s="34"/>
      <c r="AA164" s="34"/>
      <c r="AB164" s="34"/>
      <c r="AC164" s="34"/>
      <c r="AD164" s="34"/>
      <c r="AE164" s="34"/>
      <c r="AR164" s="185" t="s">
        <v>233</v>
      </c>
      <c r="AT164" s="185" t="s">
        <v>153</v>
      </c>
      <c r="AU164" s="185" t="s">
        <v>88</v>
      </c>
      <c r="AY164" s="17" t="s">
        <v>151</v>
      </c>
      <c r="BE164" s="186">
        <f>IF(N164="základní",J164,0)</f>
        <v>0</v>
      </c>
      <c r="BF164" s="186">
        <f>IF(N164="snížená",J164,0)</f>
        <v>0</v>
      </c>
      <c r="BG164" s="186">
        <f>IF(N164="zákl. přenesená",J164,0)</f>
        <v>0</v>
      </c>
      <c r="BH164" s="186">
        <f>IF(N164="sníž. přenesená",J164,0)</f>
        <v>0</v>
      </c>
      <c r="BI164" s="186">
        <f>IF(N164="nulová",J164,0)</f>
        <v>0</v>
      </c>
      <c r="BJ164" s="17" t="s">
        <v>158</v>
      </c>
      <c r="BK164" s="186">
        <f>ROUND(I164*H164,2)</f>
        <v>0</v>
      </c>
      <c r="BL164" s="17" t="s">
        <v>233</v>
      </c>
      <c r="BM164" s="185" t="s">
        <v>1534</v>
      </c>
    </row>
    <row r="165" spans="1:47" s="2" customFormat="1" ht="86.4">
      <c r="A165" s="34"/>
      <c r="B165" s="35"/>
      <c r="C165" s="36"/>
      <c r="D165" s="187" t="s">
        <v>160</v>
      </c>
      <c r="E165" s="36"/>
      <c r="F165" s="188" t="s">
        <v>1050</v>
      </c>
      <c r="G165" s="36"/>
      <c r="H165" s="36"/>
      <c r="I165" s="189"/>
      <c r="J165" s="36"/>
      <c r="K165" s="36"/>
      <c r="L165" s="39"/>
      <c r="M165" s="229"/>
      <c r="N165" s="230"/>
      <c r="O165" s="226"/>
      <c r="P165" s="226"/>
      <c r="Q165" s="226"/>
      <c r="R165" s="226"/>
      <c r="S165" s="226"/>
      <c r="T165" s="231"/>
      <c r="U165" s="34"/>
      <c r="V165" s="34"/>
      <c r="W165" s="34"/>
      <c r="X165" s="34"/>
      <c r="Y165" s="34"/>
      <c r="Z165" s="34"/>
      <c r="AA165" s="34"/>
      <c r="AB165" s="34"/>
      <c r="AC165" s="34"/>
      <c r="AD165" s="34"/>
      <c r="AE165" s="34"/>
      <c r="AT165" s="17" t="s">
        <v>160</v>
      </c>
      <c r="AU165" s="17" t="s">
        <v>88</v>
      </c>
    </row>
    <row r="166" spans="1:31" s="2" customFormat="1" ht="6.9" customHeight="1">
      <c r="A166" s="34"/>
      <c r="B166" s="48"/>
      <c r="C166" s="49"/>
      <c r="D166" s="49"/>
      <c r="E166" s="49"/>
      <c r="F166" s="49"/>
      <c r="G166" s="49"/>
      <c r="H166" s="49"/>
      <c r="I166" s="49"/>
      <c r="J166" s="49"/>
      <c r="K166" s="49"/>
      <c r="L166" s="39"/>
      <c r="M166" s="34"/>
      <c r="O166" s="34"/>
      <c r="P166" s="34"/>
      <c r="Q166" s="34"/>
      <c r="R166" s="34"/>
      <c r="S166" s="34"/>
      <c r="T166" s="34"/>
      <c r="U166" s="34"/>
      <c r="V166" s="34"/>
      <c r="W166" s="34"/>
      <c r="X166" s="34"/>
      <c r="Y166" s="34"/>
      <c r="Z166" s="34"/>
      <c r="AA166" s="34"/>
      <c r="AB166" s="34"/>
      <c r="AC166" s="34"/>
      <c r="AD166" s="34"/>
      <c r="AE166" s="34"/>
    </row>
  </sheetData>
  <sheetProtection algorithmName="SHA-512" hashValue="LKi/VKLJ8zTeH4PFZZWgEwhIW1JJkcmR7eWcBuGgLXW44lR0Kv1w/SCgbpcVBrXEwzJkUd78IQ3ZZtjpDqjXHA==" saltValue="+jnsS1ubem1xXvzo/Q01ah9hjS+gj2bZXPGgsMc/Gw68WpVdrvuZv1SBV8cYkIQepsqtfWcJziIXfDtkjVrrVw==" spinCount="100000" sheet="1" objects="1" scenarios="1" formatColumns="0" formatRows="0" autoFilter="0"/>
  <autoFilter ref="C89:K165"/>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3"/>
      <c r="M2" s="353"/>
      <c r="N2" s="353"/>
      <c r="O2" s="353"/>
      <c r="P2" s="353"/>
      <c r="Q2" s="353"/>
      <c r="R2" s="353"/>
      <c r="S2" s="353"/>
      <c r="T2" s="353"/>
      <c r="U2" s="353"/>
      <c r="V2" s="353"/>
      <c r="AT2" s="17" t="s">
        <v>94</v>
      </c>
    </row>
    <row r="3" spans="2:46" s="1" customFormat="1" ht="6.9" customHeight="1">
      <c r="B3" s="102"/>
      <c r="C3" s="103"/>
      <c r="D3" s="103"/>
      <c r="E3" s="103"/>
      <c r="F3" s="103"/>
      <c r="G3" s="103"/>
      <c r="H3" s="103"/>
      <c r="I3" s="103"/>
      <c r="J3" s="103"/>
      <c r="K3" s="103"/>
      <c r="L3" s="20"/>
      <c r="AT3" s="17" t="s">
        <v>88</v>
      </c>
    </row>
    <row r="4" spans="2:46" s="1" customFormat="1" ht="24.9" customHeight="1">
      <c r="B4" s="20"/>
      <c r="D4" s="104" t="s">
        <v>105</v>
      </c>
      <c r="L4" s="20"/>
      <c r="M4" s="105" t="s">
        <v>10</v>
      </c>
      <c r="AT4" s="17" t="s">
        <v>37</v>
      </c>
    </row>
    <row r="5" spans="2:12" s="1" customFormat="1" ht="6.9" customHeight="1">
      <c r="B5" s="20"/>
      <c r="L5" s="20"/>
    </row>
    <row r="6" spans="2:12" s="1" customFormat="1" ht="12" customHeight="1">
      <c r="B6" s="20"/>
      <c r="D6" s="106" t="s">
        <v>16</v>
      </c>
      <c r="L6" s="20"/>
    </row>
    <row r="7" spans="2:12" s="1" customFormat="1" ht="16.5" customHeight="1">
      <c r="B7" s="20"/>
      <c r="E7" s="354" t="str">
        <f>'Rekapitulace stavby'!K6</f>
        <v>Nýrsko ON – oprava výpravní budovy</v>
      </c>
      <c r="F7" s="355"/>
      <c r="G7" s="355"/>
      <c r="H7" s="355"/>
      <c r="L7" s="20"/>
    </row>
    <row r="8" spans="1:31" s="2" customFormat="1" ht="12" customHeight="1">
      <c r="A8" s="34"/>
      <c r="B8" s="39"/>
      <c r="C8" s="34"/>
      <c r="D8" s="106" t="s">
        <v>106</v>
      </c>
      <c r="E8" s="34"/>
      <c r="F8" s="34"/>
      <c r="G8" s="34"/>
      <c r="H8" s="34"/>
      <c r="I8" s="34"/>
      <c r="J8" s="34"/>
      <c r="K8" s="34"/>
      <c r="L8" s="107"/>
      <c r="S8" s="34"/>
      <c r="T8" s="34"/>
      <c r="U8" s="34"/>
      <c r="V8" s="34"/>
      <c r="W8" s="34"/>
      <c r="X8" s="34"/>
      <c r="Y8" s="34"/>
      <c r="Z8" s="34"/>
      <c r="AA8" s="34"/>
      <c r="AB8" s="34"/>
      <c r="AC8" s="34"/>
      <c r="AD8" s="34"/>
      <c r="AE8" s="34"/>
    </row>
    <row r="9" spans="1:31" s="2" customFormat="1" ht="16.5" customHeight="1">
      <c r="A9" s="34"/>
      <c r="B9" s="39"/>
      <c r="C9" s="34"/>
      <c r="D9" s="34"/>
      <c r="E9" s="356" t="s">
        <v>1535</v>
      </c>
      <c r="F9" s="357"/>
      <c r="G9" s="357"/>
      <c r="H9" s="357"/>
      <c r="I9" s="34"/>
      <c r="J9" s="34"/>
      <c r="K9" s="34"/>
      <c r="L9" s="107"/>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7"/>
      <c r="S10" s="34"/>
      <c r="T10" s="34"/>
      <c r="U10" s="34"/>
      <c r="V10" s="34"/>
      <c r="W10" s="34"/>
      <c r="X10" s="34"/>
      <c r="Y10" s="34"/>
      <c r="Z10" s="34"/>
      <c r="AA10" s="34"/>
      <c r="AB10" s="34"/>
      <c r="AC10" s="34"/>
      <c r="AD10" s="34"/>
      <c r="AE10" s="34"/>
    </row>
    <row r="11" spans="1:31" s="2" customFormat="1" ht="12" customHeight="1">
      <c r="A11" s="34"/>
      <c r="B11" s="39"/>
      <c r="C11" s="34"/>
      <c r="D11" s="106" t="s">
        <v>18</v>
      </c>
      <c r="E11" s="34"/>
      <c r="F11" s="108" t="s">
        <v>19</v>
      </c>
      <c r="G11" s="34"/>
      <c r="H11" s="34"/>
      <c r="I11" s="106" t="s">
        <v>20</v>
      </c>
      <c r="J11" s="108" t="s">
        <v>19</v>
      </c>
      <c r="K11" s="34"/>
      <c r="L11" s="107"/>
      <c r="S11" s="34"/>
      <c r="T11" s="34"/>
      <c r="U11" s="34"/>
      <c r="V11" s="34"/>
      <c r="W11" s="34"/>
      <c r="X11" s="34"/>
      <c r="Y11" s="34"/>
      <c r="Z11" s="34"/>
      <c r="AA11" s="34"/>
      <c r="AB11" s="34"/>
      <c r="AC11" s="34"/>
      <c r="AD11" s="34"/>
      <c r="AE11" s="34"/>
    </row>
    <row r="12" spans="1:31" s="2" customFormat="1" ht="12" customHeight="1">
      <c r="A12" s="34"/>
      <c r="B12" s="39"/>
      <c r="C12" s="34"/>
      <c r="D12" s="106" t="s">
        <v>21</v>
      </c>
      <c r="E12" s="34"/>
      <c r="F12" s="108" t="s">
        <v>108</v>
      </c>
      <c r="G12" s="34"/>
      <c r="H12" s="34"/>
      <c r="I12" s="106" t="s">
        <v>23</v>
      </c>
      <c r="J12" s="109" t="str">
        <f>'Rekapitulace stavby'!AN8</f>
        <v>19. 8. 2020</v>
      </c>
      <c r="K12" s="34"/>
      <c r="L12" s="107"/>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7"/>
      <c r="S13" s="34"/>
      <c r="T13" s="34"/>
      <c r="U13" s="34"/>
      <c r="V13" s="34"/>
      <c r="W13" s="34"/>
      <c r="X13" s="34"/>
      <c r="Y13" s="34"/>
      <c r="Z13" s="34"/>
      <c r="AA13" s="34"/>
      <c r="AB13" s="34"/>
      <c r="AC13" s="34"/>
      <c r="AD13" s="34"/>
      <c r="AE13" s="34"/>
    </row>
    <row r="14" spans="1:31" s="2" customFormat="1" ht="12" customHeight="1">
      <c r="A14" s="34"/>
      <c r="B14" s="39"/>
      <c r="C14" s="34"/>
      <c r="D14" s="106" t="s">
        <v>25</v>
      </c>
      <c r="E14" s="34"/>
      <c r="F14" s="34"/>
      <c r="G14" s="34"/>
      <c r="H14" s="34"/>
      <c r="I14" s="106" t="s">
        <v>26</v>
      </c>
      <c r="J14" s="108" t="str">
        <f>IF('Rekapitulace stavby'!AN10="","",'Rekapitulace stavby'!AN10)</f>
        <v>70994234</v>
      </c>
      <c r="K14" s="34"/>
      <c r="L14" s="107"/>
      <c r="S14" s="34"/>
      <c r="T14" s="34"/>
      <c r="U14" s="34"/>
      <c r="V14" s="34"/>
      <c r="W14" s="34"/>
      <c r="X14" s="34"/>
      <c r="Y14" s="34"/>
      <c r="Z14" s="34"/>
      <c r="AA14" s="34"/>
      <c r="AB14" s="34"/>
      <c r="AC14" s="34"/>
      <c r="AD14" s="34"/>
      <c r="AE14" s="34"/>
    </row>
    <row r="15" spans="1:31" s="2" customFormat="1" ht="18" customHeight="1">
      <c r="A15" s="34"/>
      <c r="B15" s="39"/>
      <c r="C15" s="34"/>
      <c r="D15" s="34"/>
      <c r="E15" s="108" t="str">
        <f>IF('Rekapitulace stavby'!E11="","",'Rekapitulace stavby'!E11)</f>
        <v>Správa železnic, s.o.</v>
      </c>
      <c r="F15" s="34"/>
      <c r="G15" s="34"/>
      <c r="H15" s="34"/>
      <c r="I15" s="106" t="s">
        <v>29</v>
      </c>
      <c r="J15" s="108" t="str">
        <f>IF('Rekapitulace stavby'!AN11="","",'Rekapitulace stavby'!AN11)</f>
        <v>CZ70994234</v>
      </c>
      <c r="K15" s="34"/>
      <c r="L15" s="107"/>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7"/>
      <c r="S16" s="34"/>
      <c r="T16" s="34"/>
      <c r="U16" s="34"/>
      <c r="V16" s="34"/>
      <c r="W16" s="34"/>
      <c r="X16" s="34"/>
      <c r="Y16" s="34"/>
      <c r="Z16" s="34"/>
      <c r="AA16" s="34"/>
      <c r="AB16" s="34"/>
      <c r="AC16" s="34"/>
      <c r="AD16" s="34"/>
      <c r="AE16" s="34"/>
    </row>
    <row r="17" spans="1:31" s="2" customFormat="1" ht="12" customHeight="1">
      <c r="A17" s="34"/>
      <c r="B17" s="39"/>
      <c r="C17" s="34"/>
      <c r="D17" s="106" t="s">
        <v>31</v>
      </c>
      <c r="E17" s="34"/>
      <c r="F17" s="34"/>
      <c r="G17" s="34"/>
      <c r="H17" s="34"/>
      <c r="I17" s="106" t="s">
        <v>26</v>
      </c>
      <c r="J17" s="30" t="str">
        <f>'Rekapitulace stavby'!AN13</f>
        <v>Vyplň údaj</v>
      </c>
      <c r="K17" s="34"/>
      <c r="L17" s="107"/>
      <c r="S17" s="34"/>
      <c r="T17" s="34"/>
      <c r="U17" s="34"/>
      <c r="V17" s="34"/>
      <c r="W17" s="34"/>
      <c r="X17" s="34"/>
      <c r="Y17" s="34"/>
      <c r="Z17" s="34"/>
      <c r="AA17" s="34"/>
      <c r="AB17" s="34"/>
      <c r="AC17" s="34"/>
      <c r="AD17" s="34"/>
      <c r="AE17" s="34"/>
    </row>
    <row r="18" spans="1:31" s="2" customFormat="1" ht="18" customHeight="1">
      <c r="A18" s="34"/>
      <c r="B18" s="39"/>
      <c r="C18" s="34"/>
      <c r="D18" s="34"/>
      <c r="E18" s="358" t="str">
        <f>'Rekapitulace stavby'!E14</f>
        <v>Vyplň údaj</v>
      </c>
      <c r="F18" s="359"/>
      <c r="G18" s="359"/>
      <c r="H18" s="359"/>
      <c r="I18" s="106" t="s">
        <v>29</v>
      </c>
      <c r="J18" s="30" t="str">
        <f>'Rekapitulace stavby'!AN14</f>
        <v>Vyplň údaj</v>
      </c>
      <c r="K18" s="34"/>
      <c r="L18" s="107"/>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7"/>
      <c r="S19" s="34"/>
      <c r="T19" s="34"/>
      <c r="U19" s="34"/>
      <c r="V19" s="34"/>
      <c r="W19" s="34"/>
      <c r="X19" s="34"/>
      <c r="Y19" s="34"/>
      <c r="Z19" s="34"/>
      <c r="AA19" s="34"/>
      <c r="AB19" s="34"/>
      <c r="AC19" s="34"/>
      <c r="AD19" s="34"/>
      <c r="AE19" s="34"/>
    </row>
    <row r="20" spans="1:31" s="2" customFormat="1" ht="12" customHeight="1">
      <c r="A20" s="34"/>
      <c r="B20" s="39"/>
      <c r="C20" s="34"/>
      <c r="D20" s="106" t="s">
        <v>33</v>
      </c>
      <c r="E20" s="34"/>
      <c r="F20" s="34"/>
      <c r="G20" s="34"/>
      <c r="H20" s="34"/>
      <c r="I20" s="106" t="s">
        <v>26</v>
      </c>
      <c r="J20" s="108" t="str">
        <f>IF('Rekapitulace stavby'!AN16="","",'Rekapitulace stavby'!AN16)</f>
        <v>05165024</v>
      </c>
      <c r="K20" s="34"/>
      <c r="L20" s="107"/>
      <c r="S20" s="34"/>
      <c r="T20" s="34"/>
      <c r="U20" s="34"/>
      <c r="V20" s="34"/>
      <c r="W20" s="34"/>
      <c r="X20" s="34"/>
      <c r="Y20" s="34"/>
      <c r="Z20" s="34"/>
      <c r="AA20" s="34"/>
      <c r="AB20" s="34"/>
      <c r="AC20" s="34"/>
      <c r="AD20" s="34"/>
      <c r="AE20" s="34"/>
    </row>
    <row r="21" spans="1:31" s="2" customFormat="1" ht="18" customHeight="1">
      <c r="A21" s="34"/>
      <c r="B21" s="39"/>
      <c r="C21" s="34"/>
      <c r="D21" s="34"/>
      <c r="E21" s="108" t="str">
        <f>IF('Rekapitulace stavby'!E17="","",'Rekapitulace stavby'!E17)</f>
        <v xml:space="preserve">SUDOP EU a.s. </v>
      </c>
      <c r="F21" s="34"/>
      <c r="G21" s="34"/>
      <c r="H21" s="34"/>
      <c r="I21" s="106" t="s">
        <v>29</v>
      </c>
      <c r="J21" s="108" t="str">
        <f>IF('Rekapitulace stavby'!AN17="","",'Rekapitulace stavby'!AN17)</f>
        <v>CZ05165024</v>
      </c>
      <c r="K21" s="34"/>
      <c r="L21" s="107"/>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7"/>
      <c r="S22" s="34"/>
      <c r="T22" s="34"/>
      <c r="U22" s="34"/>
      <c r="V22" s="34"/>
      <c r="W22" s="34"/>
      <c r="X22" s="34"/>
      <c r="Y22" s="34"/>
      <c r="Z22" s="34"/>
      <c r="AA22" s="34"/>
      <c r="AB22" s="34"/>
      <c r="AC22" s="34"/>
      <c r="AD22" s="34"/>
      <c r="AE22" s="34"/>
    </row>
    <row r="23" spans="1:31" s="2" customFormat="1" ht="12" customHeight="1">
      <c r="A23" s="34"/>
      <c r="B23" s="39"/>
      <c r="C23" s="34"/>
      <c r="D23" s="106" t="s">
        <v>38</v>
      </c>
      <c r="E23" s="34"/>
      <c r="F23" s="34"/>
      <c r="G23" s="34"/>
      <c r="H23" s="34"/>
      <c r="I23" s="106" t="s">
        <v>26</v>
      </c>
      <c r="J23" s="108" t="str">
        <f>IF('Rekapitulace stavby'!AN19="","",'Rekapitulace stavby'!AN19)</f>
        <v>07036167</v>
      </c>
      <c r="K23" s="34"/>
      <c r="L23" s="107"/>
      <c r="S23" s="34"/>
      <c r="T23" s="34"/>
      <c r="U23" s="34"/>
      <c r="V23" s="34"/>
      <c r="W23" s="34"/>
      <c r="X23" s="34"/>
      <c r="Y23" s="34"/>
      <c r="Z23" s="34"/>
      <c r="AA23" s="34"/>
      <c r="AB23" s="34"/>
      <c r="AC23" s="34"/>
      <c r="AD23" s="34"/>
      <c r="AE23" s="34"/>
    </row>
    <row r="24" spans="1:31" s="2" customFormat="1" ht="18" customHeight="1">
      <c r="A24" s="34"/>
      <c r="B24" s="39"/>
      <c r="C24" s="34"/>
      <c r="D24" s="34"/>
      <c r="E24" s="108" t="str">
        <f>IF('Rekapitulace stavby'!E20="","",'Rekapitulace stavby'!E20)</f>
        <v>STAVEBNÍ ROZPOČTY s.r.o.</v>
      </c>
      <c r="F24" s="34"/>
      <c r="G24" s="34"/>
      <c r="H24" s="34"/>
      <c r="I24" s="106" t="s">
        <v>29</v>
      </c>
      <c r="J24" s="108" t="str">
        <f>IF('Rekapitulace stavby'!AN20="","",'Rekapitulace stavby'!AN20)</f>
        <v>CZ07036167</v>
      </c>
      <c r="K24" s="34"/>
      <c r="L24" s="107"/>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7"/>
      <c r="S25" s="34"/>
      <c r="T25" s="34"/>
      <c r="U25" s="34"/>
      <c r="V25" s="34"/>
      <c r="W25" s="34"/>
      <c r="X25" s="34"/>
      <c r="Y25" s="34"/>
      <c r="Z25" s="34"/>
      <c r="AA25" s="34"/>
      <c r="AB25" s="34"/>
      <c r="AC25" s="34"/>
      <c r="AD25" s="34"/>
      <c r="AE25" s="34"/>
    </row>
    <row r="26" spans="1:31" s="2" customFormat="1" ht="12" customHeight="1">
      <c r="A26" s="34"/>
      <c r="B26" s="39"/>
      <c r="C26" s="34"/>
      <c r="D26" s="106" t="s">
        <v>42</v>
      </c>
      <c r="E26" s="34"/>
      <c r="F26" s="34"/>
      <c r="G26" s="34"/>
      <c r="H26" s="34"/>
      <c r="I26" s="34"/>
      <c r="J26" s="34"/>
      <c r="K26" s="34"/>
      <c r="L26" s="107"/>
      <c r="S26" s="34"/>
      <c r="T26" s="34"/>
      <c r="U26" s="34"/>
      <c r="V26" s="34"/>
      <c r="W26" s="34"/>
      <c r="X26" s="34"/>
      <c r="Y26" s="34"/>
      <c r="Z26" s="34"/>
      <c r="AA26" s="34"/>
      <c r="AB26" s="34"/>
      <c r="AC26" s="34"/>
      <c r="AD26" s="34"/>
      <c r="AE26" s="34"/>
    </row>
    <row r="27" spans="1:31" s="8" customFormat="1" ht="16.5" customHeight="1">
      <c r="A27" s="110"/>
      <c r="B27" s="111"/>
      <c r="C27" s="110"/>
      <c r="D27" s="110"/>
      <c r="E27" s="360" t="s">
        <v>19</v>
      </c>
      <c r="F27" s="360"/>
      <c r="G27" s="360"/>
      <c r="H27" s="360"/>
      <c r="I27" s="110"/>
      <c r="J27" s="110"/>
      <c r="K27" s="110"/>
      <c r="L27" s="112"/>
      <c r="S27" s="110"/>
      <c r="T27" s="110"/>
      <c r="U27" s="110"/>
      <c r="V27" s="110"/>
      <c r="W27" s="110"/>
      <c r="X27" s="110"/>
      <c r="Y27" s="110"/>
      <c r="Z27" s="110"/>
      <c r="AA27" s="110"/>
      <c r="AB27" s="110"/>
      <c r="AC27" s="110"/>
      <c r="AD27" s="110"/>
      <c r="AE27" s="110"/>
    </row>
    <row r="28" spans="1:31" s="2" customFormat="1" ht="6.9" customHeight="1">
      <c r="A28" s="34"/>
      <c r="B28" s="39"/>
      <c r="C28" s="34"/>
      <c r="D28" s="34"/>
      <c r="E28" s="34"/>
      <c r="F28" s="34"/>
      <c r="G28" s="34"/>
      <c r="H28" s="34"/>
      <c r="I28" s="34"/>
      <c r="J28" s="34"/>
      <c r="K28" s="34"/>
      <c r="L28" s="107"/>
      <c r="S28" s="34"/>
      <c r="T28" s="34"/>
      <c r="U28" s="34"/>
      <c r="V28" s="34"/>
      <c r="W28" s="34"/>
      <c r="X28" s="34"/>
      <c r="Y28" s="34"/>
      <c r="Z28" s="34"/>
      <c r="AA28" s="34"/>
      <c r="AB28" s="34"/>
      <c r="AC28" s="34"/>
      <c r="AD28" s="34"/>
      <c r="AE28" s="34"/>
    </row>
    <row r="29" spans="1:31" s="2" customFormat="1" ht="6.9" customHeight="1">
      <c r="A29" s="34"/>
      <c r="B29" s="39"/>
      <c r="C29" s="34"/>
      <c r="D29" s="113"/>
      <c r="E29" s="113"/>
      <c r="F29" s="113"/>
      <c r="G29" s="113"/>
      <c r="H29" s="113"/>
      <c r="I29" s="113"/>
      <c r="J29" s="113"/>
      <c r="K29" s="113"/>
      <c r="L29" s="107"/>
      <c r="S29" s="34"/>
      <c r="T29" s="34"/>
      <c r="U29" s="34"/>
      <c r="V29" s="34"/>
      <c r="W29" s="34"/>
      <c r="X29" s="34"/>
      <c r="Y29" s="34"/>
      <c r="Z29" s="34"/>
      <c r="AA29" s="34"/>
      <c r="AB29" s="34"/>
      <c r="AC29" s="34"/>
      <c r="AD29" s="34"/>
      <c r="AE29" s="34"/>
    </row>
    <row r="30" spans="1:31" s="2" customFormat="1" ht="25.35" customHeight="1">
      <c r="A30" s="34"/>
      <c r="B30" s="39"/>
      <c r="C30" s="34"/>
      <c r="D30" s="114" t="s">
        <v>44</v>
      </c>
      <c r="E30" s="34"/>
      <c r="F30" s="34"/>
      <c r="G30" s="34"/>
      <c r="H30" s="34"/>
      <c r="I30" s="34"/>
      <c r="J30" s="115">
        <f>ROUND(J95,2)</f>
        <v>0</v>
      </c>
      <c r="K30" s="34"/>
      <c r="L30" s="107"/>
      <c r="S30" s="34"/>
      <c r="T30" s="34"/>
      <c r="U30" s="34"/>
      <c r="V30" s="34"/>
      <c r="W30" s="34"/>
      <c r="X30" s="34"/>
      <c r="Y30" s="34"/>
      <c r="Z30" s="34"/>
      <c r="AA30" s="34"/>
      <c r="AB30" s="34"/>
      <c r="AC30" s="34"/>
      <c r="AD30" s="34"/>
      <c r="AE30" s="34"/>
    </row>
    <row r="31" spans="1:31" s="2" customFormat="1" ht="6.9" customHeight="1">
      <c r="A31" s="34"/>
      <c r="B31" s="39"/>
      <c r="C31" s="34"/>
      <c r="D31" s="113"/>
      <c r="E31" s="113"/>
      <c r="F31" s="113"/>
      <c r="G31" s="113"/>
      <c r="H31" s="113"/>
      <c r="I31" s="113"/>
      <c r="J31" s="113"/>
      <c r="K31" s="113"/>
      <c r="L31" s="107"/>
      <c r="S31" s="34"/>
      <c r="T31" s="34"/>
      <c r="U31" s="34"/>
      <c r="V31" s="34"/>
      <c r="W31" s="34"/>
      <c r="X31" s="34"/>
      <c r="Y31" s="34"/>
      <c r="Z31" s="34"/>
      <c r="AA31" s="34"/>
      <c r="AB31" s="34"/>
      <c r="AC31" s="34"/>
      <c r="AD31" s="34"/>
      <c r="AE31" s="34"/>
    </row>
    <row r="32" spans="1:31" s="2" customFormat="1" ht="14.4" customHeight="1">
      <c r="A32" s="34"/>
      <c r="B32" s="39"/>
      <c r="C32" s="34"/>
      <c r="D32" s="34"/>
      <c r="E32" s="34"/>
      <c r="F32" s="116" t="s">
        <v>46</v>
      </c>
      <c r="G32" s="34"/>
      <c r="H32" s="34"/>
      <c r="I32" s="116" t="s">
        <v>45</v>
      </c>
      <c r="J32" s="116" t="s">
        <v>47</v>
      </c>
      <c r="K32" s="34"/>
      <c r="L32" s="107"/>
      <c r="S32" s="34"/>
      <c r="T32" s="34"/>
      <c r="U32" s="34"/>
      <c r="V32" s="34"/>
      <c r="W32" s="34"/>
      <c r="X32" s="34"/>
      <c r="Y32" s="34"/>
      <c r="Z32" s="34"/>
      <c r="AA32" s="34"/>
      <c r="AB32" s="34"/>
      <c r="AC32" s="34"/>
      <c r="AD32" s="34"/>
      <c r="AE32" s="34"/>
    </row>
    <row r="33" spans="1:31" s="2" customFormat="1" ht="14.4" customHeight="1" hidden="1">
      <c r="A33" s="34"/>
      <c r="B33" s="39"/>
      <c r="C33" s="34"/>
      <c r="D33" s="117" t="s">
        <v>48</v>
      </c>
      <c r="E33" s="106" t="s">
        <v>49</v>
      </c>
      <c r="F33" s="118">
        <f>ROUND((SUM(BE95:BE234)),2)</f>
        <v>0</v>
      </c>
      <c r="G33" s="34"/>
      <c r="H33" s="34"/>
      <c r="I33" s="119">
        <v>0.21</v>
      </c>
      <c r="J33" s="118">
        <f>ROUND(((SUM(BE95:BE234))*I33),2)</f>
        <v>0</v>
      </c>
      <c r="K33" s="34"/>
      <c r="L33" s="107"/>
      <c r="S33" s="34"/>
      <c r="T33" s="34"/>
      <c r="U33" s="34"/>
      <c r="V33" s="34"/>
      <c r="W33" s="34"/>
      <c r="X33" s="34"/>
      <c r="Y33" s="34"/>
      <c r="Z33" s="34"/>
      <c r="AA33" s="34"/>
      <c r="AB33" s="34"/>
      <c r="AC33" s="34"/>
      <c r="AD33" s="34"/>
      <c r="AE33" s="34"/>
    </row>
    <row r="34" spans="1:31" s="2" customFormat="1" ht="14.4" customHeight="1" hidden="1">
      <c r="A34" s="34"/>
      <c r="B34" s="39"/>
      <c r="C34" s="34"/>
      <c r="D34" s="34"/>
      <c r="E34" s="106" t="s">
        <v>50</v>
      </c>
      <c r="F34" s="118">
        <f>ROUND((SUM(BF95:BF234)),2)</f>
        <v>0</v>
      </c>
      <c r="G34" s="34"/>
      <c r="H34" s="34"/>
      <c r="I34" s="119">
        <v>0.15</v>
      </c>
      <c r="J34" s="118">
        <f>ROUND(((SUM(BF95:BF234))*I34),2)</f>
        <v>0</v>
      </c>
      <c r="K34" s="34"/>
      <c r="L34" s="107"/>
      <c r="S34" s="34"/>
      <c r="T34" s="34"/>
      <c r="U34" s="34"/>
      <c r="V34" s="34"/>
      <c r="W34" s="34"/>
      <c r="X34" s="34"/>
      <c r="Y34" s="34"/>
      <c r="Z34" s="34"/>
      <c r="AA34" s="34"/>
      <c r="AB34" s="34"/>
      <c r="AC34" s="34"/>
      <c r="AD34" s="34"/>
      <c r="AE34" s="34"/>
    </row>
    <row r="35" spans="1:31" s="2" customFormat="1" ht="14.4" customHeight="1">
      <c r="A35" s="34"/>
      <c r="B35" s="39"/>
      <c r="C35" s="34"/>
      <c r="D35" s="106" t="s">
        <v>48</v>
      </c>
      <c r="E35" s="106" t="s">
        <v>51</v>
      </c>
      <c r="F35" s="118">
        <f>ROUND((SUM(BG95:BG234)),2)</f>
        <v>0</v>
      </c>
      <c r="G35" s="34"/>
      <c r="H35" s="34"/>
      <c r="I35" s="119">
        <v>0.21</v>
      </c>
      <c r="J35" s="118">
        <f>0</f>
        <v>0</v>
      </c>
      <c r="K35" s="34"/>
      <c r="L35" s="107"/>
      <c r="S35" s="34"/>
      <c r="T35" s="34"/>
      <c r="U35" s="34"/>
      <c r="V35" s="34"/>
      <c r="W35" s="34"/>
      <c r="X35" s="34"/>
      <c r="Y35" s="34"/>
      <c r="Z35" s="34"/>
      <c r="AA35" s="34"/>
      <c r="AB35" s="34"/>
      <c r="AC35" s="34"/>
      <c r="AD35" s="34"/>
      <c r="AE35" s="34"/>
    </row>
    <row r="36" spans="1:31" s="2" customFormat="1" ht="14.4" customHeight="1">
      <c r="A36" s="34"/>
      <c r="B36" s="39"/>
      <c r="C36" s="34"/>
      <c r="D36" s="34"/>
      <c r="E36" s="106" t="s">
        <v>52</v>
      </c>
      <c r="F36" s="118">
        <f>ROUND((SUM(BH95:BH234)),2)</f>
        <v>0</v>
      </c>
      <c r="G36" s="34"/>
      <c r="H36" s="34"/>
      <c r="I36" s="119">
        <v>0.15</v>
      </c>
      <c r="J36" s="118">
        <f>0</f>
        <v>0</v>
      </c>
      <c r="K36" s="34"/>
      <c r="L36" s="107"/>
      <c r="S36" s="34"/>
      <c r="T36" s="34"/>
      <c r="U36" s="34"/>
      <c r="V36" s="34"/>
      <c r="W36" s="34"/>
      <c r="X36" s="34"/>
      <c r="Y36" s="34"/>
      <c r="Z36" s="34"/>
      <c r="AA36" s="34"/>
      <c r="AB36" s="34"/>
      <c r="AC36" s="34"/>
      <c r="AD36" s="34"/>
      <c r="AE36" s="34"/>
    </row>
    <row r="37" spans="1:31" s="2" customFormat="1" ht="14.4" customHeight="1" hidden="1">
      <c r="A37" s="34"/>
      <c r="B37" s="39"/>
      <c r="C37" s="34"/>
      <c r="D37" s="34"/>
      <c r="E37" s="106" t="s">
        <v>53</v>
      </c>
      <c r="F37" s="118">
        <f>ROUND((SUM(BI95:BI234)),2)</f>
        <v>0</v>
      </c>
      <c r="G37" s="34"/>
      <c r="H37" s="34"/>
      <c r="I37" s="119">
        <v>0</v>
      </c>
      <c r="J37" s="118">
        <f>0</f>
        <v>0</v>
      </c>
      <c r="K37" s="34"/>
      <c r="L37" s="107"/>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7"/>
      <c r="S38" s="34"/>
      <c r="T38" s="34"/>
      <c r="U38" s="34"/>
      <c r="V38" s="34"/>
      <c r="W38" s="34"/>
      <c r="X38" s="34"/>
      <c r="Y38" s="34"/>
      <c r="Z38" s="34"/>
      <c r="AA38" s="34"/>
      <c r="AB38" s="34"/>
      <c r="AC38" s="34"/>
      <c r="AD38" s="34"/>
      <c r="AE38" s="34"/>
    </row>
    <row r="39" spans="1:31" s="2" customFormat="1" ht="25.35" customHeight="1">
      <c r="A39" s="34"/>
      <c r="B39" s="39"/>
      <c r="C39" s="120"/>
      <c r="D39" s="121" t="s">
        <v>54</v>
      </c>
      <c r="E39" s="122"/>
      <c r="F39" s="122"/>
      <c r="G39" s="123" t="s">
        <v>55</v>
      </c>
      <c r="H39" s="124" t="s">
        <v>56</v>
      </c>
      <c r="I39" s="122"/>
      <c r="J39" s="125">
        <f>SUM(J30:J37)</f>
        <v>0</v>
      </c>
      <c r="K39" s="126"/>
      <c r="L39" s="107"/>
      <c r="S39" s="34"/>
      <c r="T39" s="34"/>
      <c r="U39" s="34"/>
      <c r="V39" s="34"/>
      <c r="W39" s="34"/>
      <c r="X39" s="34"/>
      <c r="Y39" s="34"/>
      <c r="Z39" s="34"/>
      <c r="AA39" s="34"/>
      <c r="AB39" s="34"/>
      <c r="AC39" s="34"/>
      <c r="AD39" s="34"/>
      <c r="AE39" s="34"/>
    </row>
    <row r="40" spans="1:31" s="2" customFormat="1" ht="14.4" customHeight="1">
      <c r="A40" s="34"/>
      <c r="B40" s="127"/>
      <c r="C40" s="128"/>
      <c r="D40" s="128"/>
      <c r="E40" s="128"/>
      <c r="F40" s="128"/>
      <c r="G40" s="128"/>
      <c r="H40" s="128"/>
      <c r="I40" s="128"/>
      <c r="J40" s="128"/>
      <c r="K40" s="128"/>
      <c r="L40" s="107"/>
      <c r="S40" s="34"/>
      <c r="T40" s="34"/>
      <c r="U40" s="34"/>
      <c r="V40" s="34"/>
      <c r="W40" s="34"/>
      <c r="X40" s="34"/>
      <c r="Y40" s="34"/>
      <c r="Z40" s="34"/>
      <c r="AA40" s="34"/>
      <c r="AB40" s="34"/>
      <c r="AC40" s="34"/>
      <c r="AD40" s="34"/>
      <c r="AE40" s="34"/>
    </row>
    <row r="44" spans="1:31" s="2" customFormat="1" ht="6.9" customHeight="1">
      <c r="A44" s="34"/>
      <c r="B44" s="129"/>
      <c r="C44" s="130"/>
      <c r="D44" s="130"/>
      <c r="E44" s="130"/>
      <c r="F44" s="130"/>
      <c r="G44" s="130"/>
      <c r="H44" s="130"/>
      <c r="I44" s="130"/>
      <c r="J44" s="130"/>
      <c r="K44" s="130"/>
      <c r="L44" s="107"/>
      <c r="S44" s="34"/>
      <c r="T44" s="34"/>
      <c r="U44" s="34"/>
      <c r="V44" s="34"/>
      <c r="W44" s="34"/>
      <c r="X44" s="34"/>
      <c r="Y44" s="34"/>
      <c r="Z44" s="34"/>
      <c r="AA44" s="34"/>
      <c r="AB44" s="34"/>
      <c r="AC44" s="34"/>
      <c r="AD44" s="34"/>
      <c r="AE44" s="34"/>
    </row>
    <row r="45" spans="1:31" s="2" customFormat="1" ht="24.9" customHeight="1">
      <c r="A45" s="34"/>
      <c r="B45" s="35"/>
      <c r="C45" s="23" t="s">
        <v>109</v>
      </c>
      <c r="D45" s="36"/>
      <c r="E45" s="36"/>
      <c r="F45" s="36"/>
      <c r="G45" s="36"/>
      <c r="H45" s="36"/>
      <c r="I45" s="36"/>
      <c r="J45" s="36"/>
      <c r="K45" s="36"/>
      <c r="L45" s="107"/>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7"/>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7"/>
      <c r="S47" s="34"/>
      <c r="T47" s="34"/>
      <c r="U47" s="34"/>
      <c r="V47" s="34"/>
      <c r="W47" s="34"/>
      <c r="X47" s="34"/>
      <c r="Y47" s="34"/>
      <c r="Z47" s="34"/>
      <c r="AA47" s="34"/>
      <c r="AB47" s="34"/>
      <c r="AC47" s="34"/>
      <c r="AD47" s="34"/>
      <c r="AE47" s="34"/>
    </row>
    <row r="48" spans="1:31" s="2" customFormat="1" ht="16.5" customHeight="1">
      <c r="A48" s="34"/>
      <c r="B48" s="35"/>
      <c r="C48" s="36"/>
      <c r="D48" s="36"/>
      <c r="E48" s="361" t="str">
        <f>E7</f>
        <v>Nýrsko ON – oprava výpravní budovy</v>
      </c>
      <c r="F48" s="362"/>
      <c r="G48" s="362"/>
      <c r="H48" s="362"/>
      <c r="I48" s="36"/>
      <c r="J48" s="36"/>
      <c r="K48" s="36"/>
      <c r="L48" s="107"/>
      <c r="S48" s="34"/>
      <c r="T48" s="34"/>
      <c r="U48" s="34"/>
      <c r="V48" s="34"/>
      <c r="W48" s="34"/>
      <c r="X48" s="34"/>
      <c r="Y48" s="34"/>
      <c r="Z48" s="34"/>
      <c r="AA48" s="34"/>
      <c r="AB48" s="34"/>
      <c r="AC48" s="34"/>
      <c r="AD48" s="34"/>
      <c r="AE48" s="34"/>
    </row>
    <row r="49" spans="1:31" s="2" customFormat="1" ht="12" customHeight="1">
      <c r="A49" s="34"/>
      <c r="B49" s="35"/>
      <c r="C49" s="29" t="s">
        <v>106</v>
      </c>
      <c r="D49" s="36"/>
      <c r="E49" s="36"/>
      <c r="F49" s="36"/>
      <c r="G49" s="36"/>
      <c r="H49" s="36"/>
      <c r="I49" s="36"/>
      <c r="J49" s="36"/>
      <c r="K49" s="36"/>
      <c r="L49" s="107"/>
      <c r="S49" s="34"/>
      <c r="T49" s="34"/>
      <c r="U49" s="34"/>
      <c r="V49" s="34"/>
      <c r="W49" s="34"/>
      <c r="X49" s="34"/>
      <c r="Y49" s="34"/>
      <c r="Z49" s="34"/>
      <c r="AA49" s="34"/>
      <c r="AB49" s="34"/>
      <c r="AC49" s="34"/>
      <c r="AD49" s="34"/>
      <c r="AE49" s="34"/>
    </row>
    <row r="50" spans="1:31" s="2" customFormat="1" ht="16.5" customHeight="1">
      <c r="A50" s="34"/>
      <c r="B50" s="35"/>
      <c r="C50" s="36"/>
      <c r="D50" s="36"/>
      <c r="E50" s="314" t="str">
        <f>E9</f>
        <v>SO 03 - Vytápění</v>
      </c>
      <c r="F50" s="363"/>
      <c r="G50" s="363"/>
      <c r="H50" s="363"/>
      <c r="I50" s="36"/>
      <c r="J50" s="36"/>
      <c r="K50" s="36"/>
      <c r="L50" s="107"/>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7"/>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60" t="str">
        <f>IF(J12="","",J12)</f>
        <v>19. 8. 2020</v>
      </c>
      <c r="K52" s="36"/>
      <c r="L52" s="107"/>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7"/>
      <c r="S53" s="34"/>
      <c r="T53" s="34"/>
      <c r="U53" s="34"/>
      <c r="V53" s="34"/>
      <c r="W53" s="34"/>
      <c r="X53" s="34"/>
      <c r="Y53" s="34"/>
      <c r="Z53" s="34"/>
      <c r="AA53" s="34"/>
      <c r="AB53" s="34"/>
      <c r="AC53" s="34"/>
      <c r="AD53" s="34"/>
      <c r="AE53" s="34"/>
    </row>
    <row r="54" spans="1:31" s="2" customFormat="1" ht="15.15" customHeight="1">
      <c r="A54" s="34"/>
      <c r="B54" s="35"/>
      <c r="C54" s="29" t="s">
        <v>25</v>
      </c>
      <c r="D54" s="36"/>
      <c r="E54" s="36"/>
      <c r="F54" s="27" t="str">
        <f>E15</f>
        <v>Správa železnic, s.o.</v>
      </c>
      <c r="G54" s="36"/>
      <c r="H54" s="36"/>
      <c r="I54" s="29" t="s">
        <v>33</v>
      </c>
      <c r="J54" s="32" t="str">
        <f>E21</f>
        <v xml:space="preserve">SUDOP EU a.s. </v>
      </c>
      <c r="K54" s="36"/>
      <c r="L54" s="107"/>
      <c r="S54" s="34"/>
      <c r="T54" s="34"/>
      <c r="U54" s="34"/>
      <c r="V54" s="34"/>
      <c r="W54" s="34"/>
      <c r="X54" s="34"/>
      <c r="Y54" s="34"/>
      <c r="Z54" s="34"/>
      <c r="AA54" s="34"/>
      <c r="AB54" s="34"/>
      <c r="AC54" s="34"/>
      <c r="AD54" s="34"/>
      <c r="AE54" s="34"/>
    </row>
    <row r="55" spans="1:31" s="2" customFormat="1" ht="25.65" customHeight="1">
      <c r="A55" s="34"/>
      <c r="B55" s="35"/>
      <c r="C55" s="29" t="s">
        <v>31</v>
      </c>
      <c r="D55" s="36"/>
      <c r="E55" s="36"/>
      <c r="F55" s="27" t="str">
        <f>IF(E18="","",E18)</f>
        <v>Vyplň údaj</v>
      </c>
      <c r="G55" s="36"/>
      <c r="H55" s="36"/>
      <c r="I55" s="29" t="s">
        <v>38</v>
      </c>
      <c r="J55" s="32" t="str">
        <f>E24</f>
        <v>STAVEBNÍ ROZPOČTY s.r.o.</v>
      </c>
      <c r="K55" s="36"/>
      <c r="L55" s="107"/>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7"/>
      <c r="S56" s="34"/>
      <c r="T56" s="34"/>
      <c r="U56" s="34"/>
      <c r="V56" s="34"/>
      <c r="W56" s="34"/>
      <c r="X56" s="34"/>
      <c r="Y56" s="34"/>
      <c r="Z56" s="34"/>
      <c r="AA56" s="34"/>
      <c r="AB56" s="34"/>
      <c r="AC56" s="34"/>
      <c r="AD56" s="34"/>
      <c r="AE56" s="34"/>
    </row>
    <row r="57" spans="1:31" s="2" customFormat="1" ht="29.25" customHeight="1">
      <c r="A57" s="34"/>
      <c r="B57" s="35"/>
      <c r="C57" s="131" t="s">
        <v>110</v>
      </c>
      <c r="D57" s="132"/>
      <c r="E57" s="132"/>
      <c r="F57" s="132"/>
      <c r="G57" s="132"/>
      <c r="H57" s="132"/>
      <c r="I57" s="132"/>
      <c r="J57" s="133" t="s">
        <v>111</v>
      </c>
      <c r="K57" s="132"/>
      <c r="L57" s="107"/>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7"/>
      <c r="S58" s="34"/>
      <c r="T58" s="34"/>
      <c r="U58" s="34"/>
      <c r="V58" s="34"/>
      <c r="W58" s="34"/>
      <c r="X58" s="34"/>
      <c r="Y58" s="34"/>
      <c r="Z58" s="34"/>
      <c r="AA58" s="34"/>
      <c r="AB58" s="34"/>
      <c r="AC58" s="34"/>
      <c r="AD58" s="34"/>
      <c r="AE58" s="34"/>
    </row>
    <row r="59" spans="1:47" s="2" customFormat="1" ht="22.8" customHeight="1">
      <c r="A59" s="34"/>
      <c r="B59" s="35"/>
      <c r="C59" s="134" t="s">
        <v>76</v>
      </c>
      <c r="D59" s="36"/>
      <c r="E59" s="36"/>
      <c r="F59" s="36"/>
      <c r="G59" s="36"/>
      <c r="H59" s="36"/>
      <c r="I59" s="36"/>
      <c r="J59" s="78">
        <f>J95</f>
        <v>0</v>
      </c>
      <c r="K59" s="36"/>
      <c r="L59" s="107"/>
      <c r="S59" s="34"/>
      <c r="T59" s="34"/>
      <c r="U59" s="34"/>
      <c r="V59" s="34"/>
      <c r="W59" s="34"/>
      <c r="X59" s="34"/>
      <c r="Y59" s="34"/>
      <c r="Z59" s="34"/>
      <c r="AA59" s="34"/>
      <c r="AB59" s="34"/>
      <c r="AC59" s="34"/>
      <c r="AD59" s="34"/>
      <c r="AE59" s="34"/>
      <c r="AU59" s="17" t="s">
        <v>112</v>
      </c>
    </row>
    <row r="60" spans="2:12" s="9" customFormat="1" ht="24.9" customHeight="1">
      <c r="B60" s="135"/>
      <c r="C60" s="136"/>
      <c r="D60" s="137" t="s">
        <v>1536</v>
      </c>
      <c r="E60" s="138"/>
      <c r="F60" s="138"/>
      <c r="G60" s="138"/>
      <c r="H60" s="138"/>
      <c r="I60" s="138"/>
      <c r="J60" s="139">
        <f>J96</f>
        <v>0</v>
      </c>
      <c r="K60" s="136"/>
      <c r="L60" s="140"/>
    </row>
    <row r="61" spans="2:12" s="9" customFormat="1" ht="24.9" customHeight="1">
      <c r="B61" s="135"/>
      <c r="C61" s="136"/>
      <c r="D61" s="137" t="s">
        <v>1537</v>
      </c>
      <c r="E61" s="138"/>
      <c r="F61" s="138"/>
      <c r="G61" s="138"/>
      <c r="H61" s="138"/>
      <c r="I61" s="138"/>
      <c r="J61" s="139">
        <f>J106</f>
        <v>0</v>
      </c>
      <c r="K61" s="136"/>
      <c r="L61" s="140"/>
    </row>
    <row r="62" spans="2:12" s="9" customFormat="1" ht="24.9" customHeight="1">
      <c r="B62" s="135"/>
      <c r="C62" s="136"/>
      <c r="D62" s="137" t="s">
        <v>1538</v>
      </c>
      <c r="E62" s="138"/>
      <c r="F62" s="138"/>
      <c r="G62" s="138"/>
      <c r="H62" s="138"/>
      <c r="I62" s="138"/>
      <c r="J62" s="139">
        <f>J108</f>
        <v>0</v>
      </c>
      <c r="K62" s="136"/>
      <c r="L62" s="140"/>
    </row>
    <row r="63" spans="2:12" s="9" customFormat="1" ht="24.9" customHeight="1">
      <c r="B63" s="135"/>
      <c r="C63" s="136"/>
      <c r="D63" s="137" t="s">
        <v>1539</v>
      </c>
      <c r="E63" s="138"/>
      <c r="F63" s="138"/>
      <c r="G63" s="138"/>
      <c r="H63" s="138"/>
      <c r="I63" s="138"/>
      <c r="J63" s="139">
        <f>J112</f>
        <v>0</v>
      </c>
      <c r="K63" s="136"/>
      <c r="L63" s="140"/>
    </row>
    <row r="64" spans="2:12" s="9" customFormat="1" ht="24.9" customHeight="1">
      <c r="B64" s="135"/>
      <c r="C64" s="136"/>
      <c r="D64" s="137" t="s">
        <v>1540</v>
      </c>
      <c r="E64" s="138"/>
      <c r="F64" s="138"/>
      <c r="G64" s="138"/>
      <c r="H64" s="138"/>
      <c r="I64" s="138"/>
      <c r="J64" s="139">
        <f>J134</f>
        <v>0</v>
      </c>
      <c r="K64" s="136"/>
      <c r="L64" s="140"/>
    </row>
    <row r="65" spans="2:12" s="9" customFormat="1" ht="24.9" customHeight="1">
      <c r="B65" s="135"/>
      <c r="C65" s="136"/>
      <c r="D65" s="137" t="s">
        <v>1541</v>
      </c>
      <c r="E65" s="138"/>
      <c r="F65" s="138"/>
      <c r="G65" s="138"/>
      <c r="H65" s="138"/>
      <c r="I65" s="138"/>
      <c r="J65" s="139">
        <f>J145</f>
        <v>0</v>
      </c>
      <c r="K65" s="136"/>
      <c r="L65" s="140"/>
    </row>
    <row r="66" spans="2:12" s="9" customFormat="1" ht="24.9" customHeight="1">
      <c r="B66" s="135"/>
      <c r="C66" s="136"/>
      <c r="D66" s="137" t="s">
        <v>1542</v>
      </c>
      <c r="E66" s="138"/>
      <c r="F66" s="138"/>
      <c r="G66" s="138"/>
      <c r="H66" s="138"/>
      <c r="I66" s="138"/>
      <c r="J66" s="139">
        <f>J157</f>
        <v>0</v>
      </c>
      <c r="K66" s="136"/>
      <c r="L66" s="140"/>
    </row>
    <row r="67" spans="2:12" s="9" customFormat="1" ht="24.9" customHeight="1">
      <c r="B67" s="135"/>
      <c r="C67" s="136"/>
      <c r="D67" s="137" t="s">
        <v>1543</v>
      </c>
      <c r="E67" s="138"/>
      <c r="F67" s="138"/>
      <c r="G67" s="138"/>
      <c r="H67" s="138"/>
      <c r="I67" s="138"/>
      <c r="J67" s="139">
        <f>J162</f>
        <v>0</v>
      </c>
      <c r="K67" s="136"/>
      <c r="L67" s="140"/>
    </row>
    <row r="68" spans="2:12" s="9" customFormat="1" ht="24.9" customHeight="1">
      <c r="B68" s="135"/>
      <c r="C68" s="136"/>
      <c r="D68" s="137" t="s">
        <v>1544</v>
      </c>
      <c r="E68" s="138"/>
      <c r="F68" s="138"/>
      <c r="G68" s="138"/>
      <c r="H68" s="138"/>
      <c r="I68" s="138"/>
      <c r="J68" s="139">
        <f>J172</f>
        <v>0</v>
      </c>
      <c r="K68" s="136"/>
      <c r="L68" s="140"/>
    </row>
    <row r="69" spans="2:12" s="9" customFormat="1" ht="24.9" customHeight="1">
      <c r="B69" s="135"/>
      <c r="C69" s="136"/>
      <c r="D69" s="137" t="s">
        <v>1545</v>
      </c>
      <c r="E69" s="138"/>
      <c r="F69" s="138"/>
      <c r="G69" s="138"/>
      <c r="H69" s="138"/>
      <c r="I69" s="138"/>
      <c r="J69" s="139">
        <f>J178</f>
        <v>0</v>
      </c>
      <c r="K69" s="136"/>
      <c r="L69" s="140"/>
    </row>
    <row r="70" spans="2:12" s="9" customFormat="1" ht="24.9" customHeight="1">
      <c r="B70" s="135"/>
      <c r="C70" s="136"/>
      <c r="D70" s="137" t="s">
        <v>1546</v>
      </c>
      <c r="E70" s="138"/>
      <c r="F70" s="138"/>
      <c r="G70" s="138"/>
      <c r="H70" s="138"/>
      <c r="I70" s="138"/>
      <c r="J70" s="139">
        <f>J183</f>
        <v>0</v>
      </c>
      <c r="K70" s="136"/>
      <c r="L70" s="140"/>
    </row>
    <row r="71" spans="2:12" s="9" customFormat="1" ht="24.9" customHeight="1">
      <c r="B71" s="135"/>
      <c r="C71" s="136"/>
      <c r="D71" s="137" t="s">
        <v>1547</v>
      </c>
      <c r="E71" s="138"/>
      <c r="F71" s="138"/>
      <c r="G71" s="138"/>
      <c r="H71" s="138"/>
      <c r="I71" s="138"/>
      <c r="J71" s="139">
        <f>J195</f>
        <v>0</v>
      </c>
      <c r="K71" s="136"/>
      <c r="L71" s="140"/>
    </row>
    <row r="72" spans="2:12" s="9" customFormat="1" ht="24.9" customHeight="1">
      <c r="B72" s="135"/>
      <c r="C72" s="136"/>
      <c r="D72" s="137" t="s">
        <v>1548</v>
      </c>
      <c r="E72" s="138"/>
      <c r="F72" s="138"/>
      <c r="G72" s="138"/>
      <c r="H72" s="138"/>
      <c r="I72" s="138"/>
      <c r="J72" s="139">
        <f>J201</f>
        <v>0</v>
      </c>
      <c r="K72" s="136"/>
      <c r="L72" s="140"/>
    </row>
    <row r="73" spans="2:12" s="9" customFormat="1" ht="24.9" customHeight="1">
      <c r="B73" s="135"/>
      <c r="C73" s="136"/>
      <c r="D73" s="137" t="s">
        <v>1549</v>
      </c>
      <c r="E73" s="138"/>
      <c r="F73" s="138"/>
      <c r="G73" s="138"/>
      <c r="H73" s="138"/>
      <c r="I73" s="138"/>
      <c r="J73" s="139">
        <f>J205</f>
        <v>0</v>
      </c>
      <c r="K73" s="136"/>
      <c r="L73" s="140"/>
    </row>
    <row r="74" spans="2:12" s="9" customFormat="1" ht="24.9" customHeight="1">
      <c r="B74" s="135"/>
      <c r="C74" s="136"/>
      <c r="D74" s="137" t="s">
        <v>1550</v>
      </c>
      <c r="E74" s="138"/>
      <c r="F74" s="138"/>
      <c r="G74" s="138"/>
      <c r="H74" s="138"/>
      <c r="I74" s="138"/>
      <c r="J74" s="139">
        <f>J213</f>
        <v>0</v>
      </c>
      <c r="K74" s="136"/>
      <c r="L74" s="140"/>
    </row>
    <row r="75" spans="2:12" s="9" customFormat="1" ht="24.9" customHeight="1">
      <c r="B75" s="135"/>
      <c r="C75" s="136"/>
      <c r="D75" s="137" t="s">
        <v>1551</v>
      </c>
      <c r="E75" s="138"/>
      <c r="F75" s="138"/>
      <c r="G75" s="138"/>
      <c r="H75" s="138"/>
      <c r="I75" s="138"/>
      <c r="J75" s="139">
        <f>J228</f>
        <v>0</v>
      </c>
      <c r="K75" s="136"/>
      <c r="L75" s="140"/>
    </row>
    <row r="76" spans="1:31" s="2" customFormat="1" ht="21.75" customHeight="1">
      <c r="A76" s="34"/>
      <c r="B76" s="35"/>
      <c r="C76" s="36"/>
      <c r="D76" s="36"/>
      <c r="E76" s="36"/>
      <c r="F76" s="36"/>
      <c r="G76" s="36"/>
      <c r="H76" s="36"/>
      <c r="I76" s="36"/>
      <c r="J76" s="36"/>
      <c r="K76" s="36"/>
      <c r="L76" s="107"/>
      <c r="S76" s="34"/>
      <c r="T76" s="34"/>
      <c r="U76" s="34"/>
      <c r="V76" s="34"/>
      <c r="W76" s="34"/>
      <c r="X76" s="34"/>
      <c r="Y76" s="34"/>
      <c r="Z76" s="34"/>
      <c r="AA76" s="34"/>
      <c r="AB76" s="34"/>
      <c r="AC76" s="34"/>
      <c r="AD76" s="34"/>
      <c r="AE76" s="34"/>
    </row>
    <row r="77" spans="1:31" s="2" customFormat="1" ht="6.9" customHeight="1">
      <c r="A77" s="34"/>
      <c r="B77" s="48"/>
      <c r="C77" s="49"/>
      <c r="D77" s="49"/>
      <c r="E77" s="49"/>
      <c r="F77" s="49"/>
      <c r="G77" s="49"/>
      <c r="H77" s="49"/>
      <c r="I77" s="49"/>
      <c r="J77" s="49"/>
      <c r="K77" s="49"/>
      <c r="L77" s="107"/>
      <c r="S77" s="34"/>
      <c r="T77" s="34"/>
      <c r="U77" s="34"/>
      <c r="V77" s="34"/>
      <c r="W77" s="34"/>
      <c r="X77" s="34"/>
      <c r="Y77" s="34"/>
      <c r="Z77" s="34"/>
      <c r="AA77" s="34"/>
      <c r="AB77" s="34"/>
      <c r="AC77" s="34"/>
      <c r="AD77" s="34"/>
      <c r="AE77" s="34"/>
    </row>
    <row r="81" spans="1:31" s="2" customFormat="1" ht="6.9" customHeight="1">
      <c r="A81" s="34"/>
      <c r="B81" s="50"/>
      <c r="C81" s="51"/>
      <c r="D81" s="51"/>
      <c r="E81" s="51"/>
      <c r="F81" s="51"/>
      <c r="G81" s="51"/>
      <c r="H81" s="51"/>
      <c r="I81" s="51"/>
      <c r="J81" s="51"/>
      <c r="K81" s="51"/>
      <c r="L81" s="107"/>
      <c r="S81" s="34"/>
      <c r="T81" s="34"/>
      <c r="U81" s="34"/>
      <c r="V81" s="34"/>
      <c r="W81" s="34"/>
      <c r="X81" s="34"/>
      <c r="Y81" s="34"/>
      <c r="Z81" s="34"/>
      <c r="AA81" s="34"/>
      <c r="AB81" s="34"/>
      <c r="AC81" s="34"/>
      <c r="AD81" s="34"/>
      <c r="AE81" s="34"/>
    </row>
    <row r="82" spans="1:31" s="2" customFormat="1" ht="24.9" customHeight="1">
      <c r="A82" s="34"/>
      <c r="B82" s="35"/>
      <c r="C82" s="23" t="s">
        <v>136</v>
      </c>
      <c r="D82" s="36"/>
      <c r="E82" s="36"/>
      <c r="F82" s="36"/>
      <c r="G82" s="36"/>
      <c r="H82" s="36"/>
      <c r="I82" s="36"/>
      <c r="J82" s="36"/>
      <c r="K82" s="36"/>
      <c r="L82" s="107"/>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107"/>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107"/>
      <c r="S84" s="34"/>
      <c r="T84" s="34"/>
      <c r="U84" s="34"/>
      <c r="V84" s="34"/>
      <c r="W84" s="34"/>
      <c r="X84" s="34"/>
      <c r="Y84" s="34"/>
      <c r="Z84" s="34"/>
      <c r="AA84" s="34"/>
      <c r="AB84" s="34"/>
      <c r="AC84" s="34"/>
      <c r="AD84" s="34"/>
      <c r="AE84" s="34"/>
    </row>
    <row r="85" spans="1:31" s="2" customFormat="1" ht="16.5" customHeight="1">
      <c r="A85" s="34"/>
      <c r="B85" s="35"/>
      <c r="C85" s="36"/>
      <c r="D85" s="36"/>
      <c r="E85" s="361" t="str">
        <f>E7</f>
        <v>Nýrsko ON – oprava výpravní budovy</v>
      </c>
      <c r="F85" s="362"/>
      <c r="G85" s="362"/>
      <c r="H85" s="362"/>
      <c r="I85" s="36"/>
      <c r="J85" s="36"/>
      <c r="K85" s="36"/>
      <c r="L85" s="107"/>
      <c r="S85" s="34"/>
      <c r="T85" s="34"/>
      <c r="U85" s="34"/>
      <c r="V85" s="34"/>
      <c r="W85" s="34"/>
      <c r="X85" s="34"/>
      <c r="Y85" s="34"/>
      <c r="Z85" s="34"/>
      <c r="AA85" s="34"/>
      <c r="AB85" s="34"/>
      <c r="AC85" s="34"/>
      <c r="AD85" s="34"/>
      <c r="AE85" s="34"/>
    </row>
    <row r="86" spans="1:31" s="2" customFormat="1" ht="12" customHeight="1">
      <c r="A86" s="34"/>
      <c r="B86" s="35"/>
      <c r="C86" s="29" t="s">
        <v>106</v>
      </c>
      <c r="D86" s="36"/>
      <c r="E86" s="36"/>
      <c r="F86" s="36"/>
      <c r="G86" s="36"/>
      <c r="H86" s="36"/>
      <c r="I86" s="36"/>
      <c r="J86" s="36"/>
      <c r="K86" s="36"/>
      <c r="L86" s="107"/>
      <c r="S86" s="34"/>
      <c r="T86" s="34"/>
      <c r="U86" s="34"/>
      <c r="V86" s="34"/>
      <c r="W86" s="34"/>
      <c r="X86" s="34"/>
      <c r="Y86" s="34"/>
      <c r="Z86" s="34"/>
      <c r="AA86" s="34"/>
      <c r="AB86" s="34"/>
      <c r="AC86" s="34"/>
      <c r="AD86" s="34"/>
      <c r="AE86" s="34"/>
    </row>
    <row r="87" spans="1:31" s="2" customFormat="1" ht="16.5" customHeight="1">
      <c r="A87" s="34"/>
      <c r="B87" s="35"/>
      <c r="C87" s="36"/>
      <c r="D87" s="36"/>
      <c r="E87" s="314" t="str">
        <f>E9</f>
        <v>SO 03 - Vytápění</v>
      </c>
      <c r="F87" s="363"/>
      <c r="G87" s="363"/>
      <c r="H87" s="363"/>
      <c r="I87" s="36"/>
      <c r="J87" s="36"/>
      <c r="K87" s="36"/>
      <c r="L87" s="107"/>
      <c r="S87" s="34"/>
      <c r="T87" s="34"/>
      <c r="U87" s="34"/>
      <c r="V87" s="34"/>
      <c r="W87" s="34"/>
      <c r="X87" s="34"/>
      <c r="Y87" s="34"/>
      <c r="Z87" s="34"/>
      <c r="AA87" s="34"/>
      <c r="AB87" s="34"/>
      <c r="AC87" s="34"/>
      <c r="AD87" s="34"/>
      <c r="AE87" s="34"/>
    </row>
    <row r="88" spans="1:31" s="2" customFormat="1" ht="6.9" customHeight="1">
      <c r="A88" s="34"/>
      <c r="B88" s="35"/>
      <c r="C88" s="36"/>
      <c r="D88" s="36"/>
      <c r="E88" s="36"/>
      <c r="F88" s="36"/>
      <c r="G88" s="36"/>
      <c r="H88" s="36"/>
      <c r="I88" s="36"/>
      <c r="J88" s="36"/>
      <c r="K88" s="36"/>
      <c r="L88" s="107"/>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 xml:space="preserve"> </v>
      </c>
      <c r="G89" s="36"/>
      <c r="H89" s="36"/>
      <c r="I89" s="29" t="s">
        <v>23</v>
      </c>
      <c r="J89" s="60" t="str">
        <f>IF(J12="","",J12)</f>
        <v>19. 8. 2020</v>
      </c>
      <c r="K89" s="36"/>
      <c r="L89" s="107"/>
      <c r="S89" s="34"/>
      <c r="T89" s="34"/>
      <c r="U89" s="34"/>
      <c r="V89" s="34"/>
      <c r="W89" s="34"/>
      <c r="X89" s="34"/>
      <c r="Y89" s="34"/>
      <c r="Z89" s="34"/>
      <c r="AA89" s="34"/>
      <c r="AB89" s="34"/>
      <c r="AC89" s="34"/>
      <c r="AD89" s="34"/>
      <c r="AE89" s="34"/>
    </row>
    <row r="90" spans="1:31" s="2" customFormat="1" ht="6.9" customHeight="1">
      <c r="A90" s="34"/>
      <c r="B90" s="35"/>
      <c r="C90" s="36"/>
      <c r="D90" s="36"/>
      <c r="E90" s="36"/>
      <c r="F90" s="36"/>
      <c r="G90" s="36"/>
      <c r="H90" s="36"/>
      <c r="I90" s="36"/>
      <c r="J90" s="36"/>
      <c r="K90" s="36"/>
      <c r="L90" s="107"/>
      <c r="S90" s="34"/>
      <c r="T90" s="34"/>
      <c r="U90" s="34"/>
      <c r="V90" s="34"/>
      <c r="W90" s="34"/>
      <c r="X90" s="34"/>
      <c r="Y90" s="34"/>
      <c r="Z90" s="34"/>
      <c r="AA90" s="34"/>
      <c r="AB90" s="34"/>
      <c r="AC90" s="34"/>
      <c r="AD90" s="34"/>
      <c r="AE90" s="34"/>
    </row>
    <row r="91" spans="1:31" s="2" customFormat="1" ht="15.15" customHeight="1">
      <c r="A91" s="34"/>
      <c r="B91" s="35"/>
      <c r="C91" s="29" t="s">
        <v>25</v>
      </c>
      <c r="D91" s="36"/>
      <c r="E91" s="36"/>
      <c r="F91" s="27" t="str">
        <f>E15</f>
        <v>Správa železnic, s.o.</v>
      </c>
      <c r="G91" s="36"/>
      <c r="H91" s="36"/>
      <c r="I91" s="29" t="s">
        <v>33</v>
      </c>
      <c r="J91" s="32" t="str">
        <f>E21</f>
        <v xml:space="preserve">SUDOP EU a.s. </v>
      </c>
      <c r="K91" s="36"/>
      <c r="L91" s="107"/>
      <c r="S91" s="34"/>
      <c r="T91" s="34"/>
      <c r="U91" s="34"/>
      <c r="V91" s="34"/>
      <c r="W91" s="34"/>
      <c r="X91" s="34"/>
      <c r="Y91" s="34"/>
      <c r="Z91" s="34"/>
      <c r="AA91" s="34"/>
      <c r="AB91" s="34"/>
      <c r="AC91" s="34"/>
      <c r="AD91" s="34"/>
      <c r="AE91" s="34"/>
    </row>
    <row r="92" spans="1:31" s="2" customFormat="1" ht="25.65" customHeight="1">
      <c r="A92" s="34"/>
      <c r="B92" s="35"/>
      <c r="C92" s="29" t="s">
        <v>31</v>
      </c>
      <c r="D92" s="36"/>
      <c r="E92" s="36"/>
      <c r="F92" s="27" t="str">
        <f>IF(E18="","",E18)</f>
        <v>Vyplň údaj</v>
      </c>
      <c r="G92" s="36"/>
      <c r="H92" s="36"/>
      <c r="I92" s="29" t="s">
        <v>38</v>
      </c>
      <c r="J92" s="32" t="str">
        <f>E24</f>
        <v>STAVEBNÍ ROZPOČTY s.r.o.</v>
      </c>
      <c r="K92" s="36"/>
      <c r="L92" s="107"/>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107"/>
      <c r="S93" s="34"/>
      <c r="T93" s="34"/>
      <c r="U93" s="34"/>
      <c r="V93" s="34"/>
      <c r="W93" s="34"/>
      <c r="X93" s="34"/>
      <c r="Y93" s="34"/>
      <c r="Z93" s="34"/>
      <c r="AA93" s="34"/>
      <c r="AB93" s="34"/>
      <c r="AC93" s="34"/>
      <c r="AD93" s="34"/>
      <c r="AE93" s="34"/>
    </row>
    <row r="94" spans="1:31" s="11" customFormat="1" ht="29.25" customHeight="1">
      <c r="A94" s="147"/>
      <c r="B94" s="148"/>
      <c r="C94" s="149" t="s">
        <v>137</v>
      </c>
      <c r="D94" s="150" t="s">
        <v>63</v>
      </c>
      <c r="E94" s="150" t="s">
        <v>59</v>
      </c>
      <c r="F94" s="150" t="s">
        <v>60</v>
      </c>
      <c r="G94" s="150" t="s">
        <v>138</v>
      </c>
      <c r="H94" s="150" t="s">
        <v>139</v>
      </c>
      <c r="I94" s="150" t="s">
        <v>140</v>
      </c>
      <c r="J94" s="150" t="s">
        <v>111</v>
      </c>
      <c r="K94" s="151" t="s">
        <v>141</v>
      </c>
      <c r="L94" s="152"/>
      <c r="M94" s="69" t="s">
        <v>19</v>
      </c>
      <c r="N94" s="70" t="s">
        <v>48</v>
      </c>
      <c r="O94" s="70" t="s">
        <v>142</v>
      </c>
      <c r="P94" s="70" t="s">
        <v>143</v>
      </c>
      <c r="Q94" s="70" t="s">
        <v>144</v>
      </c>
      <c r="R94" s="70" t="s">
        <v>145</v>
      </c>
      <c r="S94" s="70" t="s">
        <v>146</v>
      </c>
      <c r="T94" s="71" t="s">
        <v>147</v>
      </c>
      <c r="U94" s="147"/>
      <c r="V94" s="147"/>
      <c r="W94" s="147"/>
      <c r="X94" s="147"/>
      <c r="Y94" s="147"/>
      <c r="Z94" s="147"/>
      <c r="AA94" s="147"/>
      <c r="AB94" s="147"/>
      <c r="AC94" s="147"/>
      <c r="AD94" s="147"/>
      <c r="AE94" s="147"/>
    </row>
    <row r="95" spans="1:63" s="2" customFormat="1" ht="22.8" customHeight="1">
      <c r="A95" s="34"/>
      <c r="B95" s="35"/>
      <c r="C95" s="76" t="s">
        <v>148</v>
      </c>
      <c r="D95" s="36"/>
      <c r="E95" s="36"/>
      <c r="F95" s="36"/>
      <c r="G95" s="36"/>
      <c r="H95" s="36"/>
      <c r="I95" s="36"/>
      <c r="J95" s="153">
        <f>BK95</f>
        <v>0</v>
      </c>
      <c r="K95" s="36"/>
      <c r="L95" s="39"/>
      <c r="M95" s="72"/>
      <c r="N95" s="154"/>
      <c r="O95" s="73"/>
      <c r="P95" s="155">
        <f>P96+P106+P108+P112+P134+P145+P157+P162+P172+P178+P183+P195+P201+P205+P213+P228</f>
        <v>0</v>
      </c>
      <c r="Q95" s="73"/>
      <c r="R95" s="155">
        <f>R96+R106+R108+R112+R134+R145+R157+R162+R172+R178+R183+R195+R201+R205+R213+R228</f>
        <v>0.5966899999999999</v>
      </c>
      <c r="S95" s="73"/>
      <c r="T95" s="156">
        <f>T96+T106+T108+T112+T134+T145+T157+T162+T172+T178+T183+T195+T201+T205+T213+T228</f>
        <v>0.90164</v>
      </c>
      <c r="U95" s="34"/>
      <c r="V95" s="34"/>
      <c r="W95" s="34"/>
      <c r="X95" s="34"/>
      <c r="Y95" s="34"/>
      <c r="Z95" s="34"/>
      <c r="AA95" s="34"/>
      <c r="AB95" s="34"/>
      <c r="AC95" s="34"/>
      <c r="AD95" s="34"/>
      <c r="AE95" s="34"/>
      <c r="AT95" s="17" t="s">
        <v>77</v>
      </c>
      <c r="AU95" s="17" t="s">
        <v>112</v>
      </c>
      <c r="BK95" s="157">
        <f>BK96+BK106+BK108+BK112+BK134+BK145+BK157+BK162+BK172+BK178+BK183+BK195+BK201+BK205+BK213+BK228</f>
        <v>0</v>
      </c>
    </row>
    <row r="96" spans="2:63" s="12" customFormat="1" ht="25.95" customHeight="1">
      <c r="B96" s="158"/>
      <c r="C96" s="159"/>
      <c r="D96" s="160" t="s">
        <v>77</v>
      </c>
      <c r="E96" s="161" t="s">
        <v>1552</v>
      </c>
      <c r="F96" s="161" t="s">
        <v>1553</v>
      </c>
      <c r="G96" s="159"/>
      <c r="H96" s="159"/>
      <c r="I96" s="162"/>
      <c r="J96" s="163">
        <f>BK96</f>
        <v>0</v>
      </c>
      <c r="K96" s="159"/>
      <c r="L96" s="164"/>
      <c r="M96" s="165"/>
      <c r="N96" s="166"/>
      <c r="O96" s="166"/>
      <c r="P96" s="167">
        <f>SUM(P97:P105)</f>
        <v>0</v>
      </c>
      <c r="Q96" s="166"/>
      <c r="R96" s="167">
        <f>SUM(R97:R105)</f>
        <v>0</v>
      </c>
      <c r="S96" s="166"/>
      <c r="T96" s="168">
        <f>SUM(T97:T105)</f>
        <v>0</v>
      </c>
      <c r="AR96" s="169" t="s">
        <v>86</v>
      </c>
      <c r="AT96" s="170" t="s">
        <v>77</v>
      </c>
      <c r="AU96" s="170" t="s">
        <v>78</v>
      </c>
      <c r="AY96" s="169" t="s">
        <v>151</v>
      </c>
      <c r="BK96" s="171">
        <f>SUM(BK97:BK105)</f>
        <v>0</v>
      </c>
    </row>
    <row r="97" spans="1:65" s="2" customFormat="1" ht="14.4" customHeight="1">
      <c r="A97" s="34"/>
      <c r="B97" s="35"/>
      <c r="C97" s="174" t="s">
        <v>86</v>
      </c>
      <c r="D97" s="174" t="s">
        <v>153</v>
      </c>
      <c r="E97" s="175" t="s">
        <v>1554</v>
      </c>
      <c r="F97" s="176" t="s">
        <v>1555</v>
      </c>
      <c r="G97" s="177" t="s">
        <v>188</v>
      </c>
      <c r="H97" s="178">
        <v>1</v>
      </c>
      <c r="I97" s="179"/>
      <c r="J97" s="180">
        <f aca="true" t="shared" si="0" ref="J97:J102">ROUND(I97*H97,2)</f>
        <v>0</v>
      </c>
      <c r="K97" s="176" t="s">
        <v>19</v>
      </c>
      <c r="L97" s="39"/>
      <c r="M97" s="181" t="s">
        <v>19</v>
      </c>
      <c r="N97" s="182" t="s">
        <v>51</v>
      </c>
      <c r="O97" s="65"/>
      <c r="P97" s="183">
        <f aca="true" t="shared" si="1" ref="P97:P102">O97*H97</f>
        <v>0</v>
      </c>
      <c r="Q97" s="183">
        <v>0</v>
      </c>
      <c r="R97" s="183">
        <f aca="true" t="shared" si="2" ref="R97:R102">Q97*H97</f>
        <v>0</v>
      </c>
      <c r="S97" s="183">
        <v>0</v>
      </c>
      <c r="T97" s="184">
        <f aca="true" t="shared" si="3" ref="T97:T102">S97*H97</f>
        <v>0</v>
      </c>
      <c r="U97" s="34"/>
      <c r="V97" s="34"/>
      <c r="W97" s="34"/>
      <c r="X97" s="34"/>
      <c r="Y97" s="34"/>
      <c r="Z97" s="34"/>
      <c r="AA97" s="34"/>
      <c r="AB97" s="34"/>
      <c r="AC97" s="34"/>
      <c r="AD97" s="34"/>
      <c r="AE97" s="34"/>
      <c r="AR97" s="185" t="s">
        <v>158</v>
      </c>
      <c r="AT97" s="185" t="s">
        <v>153</v>
      </c>
      <c r="AU97" s="185" t="s">
        <v>86</v>
      </c>
      <c r="AY97" s="17" t="s">
        <v>151</v>
      </c>
      <c r="BE97" s="186">
        <f aca="true" t="shared" si="4" ref="BE97:BE102">IF(N97="základní",J97,0)</f>
        <v>0</v>
      </c>
      <c r="BF97" s="186">
        <f aca="true" t="shared" si="5" ref="BF97:BF102">IF(N97="snížená",J97,0)</f>
        <v>0</v>
      </c>
      <c r="BG97" s="186">
        <f aca="true" t="shared" si="6" ref="BG97:BG102">IF(N97="zákl. přenesená",J97,0)</f>
        <v>0</v>
      </c>
      <c r="BH97" s="186">
        <f aca="true" t="shared" si="7" ref="BH97:BH102">IF(N97="sníž. přenesená",J97,0)</f>
        <v>0</v>
      </c>
      <c r="BI97" s="186">
        <f aca="true" t="shared" si="8" ref="BI97:BI102">IF(N97="nulová",J97,0)</f>
        <v>0</v>
      </c>
      <c r="BJ97" s="17" t="s">
        <v>158</v>
      </c>
      <c r="BK97" s="186">
        <f aca="true" t="shared" si="9" ref="BK97:BK102">ROUND(I97*H97,2)</f>
        <v>0</v>
      </c>
      <c r="BL97" s="17" t="s">
        <v>158</v>
      </c>
      <c r="BM97" s="185" t="s">
        <v>1556</v>
      </c>
    </row>
    <row r="98" spans="1:65" s="2" customFormat="1" ht="14.4" customHeight="1">
      <c r="A98" s="34"/>
      <c r="B98" s="35"/>
      <c r="C98" s="174" t="s">
        <v>88</v>
      </c>
      <c r="D98" s="174" t="s">
        <v>153</v>
      </c>
      <c r="E98" s="175" t="s">
        <v>1557</v>
      </c>
      <c r="F98" s="176" t="s">
        <v>1558</v>
      </c>
      <c r="G98" s="177" t="s">
        <v>1559</v>
      </c>
      <c r="H98" s="178">
        <v>11.6</v>
      </c>
      <c r="I98" s="179"/>
      <c r="J98" s="180">
        <f t="shared" si="0"/>
        <v>0</v>
      </c>
      <c r="K98" s="176" t="s">
        <v>19</v>
      </c>
      <c r="L98" s="39"/>
      <c r="M98" s="181" t="s">
        <v>19</v>
      </c>
      <c r="N98" s="182" t="s">
        <v>51</v>
      </c>
      <c r="O98" s="65"/>
      <c r="P98" s="183">
        <f t="shared" si="1"/>
        <v>0</v>
      </c>
      <c r="Q98" s="183">
        <v>0</v>
      </c>
      <c r="R98" s="183">
        <f t="shared" si="2"/>
        <v>0</v>
      </c>
      <c r="S98" s="183">
        <v>0</v>
      </c>
      <c r="T98" s="184">
        <f t="shared" si="3"/>
        <v>0</v>
      </c>
      <c r="U98" s="34"/>
      <c r="V98" s="34"/>
      <c r="W98" s="34"/>
      <c r="X98" s="34"/>
      <c r="Y98" s="34"/>
      <c r="Z98" s="34"/>
      <c r="AA98" s="34"/>
      <c r="AB98" s="34"/>
      <c r="AC98" s="34"/>
      <c r="AD98" s="34"/>
      <c r="AE98" s="34"/>
      <c r="AR98" s="185" t="s">
        <v>158</v>
      </c>
      <c r="AT98" s="185" t="s">
        <v>153</v>
      </c>
      <c r="AU98" s="185" t="s">
        <v>86</v>
      </c>
      <c r="AY98" s="17" t="s">
        <v>151</v>
      </c>
      <c r="BE98" s="186">
        <f t="shared" si="4"/>
        <v>0</v>
      </c>
      <c r="BF98" s="186">
        <f t="shared" si="5"/>
        <v>0</v>
      </c>
      <c r="BG98" s="186">
        <f t="shared" si="6"/>
        <v>0</v>
      </c>
      <c r="BH98" s="186">
        <f t="shared" si="7"/>
        <v>0</v>
      </c>
      <c r="BI98" s="186">
        <f t="shared" si="8"/>
        <v>0</v>
      </c>
      <c r="BJ98" s="17" t="s">
        <v>158</v>
      </c>
      <c r="BK98" s="186">
        <f t="shared" si="9"/>
        <v>0</v>
      </c>
      <c r="BL98" s="17" t="s">
        <v>158</v>
      </c>
      <c r="BM98" s="185" t="s">
        <v>1560</v>
      </c>
    </row>
    <row r="99" spans="1:65" s="2" customFormat="1" ht="14.4" customHeight="1">
      <c r="A99" s="34"/>
      <c r="B99" s="35"/>
      <c r="C99" s="174" t="s">
        <v>170</v>
      </c>
      <c r="D99" s="174" t="s">
        <v>153</v>
      </c>
      <c r="E99" s="175" t="s">
        <v>1561</v>
      </c>
      <c r="F99" s="176" t="s">
        <v>1562</v>
      </c>
      <c r="G99" s="177" t="s">
        <v>202</v>
      </c>
      <c r="H99" s="178">
        <v>10</v>
      </c>
      <c r="I99" s="179"/>
      <c r="J99" s="180">
        <f t="shared" si="0"/>
        <v>0</v>
      </c>
      <c r="K99" s="176" t="s">
        <v>19</v>
      </c>
      <c r="L99" s="39"/>
      <c r="M99" s="181" t="s">
        <v>19</v>
      </c>
      <c r="N99" s="182" t="s">
        <v>51</v>
      </c>
      <c r="O99" s="65"/>
      <c r="P99" s="183">
        <f t="shared" si="1"/>
        <v>0</v>
      </c>
      <c r="Q99" s="183">
        <v>0</v>
      </c>
      <c r="R99" s="183">
        <f t="shared" si="2"/>
        <v>0</v>
      </c>
      <c r="S99" s="183">
        <v>0</v>
      </c>
      <c r="T99" s="184">
        <f t="shared" si="3"/>
        <v>0</v>
      </c>
      <c r="U99" s="34"/>
      <c r="V99" s="34"/>
      <c r="W99" s="34"/>
      <c r="X99" s="34"/>
      <c r="Y99" s="34"/>
      <c r="Z99" s="34"/>
      <c r="AA99" s="34"/>
      <c r="AB99" s="34"/>
      <c r="AC99" s="34"/>
      <c r="AD99" s="34"/>
      <c r="AE99" s="34"/>
      <c r="AR99" s="185" t="s">
        <v>158</v>
      </c>
      <c r="AT99" s="185" t="s">
        <v>153</v>
      </c>
      <c r="AU99" s="185" t="s">
        <v>86</v>
      </c>
      <c r="AY99" s="17" t="s">
        <v>151</v>
      </c>
      <c r="BE99" s="186">
        <f t="shared" si="4"/>
        <v>0</v>
      </c>
      <c r="BF99" s="186">
        <f t="shared" si="5"/>
        <v>0</v>
      </c>
      <c r="BG99" s="186">
        <f t="shared" si="6"/>
        <v>0</v>
      </c>
      <c r="BH99" s="186">
        <f t="shared" si="7"/>
        <v>0</v>
      </c>
      <c r="BI99" s="186">
        <f t="shared" si="8"/>
        <v>0</v>
      </c>
      <c r="BJ99" s="17" t="s">
        <v>158</v>
      </c>
      <c r="BK99" s="186">
        <f t="shared" si="9"/>
        <v>0</v>
      </c>
      <c r="BL99" s="17" t="s">
        <v>158</v>
      </c>
      <c r="BM99" s="185" t="s">
        <v>1563</v>
      </c>
    </row>
    <row r="100" spans="1:65" s="2" customFormat="1" ht="14.4" customHeight="1">
      <c r="A100" s="34"/>
      <c r="B100" s="35"/>
      <c r="C100" s="174" t="s">
        <v>158</v>
      </c>
      <c r="D100" s="174" t="s">
        <v>153</v>
      </c>
      <c r="E100" s="175" t="s">
        <v>1564</v>
      </c>
      <c r="F100" s="176" t="s">
        <v>1565</v>
      </c>
      <c r="G100" s="177" t="s">
        <v>551</v>
      </c>
      <c r="H100" s="178">
        <v>15</v>
      </c>
      <c r="I100" s="179"/>
      <c r="J100" s="180">
        <f t="shared" si="0"/>
        <v>0</v>
      </c>
      <c r="K100" s="176" t="s">
        <v>19</v>
      </c>
      <c r="L100" s="39"/>
      <c r="M100" s="181" t="s">
        <v>19</v>
      </c>
      <c r="N100" s="182" t="s">
        <v>51</v>
      </c>
      <c r="O100" s="65"/>
      <c r="P100" s="183">
        <f t="shared" si="1"/>
        <v>0</v>
      </c>
      <c r="Q100" s="183">
        <v>0</v>
      </c>
      <c r="R100" s="183">
        <f t="shared" si="2"/>
        <v>0</v>
      </c>
      <c r="S100" s="183">
        <v>0</v>
      </c>
      <c r="T100" s="184">
        <f t="shared" si="3"/>
        <v>0</v>
      </c>
      <c r="U100" s="34"/>
      <c r="V100" s="34"/>
      <c r="W100" s="34"/>
      <c r="X100" s="34"/>
      <c r="Y100" s="34"/>
      <c r="Z100" s="34"/>
      <c r="AA100" s="34"/>
      <c r="AB100" s="34"/>
      <c r="AC100" s="34"/>
      <c r="AD100" s="34"/>
      <c r="AE100" s="34"/>
      <c r="AR100" s="185" t="s">
        <v>158</v>
      </c>
      <c r="AT100" s="185" t="s">
        <v>153</v>
      </c>
      <c r="AU100" s="185" t="s">
        <v>86</v>
      </c>
      <c r="AY100" s="17" t="s">
        <v>151</v>
      </c>
      <c r="BE100" s="186">
        <f t="shared" si="4"/>
        <v>0</v>
      </c>
      <c r="BF100" s="186">
        <f t="shared" si="5"/>
        <v>0</v>
      </c>
      <c r="BG100" s="186">
        <f t="shared" si="6"/>
        <v>0</v>
      </c>
      <c r="BH100" s="186">
        <f t="shared" si="7"/>
        <v>0</v>
      </c>
      <c r="BI100" s="186">
        <f t="shared" si="8"/>
        <v>0</v>
      </c>
      <c r="BJ100" s="17" t="s">
        <v>158</v>
      </c>
      <c r="BK100" s="186">
        <f t="shared" si="9"/>
        <v>0</v>
      </c>
      <c r="BL100" s="17" t="s">
        <v>158</v>
      </c>
      <c r="BM100" s="185" t="s">
        <v>1566</v>
      </c>
    </row>
    <row r="101" spans="1:65" s="2" customFormat="1" ht="14.4" customHeight="1">
      <c r="A101" s="34"/>
      <c r="B101" s="35"/>
      <c r="C101" s="174" t="s">
        <v>181</v>
      </c>
      <c r="D101" s="174" t="s">
        <v>153</v>
      </c>
      <c r="E101" s="175" t="s">
        <v>1567</v>
      </c>
      <c r="F101" s="176" t="s">
        <v>1568</v>
      </c>
      <c r="G101" s="177" t="s">
        <v>1569</v>
      </c>
      <c r="H101" s="178">
        <v>6</v>
      </c>
      <c r="I101" s="179"/>
      <c r="J101" s="180">
        <f t="shared" si="0"/>
        <v>0</v>
      </c>
      <c r="K101" s="176" t="s">
        <v>19</v>
      </c>
      <c r="L101" s="39"/>
      <c r="M101" s="181" t="s">
        <v>19</v>
      </c>
      <c r="N101" s="182" t="s">
        <v>51</v>
      </c>
      <c r="O101" s="65"/>
      <c r="P101" s="183">
        <f t="shared" si="1"/>
        <v>0</v>
      </c>
      <c r="Q101" s="183">
        <v>0</v>
      </c>
      <c r="R101" s="183">
        <f t="shared" si="2"/>
        <v>0</v>
      </c>
      <c r="S101" s="183">
        <v>0</v>
      </c>
      <c r="T101" s="184">
        <f t="shared" si="3"/>
        <v>0</v>
      </c>
      <c r="U101" s="34"/>
      <c r="V101" s="34"/>
      <c r="W101" s="34"/>
      <c r="X101" s="34"/>
      <c r="Y101" s="34"/>
      <c r="Z101" s="34"/>
      <c r="AA101" s="34"/>
      <c r="AB101" s="34"/>
      <c r="AC101" s="34"/>
      <c r="AD101" s="34"/>
      <c r="AE101" s="34"/>
      <c r="AR101" s="185" t="s">
        <v>158</v>
      </c>
      <c r="AT101" s="185" t="s">
        <v>153</v>
      </c>
      <c r="AU101" s="185" t="s">
        <v>86</v>
      </c>
      <c r="AY101" s="17" t="s">
        <v>151</v>
      </c>
      <c r="BE101" s="186">
        <f t="shared" si="4"/>
        <v>0</v>
      </c>
      <c r="BF101" s="186">
        <f t="shared" si="5"/>
        <v>0</v>
      </c>
      <c r="BG101" s="186">
        <f t="shared" si="6"/>
        <v>0</v>
      </c>
      <c r="BH101" s="186">
        <f t="shared" si="7"/>
        <v>0</v>
      </c>
      <c r="BI101" s="186">
        <f t="shared" si="8"/>
        <v>0</v>
      </c>
      <c r="BJ101" s="17" t="s">
        <v>158</v>
      </c>
      <c r="BK101" s="186">
        <f t="shared" si="9"/>
        <v>0</v>
      </c>
      <c r="BL101" s="17" t="s">
        <v>158</v>
      </c>
      <c r="BM101" s="185" t="s">
        <v>1570</v>
      </c>
    </row>
    <row r="102" spans="1:65" s="2" customFormat="1" ht="14.4" customHeight="1">
      <c r="A102" s="34"/>
      <c r="B102" s="35"/>
      <c r="C102" s="174" t="s">
        <v>185</v>
      </c>
      <c r="D102" s="174" t="s">
        <v>153</v>
      </c>
      <c r="E102" s="175" t="s">
        <v>1571</v>
      </c>
      <c r="F102" s="176" t="s">
        <v>1572</v>
      </c>
      <c r="G102" s="177" t="s">
        <v>202</v>
      </c>
      <c r="H102" s="178">
        <v>26</v>
      </c>
      <c r="I102" s="179"/>
      <c r="J102" s="180">
        <f t="shared" si="0"/>
        <v>0</v>
      </c>
      <c r="K102" s="176" t="s">
        <v>19</v>
      </c>
      <c r="L102" s="39"/>
      <c r="M102" s="181" t="s">
        <v>19</v>
      </c>
      <c r="N102" s="182" t="s">
        <v>51</v>
      </c>
      <c r="O102" s="65"/>
      <c r="P102" s="183">
        <f t="shared" si="1"/>
        <v>0</v>
      </c>
      <c r="Q102" s="183">
        <v>0</v>
      </c>
      <c r="R102" s="183">
        <f t="shared" si="2"/>
        <v>0</v>
      </c>
      <c r="S102" s="183">
        <v>0</v>
      </c>
      <c r="T102" s="184">
        <f t="shared" si="3"/>
        <v>0</v>
      </c>
      <c r="U102" s="34"/>
      <c r="V102" s="34"/>
      <c r="W102" s="34"/>
      <c r="X102" s="34"/>
      <c r="Y102" s="34"/>
      <c r="Z102" s="34"/>
      <c r="AA102" s="34"/>
      <c r="AB102" s="34"/>
      <c r="AC102" s="34"/>
      <c r="AD102" s="34"/>
      <c r="AE102" s="34"/>
      <c r="AR102" s="185" t="s">
        <v>158</v>
      </c>
      <c r="AT102" s="185" t="s">
        <v>153</v>
      </c>
      <c r="AU102" s="185" t="s">
        <v>86</v>
      </c>
      <c r="AY102" s="17" t="s">
        <v>151</v>
      </c>
      <c r="BE102" s="186">
        <f t="shared" si="4"/>
        <v>0</v>
      </c>
      <c r="BF102" s="186">
        <f t="shared" si="5"/>
        <v>0</v>
      </c>
      <c r="BG102" s="186">
        <f t="shared" si="6"/>
        <v>0</v>
      </c>
      <c r="BH102" s="186">
        <f t="shared" si="7"/>
        <v>0</v>
      </c>
      <c r="BI102" s="186">
        <f t="shared" si="8"/>
        <v>0</v>
      </c>
      <c r="BJ102" s="17" t="s">
        <v>158</v>
      </c>
      <c r="BK102" s="186">
        <f t="shared" si="9"/>
        <v>0</v>
      </c>
      <c r="BL102" s="17" t="s">
        <v>158</v>
      </c>
      <c r="BM102" s="185" t="s">
        <v>1573</v>
      </c>
    </row>
    <row r="103" spans="1:47" s="2" customFormat="1" ht="19.2">
      <c r="A103" s="34"/>
      <c r="B103" s="35"/>
      <c r="C103" s="36"/>
      <c r="D103" s="187" t="s">
        <v>388</v>
      </c>
      <c r="E103" s="36"/>
      <c r="F103" s="188" t="s">
        <v>1574</v>
      </c>
      <c r="G103" s="36"/>
      <c r="H103" s="36"/>
      <c r="I103" s="189"/>
      <c r="J103" s="36"/>
      <c r="K103" s="36"/>
      <c r="L103" s="39"/>
      <c r="M103" s="190"/>
      <c r="N103" s="191"/>
      <c r="O103" s="65"/>
      <c r="P103" s="65"/>
      <c r="Q103" s="65"/>
      <c r="R103" s="65"/>
      <c r="S103" s="65"/>
      <c r="T103" s="66"/>
      <c r="U103" s="34"/>
      <c r="V103" s="34"/>
      <c r="W103" s="34"/>
      <c r="X103" s="34"/>
      <c r="Y103" s="34"/>
      <c r="Z103" s="34"/>
      <c r="AA103" s="34"/>
      <c r="AB103" s="34"/>
      <c r="AC103" s="34"/>
      <c r="AD103" s="34"/>
      <c r="AE103" s="34"/>
      <c r="AT103" s="17" t="s">
        <v>388</v>
      </c>
      <c r="AU103" s="17" t="s">
        <v>86</v>
      </c>
    </row>
    <row r="104" spans="1:65" s="2" customFormat="1" ht="14.4" customHeight="1">
      <c r="A104" s="34"/>
      <c r="B104" s="35"/>
      <c r="C104" s="174" t="s">
        <v>191</v>
      </c>
      <c r="D104" s="174" t="s">
        <v>153</v>
      </c>
      <c r="E104" s="175" t="s">
        <v>1575</v>
      </c>
      <c r="F104" s="176" t="s">
        <v>1576</v>
      </c>
      <c r="G104" s="177" t="s">
        <v>202</v>
      </c>
      <c r="H104" s="178">
        <v>21</v>
      </c>
      <c r="I104" s="179"/>
      <c r="J104" s="180">
        <f>ROUND(I104*H104,2)</f>
        <v>0</v>
      </c>
      <c r="K104" s="176" t="s">
        <v>19</v>
      </c>
      <c r="L104" s="39"/>
      <c r="M104" s="181" t="s">
        <v>19</v>
      </c>
      <c r="N104" s="182" t="s">
        <v>51</v>
      </c>
      <c r="O104" s="65"/>
      <c r="P104" s="183">
        <f>O104*H104</f>
        <v>0</v>
      </c>
      <c r="Q104" s="183">
        <v>0</v>
      </c>
      <c r="R104" s="183">
        <f>Q104*H104</f>
        <v>0</v>
      </c>
      <c r="S104" s="183">
        <v>0</v>
      </c>
      <c r="T104" s="184">
        <f>S104*H104</f>
        <v>0</v>
      </c>
      <c r="U104" s="34"/>
      <c r="V104" s="34"/>
      <c r="W104" s="34"/>
      <c r="X104" s="34"/>
      <c r="Y104" s="34"/>
      <c r="Z104" s="34"/>
      <c r="AA104" s="34"/>
      <c r="AB104" s="34"/>
      <c r="AC104" s="34"/>
      <c r="AD104" s="34"/>
      <c r="AE104" s="34"/>
      <c r="AR104" s="185" t="s">
        <v>158</v>
      </c>
      <c r="AT104" s="185" t="s">
        <v>153</v>
      </c>
      <c r="AU104" s="185" t="s">
        <v>86</v>
      </c>
      <c r="AY104" s="17" t="s">
        <v>151</v>
      </c>
      <c r="BE104" s="186">
        <f>IF(N104="základní",J104,0)</f>
        <v>0</v>
      </c>
      <c r="BF104" s="186">
        <f>IF(N104="snížená",J104,0)</f>
        <v>0</v>
      </c>
      <c r="BG104" s="186">
        <f>IF(N104="zákl. přenesená",J104,0)</f>
        <v>0</v>
      </c>
      <c r="BH104" s="186">
        <f>IF(N104="sníž. přenesená",J104,0)</f>
        <v>0</v>
      </c>
      <c r="BI104" s="186">
        <f>IF(N104="nulová",J104,0)</f>
        <v>0</v>
      </c>
      <c r="BJ104" s="17" t="s">
        <v>158</v>
      </c>
      <c r="BK104" s="186">
        <f>ROUND(I104*H104,2)</f>
        <v>0</v>
      </c>
      <c r="BL104" s="17" t="s">
        <v>158</v>
      </c>
      <c r="BM104" s="185" t="s">
        <v>1577</v>
      </c>
    </row>
    <row r="105" spans="1:47" s="2" customFormat="1" ht="19.2">
      <c r="A105" s="34"/>
      <c r="B105" s="35"/>
      <c r="C105" s="36"/>
      <c r="D105" s="187" t="s">
        <v>388</v>
      </c>
      <c r="E105" s="36"/>
      <c r="F105" s="188" t="s">
        <v>1578</v>
      </c>
      <c r="G105" s="36"/>
      <c r="H105" s="36"/>
      <c r="I105" s="189"/>
      <c r="J105" s="36"/>
      <c r="K105" s="36"/>
      <c r="L105" s="39"/>
      <c r="M105" s="190"/>
      <c r="N105" s="191"/>
      <c r="O105" s="65"/>
      <c r="P105" s="65"/>
      <c r="Q105" s="65"/>
      <c r="R105" s="65"/>
      <c r="S105" s="65"/>
      <c r="T105" s="66"/>
      <c r="U105" s="34"/>
      <c r="V105" s="34"/>
      <c r="W105" s="34"/>
      <c r="X105" s="34"/>
      <c r="Y105" s="34"/>
      <c r="Z105" s="34"/>
      <c r="AA105" s="34"/>
      <c r="AB105" s="34"/>
      <c r="AC105" s="34"/>
      <c r="AD105" s="34"/>
      <c r="AE105" s="34"/>
      <c r="AT105" s="17" t="s">
        <v>388</v>
      </c>
      <c r="AU105" s="17" t="s">
        <v>86</v>
      </c>
    </row>
    <row r="106" spans="2:63" s="12" customFormat="1" ht="25.95" customHeight="1">
      <c r="B106" s="158"/>
      <c r="C106" s="159"/>
      <c r="D106" s="160" t="s">
        <v>77</v>
      </c>
      <c r="E106" s="161" t="s">
        <v>1579</v>
      </c>
      <c r="F106" s="161" t="s">
        <v>1580</v>
      </c>
      <c r="G106" s="159"/>
      <c r="H106" s="159"/>
      <c r="I106" s="162"/>
      <c r="J106" s="163">
        <f>BK106</f>
        <v>0</v>
      </c>
      <c r="K106" s="159"/>
      <c r="L106" s="164"/>
      <c r="M106" s="165"/>
      <c r="N106" s="166"/>
      <c r="O106" s="166"/>
      <c r="P106" s="167">
        <f>P107</f>
        <v>0</v>
      </c>
      <c r="Q106" s="166"/>
      <c r="R106" s="167">
        <f>R107</f>
        <v>0</v>
      </c>
      <c r="S106" s="166"/>
      <c r="T106" s="168">
        <f>T107</f>
        <v>0</v>
      </c>
      <c r="AR106" s="169" t="s">
        <v>86</v>
      </c>
      <c r="AT106" s="170" t="s">
        <v>77</v>
      </c>
      <c r="AU106" s="170" t="s">
        <v>78</v>
      </c>
      <c r="AY106" s="169" t="s">
        <v>151</v>
      </c>
      <c r="BK106" s="171">
        <f>BK107</f>
        <v>0</v>
      </c>
    </row>
    <row r="107" spans="1:65" s="2" customFormat="1" ht="14.4" customHeight="1">
      <c r="A107" s="34"/>
      <c r="B107" s="35"/>
      <c r="C107" s="174" t="s">
        <v>166</v>
      </c>
      <c r="D107" s="174" t="s">
        <v>153</v>
      </c>
      <c r="E107" s="175" t="s">
        <v>1581</v>
      </c>
      <c r="F107" s="176" t="s">
        <v>1582</v>
      </c>
      <c r="G107" s="177" t="s">
        <v>1583</v>
      </c>
      <c r="H107" s="232"/>
      <c r="I107" s="179"/>
      <c r="J107" s="180">
        <f>ROUND(I107*H107,2)</f>
        <v>0</v>
      </c>
      <c r="K107" s="176" t="s">
        <v>19</v>
      </c>
      <c r="L107" s="39"/>
      <c r="M107" s="181" t="s">
        <v>19</v>
      </c>
      <c r="N107" s="182" t="s">
        <v>51</v>
      </c>
      <c r="O107" s="65"/>
      <c r="P107" s="183">
        <f>O107*H107</f>
        <v>0</v>
      </c>
      <c r="Q107" s="183">
        <v>0</v>
      </c>
      <c r="R107" s="183">
        <f>Q107*H107</f>
        <v>0</v>
      </c>
      <c r="S107" s="183">
        <v>0</v>
      </c>
      <c r="T107" s="184">
        <f>S107*H107</f>
        <v>0</v>
      </c>
      <c r="U107" s="34"/>
      <c r="V107" s="34"/>
      <c r="W107" s="34"/>
      <c r="X107" s="34"/>
      <c r="Y107" s="34"/>
      <c r="Z107" s="34"/>
      <c r="AA107" s="34"/>
      <c r="AB107" s="34"/>
      <c r="AC107" s="34"/>
      <c r="AD107" s="34"/>
      <c r="AE107" s="34"/>
      <c r="AR107" s="185" t="s">
        <v>158</v>
      </c>
      <c r="AT107" s="185" t="s">
        <v>153</v>
      </c>
      <c r="AU107" s="185" t="s">
        <v>86</v>
      </c>
      <c r="AY107" s="17" t="s">
        <v>151</v>
      </c>
      <c r="BE107" s="186">
        <f>IF(N107="základní",J107,0)</f>
        <v>0</v>
      </c>
      <c r="BF107" s="186">
        <f>IF(N107="snížená",J107,0)</f>
        <v>0</v>
      </c>
      <c r="BG107" s="186">
        <f>IF(N107="zákl. přenesená",J107,0)</f>
        <v>0</v>
      </c>
      <c r="BH107" s="186">
        <f>IF(N107="sníž. přenesená",J107,0)</f>
        <v>0</v>
      </c>
      <c r="BI107" s="186">
        <f>IF(N107="nulová",J107,0)</f>
        <v>0</v>
      </c>
      <c r="BJ107" s="17" t="s">
        <v>158</v>
      </c>
      <c r="BK107" s="186">
        <f>ROUND(I107*H107,2)</f>
        <v>0</v>
      </c>
      <c r="BL107" s="17" t="s">
        <v>158</v>
      </c>
      <c r="BM107" s="185" t="s">
        <v>1584</v>
      </c>
    </row>
    <row r="108" spans="2:63" s="12" customFormat="1" ht="25.95" customHeight="1">
      <c r="B108" s="158"/>
      <c r="C108" s="159"/>
      <c r="D108" s="160" t="s">
        <v>77</v>
      </c>
      <c r="E108" s="161" t="s">
        <v>1585</v>
      </c>
      <c r="F108" s="161" t="s">
        <v>1586</v>
      </c>
      <c r="G108" s="159"/>
      <c r="H108" s="159"/>
      <c r="I108" s="162"/>
      <c r="J108" s="163">
        <f>BK108</f>
        <v>0</v>
      </c>
      <c r="K108" s="159"/>
      <c r="L108" s="164"/>
      <c r="M108" s="165"/>
      <c r="N108" s="166"/>
      <c r="O108" s="166"/>
      <c r="P108" s="167">
        <f>SUM(P109:P111)</f>
        <v>0</v>
      </c>
      <c r="Q108" s="166"/>
      <c r="R108" s="167">
        <f>SUM(R109:R111)</f>
        <v>0</v>
      </c>
      <c r="S108" s="166"/>
      <c r="T108" s="168">
        <f>SUM(T109:T111)</f>
        <v>0</v>
      </c>
      <c r="AR108" s="169" t="s">
        <v>86</v>
      </c>
      <c r="AT108" s="170" t="s">
        <v>77</v>
      </c>
      <c r="AU108" s="170" t="s">
        <v>78</v>
      </c>
      <c r="AY108" s="169" t="s">
        <v>151</v>
      </c>
      <c r="BK108" s="171">
        <f>SUM(BK109:BK111)</f>
        <v>0</v>
      </c>
    </row>
    <row r="109" spans="1:65" s="2" customFormat="1" ht="14.4" customHeight="1">
      <c r="A109" s="34"/>
      <c r="B109" s="35"/>
      <c r="C109" s="174" t="s">
        <v>199</v>
      </c>
      <c r="D109" s="174" t="s">
        <v>153</v>
      </c>
      <c r="E109" s="175" t="s">
        <v>1587</v>
      </c>
      <c r="F109" s="176" t="s">
        <v>1588</v>
      </c>
      <c r="G109" s="177" t="s">
        <v>188</v>
      </c>
      <c r="H109" s="178">
        <v>2</v>
      </c>
      <c r="I109" s="179"/>
      <c r="J109" s="180">
        <f>ROUND(I109*H109,2)</f>
        <v>0</v>
      </c>
      <c r="K109" s="176" t="s">
        <v>19</v>
      </c>
      <c r="L109" s="39"/>
      <c r="M109" s="181" t="s">
        <v>19</v>
      </c>
      <c r="N109" s="182" t="s">
        <v>51</v>
      </c>
      <c r="O109" s="65"/>
      <c r="P109" s="183">
        <f>O109*H109</f>
        <v>0</v>
      </c>
      <c r="Q109" s="183">
        <v>0</v>
      </c>
      <c r="R109" s="183">
        <f>Q109*H109</f>
        <v>0</v>
      </c>
      <c r="S109" s="183">
        <v>0</v>
      </c>
      <c r="T109" s="184">
        <f>S109*H109</f>
        <v>0</v>
      </c>
      <c r="U109" s="34"/>
      <c r="V109" s="34"/>
      <c r="W109" s="34"/>
      <c r="X109" s="34"/>
      <c r="Y109" s="34"/>
      <c r="Z109" s="34"/>
      <c r="AA109" s="34"/>
      <c r="AB109" s="34"/>
      <c r="AC109" s="34"/>
      <c r="AD109" s="34"/>
      <c r="AE109" s="34"/>
      <c r="AR109" s="185" t="s">
        <v>158</v>
      </c>
      <c r="AT109" s="185" t="s">
        <v>153</v>
      </c>
      <c r="AU109" s="185" t="s">
        <v>86</v>
      </c>
      <c r="AY109" s="17" t="s">
        <v>151</v>
      </c>
      <c r="BE109" s="186">
        <f>IF(N109="základní",J109,0)</f>
        <v>0</v>
      </c>
      <c r="BF109" s="186">
        <f>IF(N109="snížená",J109,0)</f>
        <v>0</v>
      </c>
      <c r="BG109" s="186">
        <f>IF(N109="zákl. přenesená",J109,0)</f>
        <v>0</v>
      </c>
      <c r="BH109" s="186">
        <f>IF(N109="sníž. přenesená",J109,0)</f>
        <v>0</v>
      </c>
      <c r="BI109" s="186">
        <f>IF(N109="nulová",J109,0)</f>
        <v>0</v>
      </c>
      <c r="BJ109" s="17" t="s">
        <v>158</v>
      </c>
      <c r="BK109" s="186">
        <f>ROUND(I109*H109,2)</f>
        <v>0</v>
      </c>
      <c r="BL109" s="17" t="s">
        <v>158</v>
      </c>
      <c r="BM109" s="185" t="s">
        <v>1589</v>
      </c>
    </row>
    <row r="110" spans="1:65" s="2" customFormat="1" ht="24.15" customHeight="1">
      <c r="A110" s="34"/>
      <c r="B110" s="35"/>
      <c r="C110" s="174" t="s">
        <v>206</v>
      </c>
      <c r="D110" s="174" t="s">
        <v>153</v>
      </c>
      <c r="E110" s="175" t="s">
        <v>1590</v>
      </c>
      <c r="F110" s="176" t="s">
        <v>1591</v>
      </c>
      <c r="G110" s="177" t="s">
        <v>1583</v>
      </c>
      <c r="H110" s="232"/>
      <c r="I110" s="179"/>
      <c r="J110" s="180">
        <f>ROUND(I110*H110,2)</f>
        <v>0</v>
      </c>
      <c r="K110" s="176" t="s">
        <v>157</v>
      </c>
      <c r="L110" s="39"/>
      <c r="M110" s="181" t="s">
        <v>19</v>
      </c>
      <c r="N110" s="182" t="s">
        <v>51</v>
      </c>
      <c r="O110" s="65"/>
      <c r="P110" s="183">
        <f>O110*H110</f>
        <v>0</v>
      </c>
      <c r="Q110" s="183">
        <v>0</v>
      </c>
      <c r="R110" s="183">
        <f>Q110*H110</f>
        <v>0</v>
      </c>
      <c r="S110" s="183">
        <v>0</v>
      </c>
      <c r="T110" s="184">
        <f>S110*H110</f>
        <v>0</v>
      </c>
      <c r="U110" s="34"/>
      <c r="V110" s="34"/>
      <c r="W110" s="34"/>
      <c r="X110" s="34"/>
      <c r="Y110" s="34"/>
      <c r="Z110" s="34"/>
      <c r="AA110" s="34"/>
      <c r="AB110" s="34"/>
      <c r="AC110" s="34"/>
      <c r="AD110" s="34"/>
      <c r="AE110" s="34"/>
      <c r="AR110" s="185" t="s">
        <v>158</v>
      </c>
      <c r="AT110" s="185" t="s">
        <v>153</v>
      </c>
      <c r="AU110" s="185" t="s">
        <v>86</v>
      </c>
      <c r="AY110" s="17" t="s">
        <v>151</v>
      </c>
      <c r="BE110" s="186">
        <f>IF(N110="základní",J110,0)</f>
        <v>0</v>
      </c>
      <c r="BF110" s="186">
        <f>IF(N110="snížená",J110,0)</f>
        <v>0</v>
      </c>
      <c r="BG110" s="186">
        <f>IF(N110="zákl. přenesená",J110,0)</f>
        <v>0</v>
      </c>
      <c r="BH110" s="186">
        <f>IF(N110="sníž. přenesená",J110,0)</f>
        <v>0</v>
      </c>
      <c r="BI110" s="186">
        <f>IF(N110="nulová",J110,0)</f>
        <v>0</v>
      </c>
      <c r="BJ110" s="17" t="s">
        <v>158</v>
      </c>
      <c r="BK110" s="186">
        <f>ROUND(I110*H110,2)</f>
        <v>0</v>
      </c>
      <c r="BL110" s="17" t="s">
        <v>158</v>
      </c>
      <c r="BM110" s="185" t="s">
        <v>1592</v>
      </c>
    </row>
    <row r="111" spans="1:47" s="2" customFormat="1" ht="86.4">
      <c r="A111" s="34"/>
      <c r="B111" s="35"/>
      <c r="C111" s="36"/>
      <c r="D111" s="187" t="s">
        <v>160</v>
      </c>
      <c r="E111" s="36"/>
      <c r="F111" s="188" t="s">
        <v>1241</v>
      </c>
      <c r="G111" s="36"/>
      <c r="H111" s="36"/>
      <c r="I111" s="189"/>
      <c r="J111" s="36"/>
      <c r="K111" s="36"/>
      <c r="L111" s="39"/>
      <c r="M111" s="190"/>
      <c r="N111" s="191"/>
      <c r="O111" s="65"/>
      <c r="P111" s="65"/>
      <c r="Q111" s="65"/>
      <c r="R111" s="65"/>
      <c r="S111" s="65"/>
      <c r="T111" s="66"/>
      <c r="U111" s="34"/>
      <c r="V111" s="34"/>
      <c r="W111" s="34"/>
      <c r="X111" s="34"/>
      <c r="Y111" s="34"/>
      <c r="Z111" s="34"/>
      <c r="AA111" s="34"/>
      <c r="AB111" s="34"/>
      <c r="AC111" s="34"/>
      <c r="AD111" s="34"/>
      <c r="AE111" s="34"/>
      <c r="AT111" s="17" t="s">
        <v>160</v>
      </c>
      <c r="AU111" s="17" t="s">
        <v>86</v>
      </c>
    </row>
    <row r="112" spans="2:63" s="12" customFormat="1" ht="25.95" customHeight="1">
      <c r="B112" s="158"/>
      <c r="C112" s="159"/>
      <c r="D112" s="160" t="s">
        <v>77</v>
      </c>
      <c r="E112" s="161" t="s">
        <v>1593</v>
      </c>
      <c r="F112" s="161" t="s">
        <v>1594</v>
      </c>
      <c r="G112" s="159"/>
      <c r="H112" s="159"/>
      <c r="I112" s="162"/>
      <c r="J112" s="163">
        <f>BK112</f>
        <v>0</v>
      </c>
      <c r="K112" s="159"/>
      <c r="L112" s="164"/>
      <c r="M112" s="165"/>
      <c r="N112" s="166"/>
      <c r="O112" s="166"/>
      <c r="P112" s="167">
        <f>SUM(P113:P133)</f>
        <v>0</v>
      </c>
      <c r="Q112" s="166"/>
      <c r="R112" s="167">
        <f>SUM(R113:R133)</f>
        <v>0.09308999999999998</v>
      </c>
      <c r="S112" s="166"/>
      <c r="T112" s="168">
        <f>SUM(T113:T133)</f>
        <v>0</v>
      </c>
      <c r="AR112" s="169" t="s">
        <v>86</v>
      </c>
      <c r="AT112" s="170" t="s">
        <v>77</v>
      </c>
      <c r="AU112" s="170" t="s">
        <v>78</v>
      </c>
      <c r="AY112" s="169" t="s">
        <v>151</v>
      </c>
      <c r="BK112" s="171">
        <f>SUM(BK113:BK133)</f>
        <v>0</v>
      </c>
    </row>
    <row r="113" spans="1:65" s="2" customFormat="1" ht="14.4" customHeight="1">
      <c r="A113" s="34"/>
      <c r="B113" s="35"/>
      <c r="C113" s="174" t="s">
        <v>211</v>
      </c>
      <c r="D113" s="174" t="s">
        <v>153</v>
      </c>
      <c r="E113" s="175" t="s">
        <v>1595</v>
      </c>
      <c r="F113" s="176" t="s">
        <v>1596</v>
      </c>
      <c r="G113" s="177" t="s">
        <v>202</v>
      </c>
      <c r="H113" s="178">
        <v>3</v>
      </c>
      <c r="I113" s="179"/>
      <c r="J113" s="180">
        <f>ROUND(I113*H113,2)</f>
        <v>0</v>
      </c>
      <c r="K113" s="176" t="s">
        <v>157</v>
      </c>
      <c r="L113" s="39"/>
      <c r="M113" s="181" t="s">
        <v>19</v>
      </c>
      <c r="N113" s="182" t="s">
        <v>51</v>
      </c>
      <c r="O113" s="65"/>
      <c r="P113" s="183">
        <f>O113*H113</f>
        <v>0</v>
      </c>
      <c r="Q113" s="183">
        <v>0.00256</v>
      </c>
      <c r="R113" s="183">
        <f>Q113*H113</f>
        <v>0.007680000000000001</v>
      </c>
      <c r="S113" s="183">
        <v>0</v>
      </c>
      <c r="T113" s="184">
        <f>S113*H113</f>
        <v>0</v>
      </c>
      <c r="U113" s="34"/>
      <c r="V113" s="34"/>
      <c r="W113" s="34"/>
      <c r="X113" s="34"/>
      <c r="Y113" s="34"/>
      <c r="Z113" s="34"/>
      <c r="AA113" s="34"/>
      <c r="AB113" s="34"/>
      <c r="AC113" s="34"/>
      <c r="AD113" s="34"/>
      <c r="AE113" s="34"/>
      <c r="AR113" s="185" t="s">
        <v>158</v>
      </c>
      <c r="AT113" s="185" t="s">
        <v>153</v>
      </c>
      <c r="AU113" s="185" t="s">
        <v>86</v>
      </c>
      <c r="AY113" s="17" t="s">
        <v>151</v>
      </c>
      <c r="BE113" s="186">
        <f>IF(N113="základní",J113,0)</f>
        <v>0</v>
      </c>
      <c r="BF113" s="186">
        <f>IF(N113="snížená",J113,0)</f>
        <v>0</v>
      </c>
      <c r="BG113" s="186">
        <f>IF(N113="zákl. přenesená",J113,0)</f>
        <v>0</v>
      </c>
      <c r="BH113" s="186">
        <f>IF(N113="sníž. přenesená",J113,0)</f>
        <v>0</v>
      </c>
      <c r="BI113" s="186">
        <f>IF(N113="nulová",J113,0)</f>
        <v>0</v>
      </c>
      <c r="BJ113" s="17" t="s">
        <v>158</v>
      </c>
      <c r="BK113" s="186">
        <f>ROUND(I113*H113,2)</f>
        <v>0</v>
      </c>
      <c r="BL113" s="17" t="s">
        <v>158</v>
      </c>
      <c r="BM113" s="185" t="s">
        <v>1597</v>
      </c>
    </row>
    <row r="114" spans="1:65" s="2" customFormat="1" ht="14.4" customHeight="1">
      <c r="A114" s="34"/>
      <c r="B114" s="35"/>
      <c r="C114" s="174" t="s">
        <v>216</v>
      </c>
      <c r="D114" s="174" t="s">
        <v>153</v>
      </c>
      <c r="E114" s="175" t="s">
        <v>1598</v>
      </c>
      <c r="F114" s="176" t="s">
        <v>1599</v>
      </c>
      <c r="G114" s="177" t="s">
        <v>202</v>
      </c>
      <c r="H114" s="178">
        <v>1</v>
      </c>
      <c r="I114" s="179"/>
      <c r="J114" s="180">
        <f>ROUND(I114*H114,2)</f>
        <v>0</v>
      </c>
      <c r="K114" s="176" t="s">
        <v>157</v>
      </c>
      <c r="L114" s="39"/>
      <c r="M114" s="181" t="s">
        <v>19</v>
      </c>
      <c r="N114" s="182" t="s">
        <v>51</v>
      </c>
      <c r="O114" s="65"/>
      <c r="P114" s="183">
        <f>O114*H114</f>
        <v>0</v>
      </c>
      <c r="Q114" s="183">
        <v>0.00378</v>
      </c>
      <c r="R114" s="183">
        <f>Q114*H114</f>
        <v>0.00378</v>
      </c>
      <c r="S114" s="183">
        <v>0</v>
      </c>
      <c r="T114" s="184">
        <f>S114*H114</f>
        <v>0</v>
      </c>
      <c r="U114" s="34"/>
      <c r="V114" s="34"/>
      <c r="W114" s="34"/>
      <c r="X114" s="34"/>
      <c r="Y114" s="34"/>
      <c r="Z114" s="34"/>
      <c r="AA114" s="34"/>
      <c r="AB114" s="34"/>
      <c r="AC114" s="34"/>
      <c r="AD114" s="34"/>
      <c r="AE114" s="34"/>
      <c r="AR114" s="185" t="s">
        <v>158</v>
      </c>
      <c r="AT114" s="185" t="s">
        <v>153</v>
      </c>
      <c r="AU114" s="185" t="s">
        <v>86</v>
      </c>
      <c r="AY114" s="17" t="s">
        <v>151</v>
      </c>
      <c r="BE114" s="186">
        <f>IF(N114="základní",J114,0)</f>
        <v>0</v>
      </c>
      <c r="BF114" s="186">
        <f>IF(N114="snížená",J114,0)</f>
        <v>0</v>
      </c>
      <c r="BG114" s="186">
        <f>IF(N114="zákl. přenesená",J114,0)</f>
        <v>0</v>
      </c>
      <c r="BH114" s="186">
        <f>IF(N114="sníž. přenesená",J114,0)</f>
        <v>0</v>
      </c>
      <c r="BI114" s="186">
        <f>IF(N114="nulová",J114,0)</f>
        <v>0</v>
      </c>
      <c r="BJ114" s="17" t="s">
        <v>158</v>
      </c>
      <c r="BK114" s="186">
        <f>ROUND(I114*H114,2)</f>
        <v>0</v>
      </c>
      <c r="BL114" s="17" t="s">
        <v>158</v>
      </c>
      <c r="BM114" s="185" t="s">
        <v>1600</v>
      </c>
    </row>
    <row r="115" spans="1:65" s="2" customFormat="1" ht="14.4" customHeight="1">
      <c r="A115" s="34"/>
      <c r="B115" s="35"/>
      <c r="C115" s="174" t="s">
        <v>220</v>
      </c>
      <c r="D115" s="174" t="s">
        <v>153</v>
      </c>
      <c r="E115" s="175" t="s">
        <v>1601</v>
      </c>
      <c r="F115" s="176" t="s">
        <v>1602</v>
      </c>
      <c r="G115" s="177" t="s">
        <v>188</v>
      </c>
      <c r="H115" s="178">
        <v>2</v>
      </c>
      <c r="I115" s="179"/>
      <c r="J115" s="180">
        <f>ROUND(I115*H115,2)</f>
        <v>0</v>
      </c>
      <c r="K115" s="176" t="s">
        <v>19</v>
      </c>
      <c r="L115" s="39"/>
      <c r="M115" s="181" t="s">
        <v>19</v>
      </c>
      <c r="N115" s="182" t="s">
        <v>51</v>
      </c>
      <c r="O115" s="65"/>
      <c r="P115" s="183">
        <f>O115*H115</f>
        <v>0</v>
      </c>
      <c r="Q115" s="183">
        <v>0</v>
      </c>
      <c r="R115" s="183">
        <f>Q115*H115</f>
        <v>0</v>
      </c>
      <c r="S115" s="183">
        <v>0</v>
      </c>
      <c r="T115" s="184">
        <f>S115*H115</f>
        <v>0</v>
      </c>
      <c r="U115" s="34"/>
      <c r="V115" s="34"/>
      <c r="W115" s="34"/>
      <c r="X115" s="34"/>
      <c r="Y115" s="34"/>
      <c r="Z115" s="34"/>
      <c r="AA115" s="34"/>
      <c r="AB115" s="34"/>
      <c r="AC115" s="34"/>
      <c r="AD115" s="34"/>
      <c r="AE115" s="34"/>
      <c r="AR115" s="185" t="s">
        <v>158</v>
      </c>
      <c r="AT115" s="185" t="s">
        <v>153</v>
      </c>
      <c r="AU115" s="185" t="s">
        <v>86</v>
      </c>
      <c r="AY115" s="17" t="s">
        <v>151</v>
      </c>
      <c r="BE115" s="186">
        <f>IF(N115="základní",J115,0)</f>
        <v>0</v>
      </c>
      <c r="BF115" s="186">
        <f>IF(N115="snížená",J115,0)</f>
        <v>0</v>
      </c>
      <c r="BG115" s="186">
        <f>IF(N115="zákl. přenesená",J115,0)</f>
        <v>0</v>
      </c>
      <c r="BH115" s="186">
        <f>IF(N115="sníž. přenesená",J115,0)</f>
        <v>0</v>
      </c>
      <c r="BI115" s="186">
        <f>IF(N115="nulová",J115,0)</f>
        <v>0</v>
      </c>
      <c r="BJ115" s="17" t="s">
        <v>158</v>
      </c>
      <c r="BK115" s="186">
        <f>ROUND(I115*H115,2)</f>
        <v>0</v>
      </c>
      <c r="BL115" s="17" t="s">
        <v>158</v>
      </c>
      <c r="BM115" s="185" t="s">
        <v>1603</v>
      </c>
    </row>
    <row r="116" spans="1:65" s="2" customFormat="1" ht="14.4" customHeight="1">
      <c r="A116" s="34"/>
      <c r="B116" s="35"/>
      <c r="C116" s="174" t="s">
        <v>225</v>
      </c>
      <c r="D116" s="174" t="s">
        <v>153</v>
      </c>
      <c r="E116" s="175" t="s">
        <v>1604</v>
      </c>
      <c r="F116" s="176" t="s">
        <v>1605</v>
      </c>
      <c r="G116" s="177" t="s">
        <v>188</v>
      </c>
      <c r="H116" s="178">
        <v>2</v>
      </c>
      <c r="I116" s="179"/>
      <c r="J116" s="180">
        <f>ROUND(I116*H116,2)</f>
        <v>0</v>
      </c>
      <c r="K116" s="176" t="s">
        <v>19</v>
      </c>
      <c r="L116" s="39"/>
      <c r="M116" s="181" t="s">
        <v>19</v>
      </c>
      <c r="N116" s="182" t="s">
        <v>51</v>
      </c>
      <c r="O116" s="65"/>
      <c r="P116" s="183">
        <f>O116*H116</f>
        <v>0</v>
      </c>
      <c r="Q116" s="183">
        <v>0</v>
      </c>
      <c r="R116" s="183">
        <f>Q116*H116</f>
        <v>0</v>
      </c>
      <c r="S116" s="183">
        <v>0</v>
      </c>
      <c r="T116" s="184">
        <f>S116*H116</f>
        <v>0</v>
      </c>
      <c r="U116" s="34"/>
      <c r="V116" s="34"/>
      <c r="W116" s="34"/>
      <c r="X116" s="34"/>
      <c r="Y116" s="34"/>
      <c r="Z116" s="34"/>
      <c r="AA116" s="34"/>
      <c r="AB116" s="34"/>
      <c r="AC116" s="34"/>
      <c r="AD116" s="34"/>
      <c r="AE116" s="34"/>
      <c r="AR116" s="185" t="s">
        <v>158</v>
      </c>
      <c r="AT116" s="185" t="s">
        <v>153</v>
      </c>
      <c r="AU116" s="185" t="s">
        <v>86</v>
      </c>
      <c r="AY116" s="17" t="s">
        <v>151</v>
      </c>
      <c r="BE116" s="186">
        <f>IF(N116="základní",J116,0)</f>
        <v>0</v>
      </c>
      <c r="BF116" s="186">
        <f>IF(N116="snížená",J116,0)</f>
        <v>0</v>
      </c>
      <c r="BG116" s="186">
        <f>IF(N116="zákl. přenesená",J116,0)</f>
        <v>0</v>
      </c>
      <c r="BH116" s="186">
        <f>IF(N116="sníž. přenesená",J116,0)</f>
        <v>0</v>
      </c>
      <c r="BI116" s="186">
        <f>IF(N116="nulová",J116,0)</f>
        <v>0</v>
      </c>
      <c r="BJ116" s="17" t="s">
        <v>158</v>
      </c>
      <c r="BK116" s="186">
        <f>ROUND(I116*H116,2)</f>
        <v>0</v>
      </c>
      <c r="BL116" s="17" t="s">
        <v>158</v>
      </c>
      <c r="BM116" s="185" t="s">
        <v>1606</v>
      </c>
    </row>
    <row r="117" spans="1:65" s="2" customFormat="1" ht="14.4" customHeight="1">
      <c r="A117" s="34"/>
      <c r="B117" s="35"/>
      <c r="C117" s="174" t="s">
        <v>8</v>
      </c>
      <c r="D117" s="174" t="s">
        <v>153</v>
      </c>
      <c r="E117" s="175" t="s">
        <v>1607</v>
      </c>
      <c r="F117" s="176" t="s">
        <v>1608</v>
      </c>
      <c r="G117" s="177" t="s">
        <v>202</v>
      </c>
      <c r="H117" s="178">
        <v>18</v>
      </c>
      <c r="I117" s="179"/>
      <c r="J117" s="180">
        <f>ROUND(I117*H117,2)</f>
        <v>0</v>
      </c>
      <c r="K117" s="176" t="s">
        <v>157</v>
      </c>
      <c r="L117" s="39"/>
      <c r="M117" s="181" t="s">
        <v>19</v>
      </c>
      <c r="N117" s="182" t="s">
        <v>51</v>
      </c>
      <c r="O117" s="65"/>
      <c r="P117" s="183">
        <f>O117*H117</f>
        <v>0</v>
      </c>
      <c r="Q117" s="183">
        <v>0.00067</v>
      </c>
      <c r="R117" s="183">
        <f>Q117*H117</f>
        <v>0.012060000000000001</v>
      </c>
      <c r="S117" s="183">
        <v>0</v>
      </c>
      <c r="T117" s="184">
        <f>S117*H117</f>
        <v>0</v>
      </c>
      <c r="U117" s="34"/>
      <c r="V117" s="34"/>
      <c r="W117" s="34"/>
      <c r="X117" s="34"/>
      <c r="Y117" s="34"/>
      <c r="Z117" s="34"/>
      <c r="AA117" s="34"/>
      <c r="AB117" s="34"/>
      <c r="AC117" s="34"/>
      <c r="AD117" s="34"/>
      <c r="AE117" s="34"/>
      <c r="AR117" s="185" t="s">
        <v>158</v>
      </c>
      <c r="AT117" s="185" t="s">
        <v>153</v>
      </c>
      <c r="AU117" s="185" t="s">
        <v>86</v>
      </c>
      <c r="AY117" s="17" t="s">
        <v>151</v>
      </c>
      <c r="BE117" s="186">
        <f>IF(N117="základní",J117,0)</f>
        <v>0</v>
      </c>
      <c r="BF117" s="186">
        <f>IF(N117="snížená",J117,0)</f>
        <v>0</v>
      </c>
      <c r="BG117" s="186">
        <f>IF(N117="zákl. přenesená",J117,0)</f>
        <v>0</v>
      </c>
      <c r="BH117" s="186">
        <f>IF(N117="sníž. přenesená",J117,0)</f>
        <v>0</v>
      </c>
      <c r="BI117" s="186">
        <f>IF(N117="nulová",J117,0)</f>
        <v>0</v>
      </c>
      <c r="BJ117" s="17" t="s">
        <v>158</v>
      </c>
      <c r="BK117" s="186">
        <f>ROUND(I117*H117,2)</f>
        <v>0</v>
      </c>
      <c r="BL117" s="17" t="s">
        <v>158</v>
      </c>
      <c r="BM117" s="185" t="s">
        <v>1609</v>
      </c>
    </row>
    <row r="118" spans="1:47" s="2" customFormat="1" ht="19.2">
      <c r="A118" s="34"/>
      <c r="B118" s="35"/>
      <c r="C118" s="36"/>
      <c r="D118" s="187" t="s">
        <v>388</v>
      </c>
      <c r="E118" s="36"/>
      <c r="F118" s="188" t="s">
        <v>1610</v>
      </c>
      <c r="G118" s="36"/>
      <c r="H118" s="36"/>
      <c r="I118" s="189"/>
      <c r="J118" s="36"/>
      <c r="K118" s="36"/>
      <c r="L118" s="39"/>
      <c r="M118" s="190"/>
      <c r="N118" s="191"/>
      <c r="O118" s="65"/>
      <c r="P118" s="65"/>
      <c r="Q118" s="65"/>
      <c r="R118" s="65"/>
      <c r="S118" s="65"/>
      <c r="T118" s="66"/>
      <c r="U118" s="34"/>
      <c r="V118" s="34"/>
      <c r="W118" s="34"/>
      <c r="X118" s="34"/>
      <c r="Y118" s="34"/>
      <c r="Z118" s="34"/>
      <c r="AA118" s="34"/>
      <c r="AB118" s="34"/>
      <c r="AC118" s="34"/>
      <c r="AD118" s="34"/>
      <c r="AE118" s="34"/>
      <c r="AT118" s="17" t="s">
        <v>388</v>
      </c>
      <c r="AU118" s="17" t="s">
        <v>86</v>
      </c>
    </row>
    <row r="119" spans="1:65" s="2" customFormat="1" ht="14.4" customHeight="1">
      <c r="A119" s="34"/>
      <c r="B119" s="35"/>
      <c r="C119" s="174" t="s">
        <v>233</v>
      </c>
      <c r="D119" s="174" t="s">
        <v>153</v>
      </c>
      <c r="E119" s="175" t="s">
        <v>1611</v>
      </c>
      <c r="F119" s="176" t="s">
        <v>1612</v>
      </c>
      <c r="G119" s="177" t="s">
        <v>202</v>
      </c>
      <c r="H119" s="178">
        <v>18</v>
      </c>
      <c r="I119" s="179"/>
      <c r="J119" s="180">
        <f>ROUND(I119*H119,2)</f>
        <v>0</v>
      </c>
      <c r="K119" s="176" t="s">
        <v>157</v>
      </c>
      <c r="L119" s="39"/>
      <c r="M119" s="181" t="s">
        <v>19</v>
      </c>
      <c r="N119" s="182" t="s">
        <v>51</v>
      </c>
      <c r="O119" s="65"/>
      <c r="P119" s="183">
        <f>O119*H119</f>
        <v>0</v>
      </c>
      <c r="Q119" s="183">
        <v>0.00345</v>
      </c>
      <c r="R119" s="183">
        <f>Q119*H119</f>
        <v>0.0621</v>
      </c>
      <c r="S119" s="183">
        <v>0</v>
      </c>
      <c r="T119" s="184">
        <f>S119*H119</f>
        <v>0</v>
      </c>
      <c r="U119" s="34"/>
      <c r="V119" s="34"/>
      <c r="W119" s="34"/>
      <c r="X119" s="34"/>
      <c r="Y119" s="34"/>
      <c r="Z119" s="34"/>
      <c r="AA119" s="34"/>
      <c r="AB119" s="34"/>
      <c r="AC119" s="34"/>
      <c r="AD119" s="34"/>
      <c r="AE119" s="34"/>
      <c r="AR119" s="185" t="s">
        <v>158</v>
      </c>
      <c r="AT119" s="185" t="s">
        <v>153</v>
      </c>
      <c r="AU119" s="185" t="s">
        <v>86</v>
      </c>
      <c r="AY119" s="17" t="s">
        <v>151</v>
      </c>
      <c r="BE119" s="186">
        <f>IF(N119="základní",J119,0)</f>
        <v>0</v>
      </c>
      <c r="BF119" s="186">
        <f>IF(N119="snížená",J119,0)</f>
        <v>0</v>
      </c>
      <c r="BG119" s="186">
        <f>IF(N119="zákl. přenesená",J119,0)</f>
        <v>0</v>
      </c>
      <c r="BH119" s="186">
        <f>IF(N119="sníž. přenesená",J119,0)</f>
        <v>0</v>
      </c>
      <c r="BI119" s="186">
        <f>IF(N119="nulová",J119,0)</f>
        <v>0</v>
      </c>
      <c r="BJ119" s="17" t="s">
        <v>158</v>
      </c>
      <c r="BK119" s="186">
        <f>ROUND(I119*H119,2)</f>
        <v>0</v>
      </c>
      <c r="BL119" s="17" t="s">
        <v>158</v>
      </c>
      <c r="BM119" s="185" t="s">
        <v>1613</v>
      </c>
    </row>
    <row r="120" spans="1:65" s="2" customFormat="1" ht="14.4" customHeight="1">
      <c r="A120" s="34"/>
      <c r="B120" s="35"/>
      <c r="C120" s="174" t="s">
        <v>238</v>
      </c>
      <c r="D120" s="174" t="s">
        <v>153</v>
      </c>
      <c r="E120" s="175" t="s">
        <v>1614</v>
      </c>
      <c r="F120" s="176" t="s">
        <v>1615</v>
      </c>
      <c r="G120" s="177" t="s">
        <v>188</v>
      </c>
      <c r="H120" s="178">
        <v>2</v>
      </c>
      <c r="I120" s="179"/>
      <c r="J120" s="180">
        <f>ROUND(I120*H120,2)</f>
        <v>0</v>
      </c>
      <c r="K120" s="176" t="s">
        <v>157</v>
      </c>
      <c r="L120" s="39"/>
      <c r="M120" s="181" t="s">
        <v>19</v>
      </c>
      <c r="N120" s="182" t="s">
        <v>51</v>
      </c>
      <c r="O120" s="65"/>
      <c r="P120" s="183">
        <f>O120*H120</f>
        <v>0</v>
      </c>
      <c r="Q120" s="183">
        <v>0.00056</v>
      </c>
      <c r="R120" s="183">
        <f>Q120*H120</f>
        <v>0.00112</v>
      </c>
      <c r="S120" s="183">
        <v>0</v>
      </c>
      <c r="T120" s="184">
        <f>S120*H120</f>
        <v>0</v>
      </c>
      <c r="U120" s="34"/>
      <c r="V120" s="34"/>
      <c r="W120" s="34"/>
      <c r="X120" s="34"/>
      <c r="Y120" s="34"/>
      <c r="Z120" s="34"/>
      <c r="AA120" s="34"/>
      <c r="AB120" s="34"/>
      <c r="AC120" s="34"/>
      <c r="AD120" s="34"/>
      <c r="AE120" s="34"/>
      <c r="AR120" s="185" t="s">
        <v>158</v>
      </c>
      <c r="AT120" s="185" t="s">
        <v>153</v>
      </c>
      <c r="AU120" s="185" t="s">
        <v>86</v>
      </c>
      <c r="AY120" s="17" t="s">
        <v>151</v>
      </c>
      <c r="BE120" s="186">
        <f>IF(N120="základní",J120,0)</f>
        <v>0</v>
      </c>
      <c r="BF120" s="186">
        <f>IF(N120="snížená",J120,0)</f>
        <v>0</v>
      </c>
      <c r="BG120" s="186">
        <f>IF(N120="zákl. přenesená",J120,0)</f>
        <v>0</v>
      </c>
      <c r="BH120" s="186">
        <f>IF(N120="sníž. přenesená",J120,0)</f>
        <v>0</v>
      </c>
      <c r="BI120" s="186">
        <f>IF(N120="nulová",J120,0)</f>
        <v>0</v>
      </c>
      <c r="BJ120" s="17" t="s">
        <v>158</v>
      </c>
      <c r="BK120" s="186">
        <f>ROUND(I120*H120,2)</f>
        <v>0</v>
      </c>
      <c r="BL120" s="17" t="s">
        <v>158</v>
      </c>
      <c r="BM120" s="185" t="s">
        <v>1616</v>
      </c>
    </row>
    <row r="121" spans="1:47" s="2" customFormat="1" ht="38.4">
      <c r="A121" s="34"/>
      <c r="B121" s="35"/>
      <c r="C121" s="36"/>
      <c r="D121" s="187" t="s">
        <v>160</v>
      </c>
      <c r="E121" s="36"/>
      <c r="F121" s="188" t="s">
        <v>1617</v>
      </c>
      <c r="G121" s="36"/>
      <c r="H121" s="36"/>
      <c r="I121" s="189"/>
      <c r="J121" s="36"/>
      <c r="K121" s="36"/>
      <c r="L121" s="39"/>
      <c r="M121" s="190"/>
      <c r="N121" s="191"/>
      <c r="O121" s="65"/>
      <c r="P121" s="65"/>
      <c r="Q121" s="65"/>
      <c r="R121" s="65"/>
      <c r="S121" s="65"/>
      <c r="T121" s="66"/>
      <c r="U121" s="34"/>
      <c r="V121" s="34"/>
      <c r="W121" s="34"/>
      <c r="X121" s="34"/>
      <c r="Y121" s="34"/>
      <c r="Z121" s="34"/>
      <c r="AA121" s="34"/>
      <c r="AB121" s="34"/>
      <c r="AC121" s="34"/>
      <c r="AD121" s="34"/>
      <c r="AE121" s="34"/>
      <c r="AT121" s="17" t="s">
        <v>160</v>
      </c>
      <c r="AU121" s="17" t="s">
        <v>86</v>
      </c>
    </row>
    <row r="122" spans="1:65" s="2" customFormat="1" ht="24.15" customHeight="1">
      <c r="A122" s="34"/>
      <c r="B122" s="35"/>
      <c r="C122" s="174" t="s">
        <v>243</v>
      </c>
      <c r="D122" s="174" t="s">
        <v>153</v>
      </c>
      <c r="E122" s="175" t="s">
        <v>1618</v>
      </c>
      <c r="F122" s="176" t="s">
        <v>1619</v>
      </c>
      <c r="G122" s="177" t="s">
        <v>188</v>
      </c>
      <c r="H122" s="178">
        <v>2</v>
      </c>
      <c r="I122" s="179"/>
      <c r="J122" s="180">
        <f>ROUND(I122*H122,2)</f>
        <v>0</v>
      </c>
      <c r="K122" s="176" t="s">
        <v>157</v>
      </c>
      <c r="L122" s="39"/>
      <c r="M122" s="181" t="s">
        <v>19</v>
      </c>
      <c r="N122" s="182" t="s">
        <v>51</v>
      </c>
      <c r="O122" s="65"/>
      <c r="P122" s="183">
        <f>O122*H122</f>
        <v>0</v>
      </c>
      <c r="Q122" s="183">
        <v>0.00031</v>
      </c>
      <c r="R122" s="183">
        <f>Q122*H122</f>
        <v>0.00062</v>
      </c>
      <c r="S122" s="183">
        <v>0</v>
      </c>
      <c r="T122" s="184">
        <f>S122*H122</f>
        <v>0</v>
      </c>
      <c r="U122" s="34"/>
      <c r="V122" s="34"/>
      <c r="W122" s="34"/>
      <c r="X122" s="34"/>
      <c r="Y122" s="34"/>
      <c r="Z122" s="34"/>
      <c r="AA122" s="34"/>
      <c r="AB122" s="34"/>
      <c r="AC122" s="34"/>
      <c r="AD122" s="34"/>
      <c r="AE122" s="34"/>
      <c r="AR122" s="185" t="s">
        <v>158</v>
      </c>
      <c r="AT122" s="185" t="s">
        <v>153</v>
      </c>
      <c r="AU122" s="185" t="s">
        <v>86</v>
      </c>
      <c r="AY122" s="17" t="s">
        <v>151</v>
      </c>
      <c r="BE122" s="186">
        <f>IF(N122="základní",J122,0)</f>
        <v>0</v>
      </c>
      <c r="BF122" s="186">
        <f>IF(N122="snížená",J122,0)</f>
        <v>0</v>
      </c>
      <c r="BG122" s="186">
        <f>IF(N122="zákl. přenesená",J122,0)</f>
        <v>0</v>
      </c>
      <c r="BH122" s="186">
        <f>IF(N122="sníž. přenesená",J122,0)</f>
        <v>0</v>
      </c>
      <c r="BI122" s="186">
        <f>IF(N122="nulová",J122,0)</f>
        <v>0</v>
      </c>
      <c r="BJ122" s="17" t="s">
        <v>158</v>
      </c>
      <c r="BK122" s="186">
        <f>ROUND(I122*H122,2)</f>
        <v>0</v>
      </c>
      <c r="BL122" s="17" t="s">
        <v>158</v>
      </c>
      <c r="BM122" s="185" t="s">
        <v>1620</v>
      </c>
    </row>
    <row r="123" spans="1:47" s="2" customFormat="1" ht="38.4">
      <c r="A123" s="34"/>
      <c r="B123" s="35"/>
      <c r="C123" s="36"/>
      <c r="D123" s="187" t="s">
        <v>160</v>
      </c>
      <c r="E123" s="36"/>
      <c r="F123" s="188" t="s">
        <v>1617</v>
      </c>
      <c r="G123" s="36"/>
      <c r="H123" s="36"/>
      <c r="I123" s="189"/>
      <c r="J123" s="36"/>
      <c r="K123" s="36"/>
      <c r="L123" s="39"/>
      <c r="M123" s="190"/>
      <c r="N123" s="191"/>
      <c r="O123" s="65"/>
      <c r="P123" s="65"/>
      <c r="Q123" s="65"/>
      <c r="R123" s="65"/>
      <c r="S123" s="65"/>
      <c r="T123" s="66"/>
      <c r="U123" s="34"/>
      <c r="V123" s="34"/>
      <c r="W123" s="34"/>
      <c r="X123" s="34"/>
      <c r="Y123" s="34"/>
      <c r="Z123" s="34"/>
      <c r="AA123" s="34"/>
      <c r="AB123" s="34"/>
      <c r="AC123" s="34"/>
      <c r="AD123" s="34"/>
      <c r="AE123" s="34"/>
      <c r="AT123" s="17" t="s">
        <v>160</v>
      </c>
      <c r="AU123" s="17" t="s">
        <v>86</v>
      </c>
    </row>
    <row r="124" spans="1:65" s="2" customFormat="1" ht="14.4" customHeight="1">
      <c r="A124" s="34"/>
      <c r="B124" s="35"/>
      <c r="C124" s="174" t="s">
        <v>247</v>
      </c>
      <c r="D124" s="174" t="s">
        <v>153</v>
      </c>
      <c r="E124" s="175" t="s">
        <v>1621</v>
      </c>
      <c r="F124" s="176" t="s">
        <v>1622</v>
      </c>
      <c r="G124" s="177" t="s">
        <v>188</v>
      </c>
      <c r="H124" s="178">
        <v>2</v>
      </c>
      <c r="I124" s="179"/>
      <c r="J124" s="180">
        <f>ROUND(I124*H124,2)</f>
        <v>0</v>
      </c>
      <c r="K124" s="176" t="s">
        <v>157</v>
      </c>
      <c r="L124" s="39"/>
      <c r="M124" s="181" t="s">
        <v>19</v>
      </c>
      <c r="N124" s="182" t="s">
        <v>51</v>
      </c>
      <c r="O124" s="65"/>
      <c r="P124" s="183">
        <f>O124*H124</f>
        <v>0</v>
      </c>
      <c r="Q124" s="183">
        <v>0.00038</v>
      </c>
      <c r="R124" s="183">
        <f>Q124*H124</f>
        <v>0.00076</v>
      </c>
      <c r="S124" s="183">
        <v>0</v>
      </c>
      <c r="T124" s="184">
        <f>S124*H124</f>
        <v>0</v>
      </c>
      <c r="U124" s="34"/>
      <c r="V124" s="34"/>
      <c r="W124" s="34"/>
      <c r="X124" s="34"/>
      <c r="Y124" s="34"/>
      <c r="Z124" s="34"/>
      <c r="AA124" s="34"/>
      <c r="AB124" s="34"/>
      <c r="AC124" s="34"/>
      <c r="AD124" s="34"/>
      <c r="AE124" s="34"/>
      <c r="AR124" s="185" t="s">
        <v>158</v>
      </c>
      <c r="AT124" s="185" t="s">
        <v>153</v>
      </c>
      <c r="AU124" s="185" t="s">
        <v>86</v>
      </c>
      <c r="AY124" s="17" t="s">
        <v>151</v>
      </c>
      <c r="BE124" s="186">
        <f>IF(N124="základní",J124,0)</f>
        <v>0</v>
      </c>
      <c r="BF124" s="186">
        <f>IF(N124="snížená",J124,0)</f>
        <v>0</v>
      </c>
      <c r="BG124" s="186">
        <f>IF(N124="zákl. přenesená",J124,0)</f>
        <v>0</v>
      </c>
      <c r="BH124" s="186">
        <f>IF(N124="sníž. přenesená",J124,0)</f>
        <v>0</v>
      </c>
      <c r="BI124" s="186">
        <f>IF(N124="nulová",J124,0)</f>
        <v>0</v>
      </c>
      <c r="BJ124" s="17" t="s">
        <v>158</v>
      </c>
      <c r="BK124" s="186">
        <f>ROUND(I124*H124,2)</f>
        <v>0</v>
      </c>
      <c r="BL124" s="17" t="s">
        <v>158</v>
      </c>
      <c r="BM124" s="185" t="s">
        <v>1623</v>
      </c>
    </row>
    <row r="125" spans="1:47" s="2" customFormat="1" ht="38.4">
      <c r="A125" s="34"/>
      <c r="B125" s="35"/>
      <c r="C125" s="36"/>
      <c r="D125" s="187" t="s">
        <v>160</v>
      </c>
      <c r="E125" s="36"/>
      <c r="F125" s="188" t="s">
        <v>1617</v>
      </c>
      <c r="G125" s="36"/>
      <c r="H125" s="36"/>
      <c r="I125" s="189"/>
      <c r="J125" s="36"/>
      <c r="K125" s="36"/>
      <c r="L125" s="39"/>
      <c r="M125" s="190"/>
      <c r="N125" s="191"/>
      <c r="O125" s="65"/>
      <c r="P125" s="65"/>
      <c r="Q125" s="65"/>
      <c r="R125" s="65"/>
      <c r="S125" s="65"/>
      <c r="T125" s="66"/>
      <c r="U125" s="34"/>
      <c r="V125" s="34"/>
      <c r="W125" s="34"/>
      <c r="X125" s="34"/>
      <c r="Y125" s="34"/>
      <c r="Z125" s="34"/>
      <c r="AA125" s="34"/>
      <c r="AB125" s="34"/>
      <c r="AC125" s="34"/>
      <c r="AD125" s="34"/>
      <c r="AE125" s="34"/>
      <c r="AT125" s="17" t="s">
        <v>160</v>
      </c>
      <c r="AU125" s="17" t="s">
        <v>86</v>
      </c>
    </row>
    <row r="126" spans="1:65" s="2" customFormat="1" ht="14.4" customHeight="1">
      <c r="A126" s="34"/>
      <c r="B126" s="35"/>
      <c r="C126" s="174" t="s">
        <v>251</v>
      </c>
      <c r="D126" s="174" t="s">
        <v>153</v>
      </c>
      <c r="E126" s="175" t="s">
        <v>1624</v>
      </c>
      <c r="F126" s="176" t="s">
        <v>1625</v>
      </c>
      <c r="G126" s="177" t="s">
        <v>188</v>
      </c>
      <c r="H126" s="178">
        <v>4</v>
      </c>
      <c r="I126" s="179"/>
      <c r="J126" s="180">
        <f>ROUND(I126*H126,2)</f>
        <v>0</v>
      </c>
      <c r="K126" s="176" t="s">
        <v>157</v>
      </c>
      <c r="L126" s="39"/>
      <c r="M126" s="181" t="s">
        <v>19</v>
      </c>
      <c r="N126" s="182" t="s">
        <v>51</v>
      </c>
      <c r="O126" s="65"/>
      <c r="P126" s="183">
        <f>O126*H126</f>
        <v>0</v>
      </c>
      <c r="Q126" s="183">
        <v>0.00061</v>
      </c>
      <c r="R126" s="183">
        <f>Q126*H126</f>
        <v>0.00244</v>
      </c>
      <c r="S126" s="183">
        <v>0</v>
      </c>
      <c r="T126" s="184">
        <f>S126*H126</f>
        <v>0</v>
      </c>
      <c r="U126" s="34"/>
      <c r="V126" s="34"/>
      <c r="W126" s="34"/>
      <c r="X126" s="34"/>
      <c r="Y126" s="34"/>
      <c r="Z126" s="34"/>
      <c r="AA126" s="34"/>
      <c r="AB126" s="34"/>
      <c r="AC126" s="34"/>
      <c r="AD126" s="34"/>
      <c r="AE126" s="34"/>
      <c r="AR126" s="185" t="s">
        <v>158</v>
      </c>
      <c r="AT126" s="185" t="s">
        <v>153</v>
      </c>
      <c r="AU126" s="185" t="s">
        <v>86</v>
      </c>
      <c r="AY126" s="17" t="s">
        <v>151</v>
      </c>
      <c r="BE126" s="186">
        <f>IF(N126="základní",J126,0)</f>
        <v>0</v>
      </c>
      <c r="BF126" s="186">
        <f>IF(N126="snížená",J126,0)</f>
        <v>0</v>
      </c>
      <c r="BG126" s="186">
        <f>IF(N126="zákl. přenesená",J126,0)</f>
        <v>0</v>
      </c>
      <c r="BH126" s="186">
        <f>IF(N126="sníž. přenesená",J126,0)</f>
        <v>0</v>
      </c>
      <c r="BI126" s="186">
        <f>IF(N126="nulová",J126,0)</f>
        <v>0</v>
      </c>
      <c r="BJ126" s="17" t="s">
        <v>158</v>
      </c>
      <c r="BK126" s="186">
        <f>ROUND(I126*H126,2)</f>
        <v>0</v>
      </c>
      <c r="BL126" s="17" t="s">
        <v>158</v>
      </c>
      <c r="BM126" s="185" t="s">
        <v>1626</v>
      </c>
    </row>
    <row r="127" spans="1:47" s="2" customFormat="1" ht="38.4">
      <c r="A127" s="34"/>
      <c r="B127" s="35"/>
      <c r="C127" s="36"/>
      <c r="D127" s="187" t="s">
        <v>160</v>
      </c>
      <c r="E127" s="36"/>
      <c r="F127" s="188" t="s">
        <v>1617</v>
      </c>
      <c r="G127" s="36"/>
      <c r="H127" s="36"/>
      <c r="I127" s="189"/>
      <c r="J127" s="36"/>
      <c r="K127" s="36"/>
      <c r="L127" s="39"/>
      <c r="M127" s="190"/>
      <c r="N127" s="191"/>
      <c r="O127" s="65"/>
      <c r="P127" s="65"/>
      <c r="Q127" s="65"/>
      <c r="R127" s="65"/>
      <c r="S127" s="65"/>
      <c r="T127" s="66"/>
      <c r="U127" s="34"/>
      <c r="V127" s="34"/>
      <c r="W127" s="34"/>
      <c r="X127" s="34"/>
      <c r="Y127" s="34"/>
      <c r="Z127" s="34"/>
      <c r="AA127" s="34"/>
      <c r="AB127" s="34"/>
      <c r="AC127" s="34"/>
      <c r="AD127" s="34"/>
      <c r="AE127" s="34"/>
      <c r="AT127" s="17" t="s">
        <v>160</v>
      </c>
      <c r="AU127" s="17" t="s">
        <v>86</v>
      </c>
    </row>
    <row r="128" spans="1:65" s="2" customFormat="1" ht="24.15" customHeight="1">
      <c r="A128" s="34"/>
      <c r="B128" s="35"/>
      <c r="C128" s="174" t="s">
        <v>7</v>
      </c>
      <c r="D128" s="174" t="s">
        <v>153</v>
      </c>
      <c r="E128" s="175" t="s">
        <v>1627</v>
      </c>
      <c r="F128" s="176" t="s">
        <v>1628</v>
      </c>
      <c r="G128" s="177" t="s">
        <v>188</v>
      </c>
      <c r="H128" s="178">
        <v>2</v>
      </c>
      <c r="I128" s="179"/>
      <c r="J128" s="180">
        <f>ROUND(I128*H128,2)</f>
        <v>0</v>
      </c>
      <c r="K128" s="176" t="s">
        <v>157</v>
      </c>
      <c r="L128" s="39"/>
      <c r="M128" s="181" t="s">
        <v>19</v>
      </c>
      <c r="N128" s="182" t="s">
        <v>51</v>
      </c>
      <c r="O128" s="65"/>
      <c r="P128" s="183">
        <f>O128*H128</f>
        <v>0</v>
      </c>
      <c r="Q128" s="183">
        <v>0.00017</v>
      </c>
      <c r="R128" s="183">
        <f>Q128*H128</f>
        <v>0.00034</v>
      </c>
      <c r="S128" s="183">
        <v>0</v>
      </c>
      <c r="T128" s="184">
        <f>S128*H128</f>
        <v>0</v>
      </c>
      <c r="U128" s="34"/>
      <c r="V128" s="34"/>
      <c r="W128" s="34"/>
      <c r="X128" s="34"/>
      <c r="Y128" s="34"/>
      <c r="Z128" s="34"/>
      <c r="AA128" s="34"/>
      <c r="AB128" s="34"/>
      <c r="AC128" s="34"/>
      <c r="AD128" s="34"/>
      <c r="AE128" s="34"/>
      <c r="AR128" s="185" t="s">
        <v>158</v>
      </c>
      <c r="AT128" s="185" t="s">
        <v>153</v>
      </c>
      <c r="AU128" s="185" t="s">
        <v>86</v>
      </c>
      <c r="AY128" s="17" t="s">
        <v>151</v>
      </c>
      <c r="BE128" s="186">
        <f>IF(N128="základní",J128,0)</f>
        <v>0</v>
      </c>
      <c r="BF128" s="186">
        <f>IF(N128="snížená",J128,0)</f>
        <v>0</v>
      </c>
      <c r="BG128" s="186">
        <f>IF(N128="zákl. přenesená",J128,0)</f>
        <v>0</v>
      </c>
      <c r="BH128" s="186">
        <f>IF(N128="sníž. přenesená",J128,0)</f>
        <v>0</v>
      </c>
      <c r="BI128" s="186">
        <f>IF(N128="nulová",J128,0)</f>
        <v>0</v>
      </c>
      <c r="BJ128" s="17" t="s">
        <v>158</v>
      </c>
      <c r="BK128" s="186">
        <f>ROUND(I128*H128,2)</f>
        <v>0</v>
      </c>
      <c r="BL128" s="17" t="s">
        <v>158</v>
      </c>
      <c r="BM128" s="185" t="s">
        <v>1629</v>
      </c>
    </row>
    <row r="129" spans="1:65" s="2" customFormat="1" ht="24.15" customHeight="1">
      <c r="A129" s="34"/>
      <c r="B129" s="35"/>
      <c r="C129" s="174" t="s">
        <v>259</v>
      </c>
      <c r="D129" s="174" t="s">
        <v>153</v>
      </c>
      <c r="E129" s="175" t="s">
        <v>1630</v>
      </c>
      <c r="F129" s="176" t="s">
        <v>1631</v>
      </c>
      <c r="G129" s="177" t="s">
        <v>188</v>
      </c>
      <c r="H129" s="178">
        <v>2</v>
      </c>
      <c r="I129" s="179"/>
      <c r="J129" s="180">
        <f>ROUND(I129*H129,2)</f>
        <v>0</v>
      </c>
      <c r="K129" s="176" t="s">
        <v>157</v>
      </c>
      <c r="L129" s="39"/>
      <c r="M129" s="181" t="s">
        <v>19</v>
      </c>
      <c r="N129" s="182" t="s">
        <v>51</v>
      </c>
      <c r="O129" s="65"/>
      <c r="P129" s="183">
        <f>O129*H129</f>
        <v>0</v>
      </c>
      <c r="Q129" s="183">
        <v>0.00097</v>
      </c>
      <c r="R129" s="183">
        <f>Q129*H129</f>
        <v>0.00194</v>
      </c>
      <c r="S129" s="183">
        <v>0</v>
      </c>
      <c r="T129" s="184">
        <f>S129*H129</f>
        <v>0</v>
      </c>
      <c r="U129" s="34"/>
      <c r="V129" s="34"/>
      <c r="W129" s="34"/>
      <c r="X129" s="34"/>
      <c r="Y129" s="34"/>
      <c r="Z129" s="34"/>
      <c r="AA129" s="34"/>
      <c r="AB129" s="34"/>
      <c r="AC129" s="34"/>
      <c r="AD129" s="34"/>
      <c r="AE129" s="34"/>
      <c r="AR129" s="185" t="s">
        <v>158</v>
      </c>
      <c r="AT129" s="185" t="s">
        <v>153</v>
      </c>
      <c r="AU129" s="185" t="s">
        <v>86</v>
      </c>
      <c r="AY129" s="17" t="s">
        <v>151</v>
      </c>
      <c r="BE129" s="186">
        <f>IF(N129="základní",J129,0)</f>
        <v>0</v>
      </c>
      <c r="BF129" s="186">
        <f>IF(N129="snížená",J129,0)</f>
        <v>0</v>
      </c>
      <c r="BG129" s="186">
        <f>IF(N129="zákl. přenesená",J129,0)</f>
        <v>0</v>
      </c>
      <c r="BH129" s="186">
        <f>IF(N129="sníž. přenesená",J129,0)</f>
        <v>0</v>
      </c>
      <c r="BI129" s="186">
        <f>IF(N129="nulová",J129,0)</f>
        <v>0</v>
      </c>
      <c r="BJ129" s="17" t="s">
        <v>158</v>
      </c>
      <c r="BK129" s="186">
        <f>ROUND(I129*H129,2)</f>
        <v>0</v>
      </c>
      <c r="BL129" s="17" t="s">
        <v>158</v>
      </c>
      <c r="BM129" s="185" t="s">
        <v>1632</v>
      </c>
    </row>
    <row r="130" spans="1:47" s="2" customFormat="1" ht="76.8">
      <c r="A130" s="34"/>
      <c r="B130" s="35"/>
      <c r="C130" s="36"/>
      <c r="D130" s="187" t="s">
        <v>160</v>
      </c>
      <c r="E130" s="36"/>
      <c r="F130" s="188" t="s">
        <v>1633</v>
      </c>
      <c r="G130" s="36"/>
      <c r="H130" s="36"/>
      <c r="I130" s="189"/>
      <c r="J130" s="36"/>
      <c r="K130" s="36"/>
      <c r="L130" s="39"/>
      <c r="M130" s="190"/>
      <c r="N130" s="191"/>
      <c r="O130" s="65"/>
      <c r="P130" s="65"/>
      <c r="Q130" s="65"/>
      <c r="R130" s="65"/>
      <c r="S130" s="65"/>
      <c r="T130" s="66"/>
      <c r="U130" s="34"/>
      <c r="V130" s="34"/>
      <c r="W130" s="34"/>
      <c r="X130" s="34"/>
      <c r="Y130" s="34"/>
      <c r="Z130" s="34"/>
      <c r="AA130" s="34"/>
      <c r="AB130" s="34"/>
      <c r="AC130" s="34"/>
      <c r="AD130" s="34"/>
      <c r="AE130" s="34"/>
      <c r="AT130" s="17" t="s">
        <v>160</v>
      </c>
      <c r="AU130" s="17" t="s">
        <v>86</v>
      </c>
    </row>
    <row r="131" spans="1:65" s="2" customFormat="1" ht="14.4" customHeight="1">
      <c r="A131" s="34"/>
      <c r="B131" s="35"/>
      <c r="C131" s="174" t="s">
        <v>263</v>
      </c>
      <c r="D131" s="174" t="s">
        <v>153</v>
      </c>
      <c r="E131" s="175" t="s">
        <v>1634</v>
      </c>
      <c r="F131" s="176" t="s">
        <v>1635</v>
      </c>
      <c r="G131" s="177" t="s">
        <v>188</v>
      </c>
      <c r="H131" s="178">
        <v>1</v>
      </c>
      <c r="I131" s="179"/>
      <c r="J131" s="180">
        <f>ROUND(I131*H131,2)</f>
        <v>0</v>
      </c>
      <c r="K131" s="176" t="s">
        <v>157</v>
      </c>
      <c r="L131" s="39"/>
      <c r="M131" s="181" t="s">
        <v>19</v>
      </c>
      <c r="N131" s="182" t="s">
        <v>51</v>
      </c>
      <c r="O131" s="65"/>
      <c r="P131" s="183">
        <f>O131*H131</f>
        <v>0</v>
      </c>
      <c r="Q131" s="183">
        <v>0.00025</v>
      </c>
      <c r="R131" s="183">
        <f>Q131*H131</f>
        <v>0.00025</v>
      </c>
      <c r="S131" s="183">
        <v>0</v>
      </c>
      <c r="T131" s="184">
        <f>S131*H131</f>
        <v>0</v>
      </c>
      <c r="U131" s="34"/>
      <c r="V131" s="34"/>
      <c r="W131" s="34"/>
      <c r="X131" s="34"/>
      <c r="Y131" s="34"/>
      <c r="Z131" s="34"/>
      <c r="AA131" s="34"/>
      <c r="AB131" s="34"/>
      <c r="AC131" s="34"/>
      <c r="AD131" s="34"/>
      <c r="AE131" s="34"/>
      <c r="AR131" s="185" t="s">
        <v>158</v>
      </c>
      <c r="AT131" s="185" t="s">
        <v>153</v>
      </c>
      <c r="AU131" s="185" t="s">
        <v>86</v>
      </c>
      <c r="AY131" s="17" t="s">
        <v>151</v>
      </c>
      <c r="BE131" s="186">
        <f>IF(N131="základní",J131,0)</f>
        <v>0</v>
      </c>
      <c r="BF131" s="186">
        <f>IF(N131="snížená",J131,0)</f>
        <v>0</v>
      </c>
      <c r="BG131" s="186">
        <f>IF(N131="zákl. přenesená",J131,0)</f>
        <v>0</v>
      </c>
      <c r="BH131" s="186">
        <f>IF(N131="sníž. přenesená",J131,0)</f>
        <v>0</v>
      </c>
      <c r="BI131" s="186">
        <f>IF(N131="nulová",J131,0)</f>
        <v>0</v>
      </c>
      <c r="BJ131" s="17" t="s">
        <v>158</v>
      </c>
      <c r="BK131" s="186">
        <f>ROUND(I131*H131,2)</f>
        <v>0</v>
      </c>
      <c r="BL131" s="17" t="s">
        <v>158</v>
      </c>
      <c r="BM131" s="185" t="s">
        <v>1636</v>
      </c>
    </row>
    <row r="132" spans="1:65" s="2" customFormat="1" ht="24.15" customHeight="1">
      <c r="A132" s="34"/>
      <c r="B132" s="35"/>
      <c r="C132" s="174" t="s">
        <v>268</v>
      </c>
      <c r="D132" s="174" t="s">
        <v>153</v>
      </c>
      <c r="E132" s="175" t="s">
        <v>1637</v>
      </c>
      <c r="F132" s="176" t="s">
        <v>1638</v>
      </c>
      <c r="G132" s="177" t="s">
        <v>1583</v>
      </c>
      <c r="H132" s="232"/>
      <c r="I132" s="179"/>
      <c r="J132" s="180">
        <f>ROUND(I132*H132,2)</f>
        <v>0</v>
      </c>
      <c r="K132" s="176" t="s">
        <v>157</v>
      </c>
      <c r="L132" s="39"/>
      <c r="M132" s="181" t="s">
        <v>19</v>
      </c>
      <c r="N132" s="182" t="s">
        <v>51</v>
      </c>
      <c r="O132" s="65"/>
      <c r="P132" s="183">
        <f>O132*H132</f>
        <v>0</v>
      </c>
      <c r="Q132" s="183">
        <v>0</v>
      </c>
      <c r="R132" s="183">
        <f>Q132*H132</f>
        <v>0</v>
      </c>
      <c r="S132" s="183">
        <v>0</v>
      </c>
      <c r="T132" s="184">
        <f>S132*H132</f>
        <v>0</v>
      </c>
      <c r="U132" s="34"/>
      <c r="V132" s="34"/>
      <c r="W132" s="34"/>
      <c r="X132" s="34"/>
      <c r="Y132" s="34"/>
      <c r="Z132" s="34"/>
      <c r="AA132" s="34"/>
      <c r="AB132" s="34"/>
      <c r="AC132" s="34"/>
      <c r="AD132" s="34"/>
      <c r="AE132" s="34"/>
      <c r="AR132" s="185" t="s">
        <v>158</v>
      </c>
      <c r="AT132" s="185" t="s">
        <v>153</v>
      </c>
      <c r="AU132" s="185" t="s">
        <v>86</v>
      </c>
      <c r="AY132" s="17" t="s">
        <v>151</v>
      </c>
      <c r="BE132" s="186">
        <f>IF(N132="základní",J132,0)</f>
        <v>0</v>
      </c>
      <c r="BF132" s="186">
        <f>IF(N132="snížená",J132,0)</f>
        <v>0</v>
      </c>
      <c r="BG132" s="186">
        <f>IF(N132="zákl. přenesená",J132,0)</f>
        <v>0</v>
      </c>
      <c r="BH132" s="186">
        <f>IF(N132="sníž. přenesená",J132,0)</f>
        <v>0</v>
      </c>
      <c r="BI132" s="186">
        <f>IF(N132="nulová",J132,0)</f>
        <v>0</v>
      </c>
      <c r="BJ132" s="17" t="s">
        <v>158</v>
      </c>
      <c r="BK132" s="186">
        <f>ROUND(I132*H132,2)</f>
        <v>0</v>
      </c>
      <c r="BL132" s="17" t="s">
        <v>158</v>
      </c>
      <c r="BM132" s="185" t="s">
        <v>1639</v>
      </c>
    </row>
    <row r="133" spans="1:47" s="2" customFormat="1" ht="86.4">
      <c r="A133" s="34"/>
      <c r="B133" s="35"/>
      <c r="C133" s="36"/>
      <c r="D133" s="187" t="s">
        <v>160</v>
      </c>
      <c r="E133" s="36"/>
      <c r="F133" s="188" t="s">
        <v>764</v>
      </c>
      <c r="G133" s="36"/>
      <c r="H133" s="36"/>
      <c r="I133" s="189"/>
      <c r="J133" s="36"/>
      <c r="K133" s="36"/>
      <c r="L133" s="39"/>
      <c r="M133" s="190"/>
      <c r="N133" s="191"/>
      <c r="O133" s="65"/>
      <c r="P133" s="65"/>
      <c r="Q133" s="65"/>
      <c r="R133" s="65"/>
      <c r="S133" s="65"/>
      <c r="T133" s="66"/>
      <c r="U133" s="34"/>
      <c r="V133" s="34"/>
      <c r="W133" s="34"/>
      <c r="X133" s="34"/>
      <c r="Y133" s="34"/>
      <c r="Z133" s="34"/>
      <c r="AA133" s="34"/>
      <c r="AB133" s="34"/>
      <c r="AC133" s="34"/>
      <c r="AD133" s="34"/>
      <c r="AE133" s="34"/>
      <c r="AT133" s="17" t="s">
        <v>160</v>
      </c>
      <c r="AU133" s="17" t="s">
        <v>86</v>
      </c>
    </row>
    <row r="134" spans="2:63" s="12" customFormat="1" ht="25.95" customHeight="1">
      <c r="B134" s="158"/>
      <c r="C134" s="159"/>
      <c r="D134" s="160" t="s">
        <v>77</v>
      </c>
      <c r="E134" s="161" t="s">
        <v>1640</v>
      </c>
      <c r="F134" s="161" t="s">
        <v>1641</v>
      </c>
      <c r="G134" s="159"/>
      <c r="H134" s="159"/>
      <c r="I134" s="162"/>
      <c r="J134" s="163">
        <f>BK134</f>
        <v>0</v>
      </c>
      <c r="K134" s="159"/>
      <c r="L134" s="164"/>
      <c r="M134" s="165"/>
      <c r="N134" s="166"/>
      <c r="O134" s="166"/>
      <c r="P134" s="167">
        <f>SUM(P135:P144)</f>
        <v>0</v>
      </c>
      <c r="Q134" s="166"/>
      <c r="R134" s="167">
        <f>SUM(R135:R144)</f>
        <v>0.01451</v>
      </c>
      <c r="S134" s="166"/>
      <c r="T134" s="168">
        <f>SUM(T135:T144)</f>
        <v>0</v>
      </c>
      <c r="AR134" s="169" t="s">
        <v>86</v>
      </c>
      <c r="AT134" s="170" t="s">
        <v>77</v>
      </c>
      <c r="AU134" s="170" t="s">
        <v>78</v>
      </c>
      <c r="AY134" s="169" t="s">
        <v>151</v>
      </c>
      <c r="BK134" s="171">
        <f>SUM(BK135:BK144)</f>
        <v>0</v>
      </c>
    </row>
    <row r="135" spans="1:65" s="2" customFormat="1" ht="14.4" customHeight="1">
      <c r="A135" s="34"/>
      <c r="B135" s="35"/>
      <c r="C135" s="174" t="s">
        <v>273</v>
      </c>
      <c r="D135" s="174" t="s">
        <v>153</v>
      </c>
      <c r="E135" s="175" t="s">
        <v>1642</v>
      </c>
      <c r="F135" s="176" t="s">
        <v>1643</v>
      </c>
      <c r="G135" s="177" t="s">
        <v>188</v>
      </c>
      <c r="H135" s="178">
        <v>4</v>
      </c>
      <c r="I135" s="179"/>
      <c r="J135" s="180">
        <f>ROUND(I135*H135,2)</f>
        <v>0</v>
      </c>
      <c r="K135" s="176" t="s">
        <v>157</v>
      </c>
      <c r="L135" s="39"/>
      <c r="M135" s="181" t="s">
        <v>19</v>
      </c>
      <c r="N135" s="182" t="s">
        <v>51</v>
      </c>
      <c r="O135" s="65"/>
      <c r="P135" s="183">
        <f>O135*H135</f>
        <v>0</v>
      </c>
      <c r="Q135" s="183">
        <v>0.00024</v>
      </c>
      <c r="R135" s="183">
        <f>Q135*H135</f>
        <v>0.00096</v>
      </c>
      <c r="S135" s="183">
        <v>0</v>
      </c>
      <c r="T135" s="184">
        <f>S135*H135</f>
        <v>0</v>
      </c>
      <c r="U135" s="34"/>
      <c r="V135" s="34"/>
      <c r="W135" s="34"/>
      <c r="X135" s="34"/>
      <c r="Y135" s="34"/>
      <c r="Z135" s="34"/>
      <c r="AA135" s="34"/>
      <c r="AB135" s="34"/>
      <c r="AC135" s="34"/>
      <c r="AD135" s="34"/>
      <c r="AE135" s="34"/>
      <c r="AR135" s="185" t="s">
        <v>158</v>
      </c>
      <c r="AT135" s="185" t="s">
        <v>153</v>
      </c>
      <c r="AU135" s="185" t="s">
        <v>86</v>
      </c>
      <c r="AY135" s="17" t="s">
        <v>151</v>
      </c>
      <c r="BE135" s="186">
        <f>IF(N135="základní",J135,0)</f>
        <v>0</v>
      </c>
      <c r="BF135" s="186">
        <f>IF(N135="snížená",J135,0)</f>
        <v>0</v>
      </c>
      <c r="BG135" s="186">
        <f>IF(N135="zákl. přenesená",J135,0)</f>
        <v>0</v>
      </c>
      <c r="BH135" s="186">
        <f>IF(N135="sníž. přenesená",J135,0)</f>
        <v>0</v>
      </c>
      <c r="BI135" s="186">
        <f>IF(N135="nulová",J135,0)</f>
        <v>0</v>
      </c>
      <c r="BJ135" s="17" t="s">
        <v>158</v>
      </c>
      <c r="BK135" s="186">
        <f>ROUND(I135*H135,2)</f>
        <v>0</v>
      </c>
      <c r="BL135" s="17" t="s">
        <v>158</v>
      </c>
      <c r="BM135" s="185" t="s">
        <v>1644</v>
      </c>
    </row>
    <row r="136" spans="1:65" s="2" customFormat="1" ht="24.15" customHeight="1">
      <c r="A136" s="34"/>
      <c r="B136" s="35"/>
      <c r="C136" s="174" t="s">
        <v>278</v>
      </c>
      <c r="D136" s="174" t="s">
        <v>153</v>
      </c>
      <c r="E136" s="175" t="s">
        <v>1645</v>
      </c>
      <c r="F136" s="176" t="s">
        <v>1646</v>
      </c>
      <c r="G136" s="177" t="s">
        <v>188</v>
      </c>
      <c r="H136" s="178">
        <v>13</v>
      </c>
      <c r="I136" s="179"/>
      <c r="J136" s="180">
        <f>ROUND(I136*H136,2)</f>
        <v>0</v>
      </c>
      <c r="K136" s="176" t="s">
        <v>157</v>
      </c>
      <c r="L136" s="39"/>
      <c r="M136" s="181" t="s">
        <v>19</v>
      </c>
      <c r="N136" s="182" t="s">
        <v>51</v>
      </c>
      <c r="O136" s="65"/>
      <c r="P136" s="183">
        <f>O136*H136</f>
        <v>0</v>
      </c>
      <c r="Q136" s="183">
        <v>0.00011</v>
      </c>
      <c r="R136" s="183">
        <f>Q136*H136</f>
        <v>0.00143</v>
      </c>
      <c r="S136" s="183">
        <v>0</v>
      </c>
      <c r="T136" s="184">
        <f>S136*H136</f>
        <v>0</v>
      </c>
      <c r="U136" s="34"/>
      <c r="V136" s="34"/>
      <c r="W136" s="34"/>
      <c r="X136" s="34"/>
      <c r="Y136" s="34"/>
      <c r="Z136" s="34"/>
      <c r="AA136" s="34"/>
      <c r="AB136" s="34"/>
      <c r="AC136" s="34"/>
      <c r="AD136" s="34"/>
      <c r="AE136" s="34"/>
      <c r="AR136" s="185" t="s">
        <v>158</v>
      </c>
      <c r="AT136" s="185" t="s">
        <v>153</v>
      </c>
      <c r="AU136" s="185" t="s">
        <v>86</v>
      </c>
      <c r="AY136" s="17" t="s">
        <v>151</v>
      </c>
      <c r="BE136" s="186">
        <f>IF(N136="základní",J136,0)</f>
        <v>0</v>
      </c>
      <c r="BF136" s="186">
        <f>IF(N136="snížená",J136,0)</f>
        <v>0</v>
      </c>
      <c r="BG136" s="186">
        <f>IF(N136="zákl. přenesená",J136,0)</f>
        <v>0</v>
      </c>
      <c r="BH136" s="186">
        <f>IF(N136="sníž. přenesená",J136,0)</f>
        <v>0</v>
      </c>
      <c r="BI136" s="186">
        <f>IF(N136="nulová",J136,0)</f>
        <v>0</v>
      </c>
      <c r="BJ136" s="17" t="s">
        <v>158</v>
      </c>
      <c r="BK136" s="186">
        <f>ROUND(I136*H136,2)</f>
        <v>0</v>
      </c>
      <c r="BL136" s="17" t="s">
        <v>158</v>
      </c>
      <c r="BM136" s="185" t="s">
        <v>1647</v>
      </c>
    </row>
    <row r="137" spans="1:47" s="2" customFormat="1" ht="38.4">
      <c r="A137" s="34"/>
      <c r="B137" s="35"/>
      <c r="C137" s="36"/>
      <c r="D137" s="187" t="s">
        <v>160</v>
      </c>
      <c r="E137" s="36"/>
      <c r="F137" s="188" t="s">
        <v>1648</v>
      </c>
      <c r="G137" s="36"/>
      <c r="H137" s="36"/>
      <c r="I137" s="189"/>
      <c r="J137" s="36"/>
      <c r="K137" s="36"/>
      <c r="L137" s="39"/>
      <c r="M137" s="190"/>
      <c r="N137" s="191"/>
      <c r="O137" s="65"/>
      <c r="P137" s="65"/>
      <c r="Q137" s="65"/>
      <c r="R137" s="65"/>
      <c r="S137" s="65"/>
      <c r="T137" s="66"/>
      <c r="U137" s="34"/>
      <c r="V137" s="34"/>
      <c r="W137" s="34"/>
      <c r="X137" s="34"/>
      <c r="Y137" s="34"/>
      <c r="Z137" s="34"/>
      <c r="AA137" s="34"/>
      <c r="AB137" s="34"/>
      <c r="AC137" s="34"/>
      <c r="AD137" s="34"/>
      <c r="AE137" s="34"/>
      <c r="AT137" s="17" t="s">
        <v>160</v>
      </c>
      <c r="AU137" s="17" t="s">
        <v>86</v>
      </c>
    </row>
    <row r="138" spans="1:65" s="2" customFormat="1" ht="14.4" customHeight="1">
      <c r="A138" s="34"/>
      <c r="B138" s="35"/>
      <c r="C138" s="174" t="s">
        <v>284</v>
      </c>
      <c r="D138" s="174" t="s">
        <v>153</v>
      </c>
      <c r="E138" s="175" t="s">
        <v>1649</v>
      </c>
      <c r="F138" s="176" t="s">
        <v>1650</v>
      </c>
      <c r="G138" s="177" t="s">
        <v>188</v>
      </c>
      <c r="H138" s="178">
        <v>13</v>
      </c>
      <c r="I138" s="179"/>
      <c r="J138" s="180">
        <f aca="true" t="shared" si="10" ref="J138:J143">ROUND(I138*H138,2)</f>
        <v>0</v>
      </c>
      <c r="K138" s="176" t="s">
        <v>157</v>
      </c>
      <c r="L138" s="39"/>
      <c r="M138" s="181" t="s">
        <v>19</v>
      </c>
      <c r="N138" s="182" t="s">
        <v>51</v>
      </c>
      <c r="O138" s="65"/>
      <c r="P138" s="183">
        <f aca="true" t="shared" si="11" ref="P138:P143">O138*H138</f>
        <v>0</v>
      </c>
      <c r="Q138" s="183">
        <v>0.00076</v>
      </c>
      <c r="R138" s="183">
        <f aca="true" t="shared" si="12" ref="R138:R143">Q138*H138</f>
        <v>0.00988</v>
      </c>
      <c r="S138" s="183">
        <v>0</v>
      </c>
      <c r="T138" s="184">
        <f aca="true" t="shared" si="13" ref="T138:T143">S138*H138</f>
        <v>0</v>
      </c>
      <c r="U138" s="34"/>
      <c r="V138" s="34"/>
      <c r="W138" s="34"/>
      <c r="X138" s="34"/>
      <c r="Y138" s="34"/>
      <c r="Z138" s="34"/>
      <c r="AA138" s="34"/>
      <c r="AB138" s="34"/>
      <c r="AC138" s="34"/>
      <c r="AD138" s="34"/>
      <c r="AE138" s="34"/>
      <c r="AR138" s="185" t="s">
        <v>158</v>
      </c>
      <c r="AT138" s="185" t="s">
        <v>153</v>
      </c>
      <c r="AU138" s="185" t="s">
        <v>86</v>
      </c>
      <c r="AY138" s="17" t="s">
        <v>151</v>
      </c>
      <c r="BE138" s="186">
        <f aca="true" t="shared" si="14" ref="BE138:BE143">IF(N138="základní",J138,0)</f>
        <v>0</v>
      </c>
      <c r="BF138" s="186">
        <f aca="true" t="shared" si="15" ref="BF138:BF143">IF(N138="snížená",J138,0)</f>
        <v>0</v>
      </c>
      <c r="BG138" s="186">
        <f aca="true" t="shared" si="16" ref="BG138:BG143">IF(N138="zákl. přenesená",J138,0)</f>
        <v>0</v>
      </c>
      <c r="BH138" s="186">
        <f aca="true" t="shared" si="17" ref="BH138:BH143">IF(N138="sníž. přenesená",J138,0)</f>
        <v>0</v>
      </c>
      <c r="BI138" s="186">
        <f aca="true" t="shared" si="18" ref="BI138:BI143">IF(N138="nulová",J138,0)</f>
        <v>0</v>
      </c>
      <c r="BJ138" s="17" t="s">
        <v>158</v>
      </c>
      <c r="BK138" s="186">
        <f aca="true" t="shared" si="19" ref="BK138:BK143">ROUND(I138*H138,2)</f>
        <v>0</v>
      </c>
      <c r="BL138" s="17" t="s">
        <v>158</v>
      </c>
      <c r="BM138" s="185" t="s">
        <v>1651</v>
      </c>
    </row>
    <row r="139" spans="1:65" s="2" customFormat="1" ht="14.4" customHeight="1">
      <c r="A139" s="34"/>
      <c r="B139" s="35"/>
      <c r="C139" s="174" t="s">
        <v>289</v>
      </c>
      <c r="D139" s="174" t="s">
        <v>153</v>
      </c>
      <c r="E139" s="175" t="s">
        <v>1652</v>
      </c>
      <c r="F139" s="176" t="s">
        <v>1653</v>
      </c>
      <c r="G139" s="177" t="s">
        <v>188</v>
      </c>
      <c r="H139" s="178">
        <v>4</v>
      </c>
      <c r="I139" s="179"/>
      <c r="J139" s="180">
        <f t="shared" si="10"/>
        <v>0</v>
      </c>
      <c r="K139" s="176" t="s">
        <v>157</v>
      </c>
      <c r="L139" s="39"/>
      <c r="M139" s="181" t="s">
        <v>19</v>
      </c>
      <c r="N139" s="182" t="s">
        <v>51</v>
      </c>
      <c r="O139" s="65"/>
      <c r="P139" s="183">
        <f t="shared" si="11"/>
        <v>0</v>
      </c>
      <c r="Q139" s="183">
        <v>0.00022</v>
      </c>
      <c r="R139" s="183">
        <f t="shared" si="12"/>
        <v>0.00088</v>
      </c>
      <c r="S139" s="183">
        <v>0</v>
      </c>
      <c r="T139" s="184">
        <f t="shared" si="13"/>
        <v>0</v>
      </c>
      <c r="U139" s="34"/>
      <c r="V139" s="34"/>
      <c r="W139" s="34"/>
      <c r="X139" s="34"/>
      <c r="Y139" s="34"/>
      <c r="Z139" s="34"/>
      <c r="AA139" s="34"/>
      <c r="AB139" s="34"/>
      <c r="AC139" s="34"/>
      <c r="AD139" s="34"/>
      <c r="AE139" s="34"/>
      <c r="AR139" s="185" t="s">
        <v>158</v>
      </c>
      <c r="AT139" s="185" t="s">
        <v>153</v>
      </c>
      <c r="AU139" s="185" t="s">
        <v>86</v>
      </c>
      <c r="AY139" s="17" t="s">
        <v>151</v>
      </c>
      <c r="BE139" s="186">
        <f t="shared" si="14"/>
        <v>0</v>
      </c>
      <c r="BF139" s="186">
        <f t="shared" si="15"/>
        <v>0</v>
      </c>
      <c r="BG139" s="186">
        <f t="shared" si="16"/>
        <v>0</v>
      </c>
      <c r="BH139" s="186">
        <f t="shared" si="17"/>
        <v>0</v>
      </c>
      <c r="BI139" s="186">
        <f t="shared" si="18"/>
        <v>0</v>
      </c>
      <c r="BJ139" s="17" t="s">
        <v>158</v>
      </c>
      <c r="BK139" s="186">
        <f t="shared" si="19"/>
        <v>0</v>
      </c>
      <c r="BL139" s="17" t="s">
        <v>158</v>
      </c>
      <c r="BM139" s="185" t="s">
        <v>1654</v>
      </c>
    </row>
    <row r="140" spans="1:65" s="2" customFormat="1" ht="14.4" customHeight="1">
      <c r="A140" s="34"/>
      <c r="B140" s="35"/>
      <c r="C140" s="174" t="s">
        <v>300</v>
      </c>
      <c r="D140" s="174" t="s">
        <v>153</v>
      </c>
      <c r="E140" s="175" t="s">
        <v>1655</v>
      </c>
      <c r="F140" s="176" t="s">
        <v>1656</v>
      </c>
      <c r="G140" s="177" t="s">
        <v>188</v>
      </c>
      <c r="H140" s="178">
        <v>2</v>
      </c>
      <c r="I140" s="179"/>
      <c r="J140" s="180">
        <f t="shared" si="10"/>
        <v>0</v>
      </c>
      <c r="K140" s="176" t="s">
        <v>19</v>
      </c>
      <c r="L140" s="39"/>
      <c r="M140" s="181" t="s">
        <v>19</v>
      </c>
      <c r="N140" s="182" t="s">
        <v>51</v>
      </c>
      <c r="O140" s="65"/>
      <c r="P140" s="183">
        <f t="shared" si="11"/>
        <v>0</v>
      </c>
      <c r="Q140" s="183">
        <v>0</v>
      </c>
      <c r="R140" s="183">
        <f t="shared" si="12"/>
        <v>0</v>
      </c>
      <c r="S140" s="183">
        <v>0</v>
      </c>
      <c r="T140" s="184">
        <f t="shared" si="13"/>
        <v>0</v>
      </c>
      <c r="U140" s="34"/>
      <c r="V140" s="34"/>
      <c r="W140" s="34"/>
      <c r="X140" s="34"/>
      <c r="Y140" s="34"/>
      <c r="Z140" s="34"/>
      <c r="AA140" s="34"/>
      <c r="AB140" s="34"/>
      <c r="AC140" s="34"/>
      <c r="AD140" s="34"/>
      <c r="AE140" s="34"/>
      <c r="AR140" s="185" t="s">
        <v>158</v>
      </c>
      <c r="AT140" s="185" t="s">
        <v>153</v>
      </c>
      <c r="AU140" s="185" t="s">
        <v>86</v>
      </c>
      <c r="AY140" s="17" t="s">
        <v>151</v>
      </c>
      <c r="BE140" s="186">
        <f t="shared" si="14"/>
        <v>0</v>
      </c>
      <c r="BF140" s="186">
        <f t="shared" si="15"/>
        <v>0</v>
      </c>
      <c r="BG140" s="186">
        <f t="shared" si="16"/>
        <v>0</v>
      </c>
      <c r="BH140" s="186">
        <f t="shared" si="17"/>
        <v>0</v>
      </c>
      <c r="BI140" s="186">
        <f t="shared" si="18"/>
        <v>0</v>
      </c>
      <c r="BJ140" s="17" t="s">
        <v>158</v>
      </c>
      <c r="BK140" s="186">
        <f t="shared" si="19"/>
        <v>0</v>
      </c>
      <c r="BL140" s="17" t="s">
        <v>158</v>
      </c>
      <c r="BM140" s="185" t="s">
        <v>1657</v>
      </c>
    </row>
    <row r="141" spans="1:65" s="2" customFormat="1" ht="14.4" customHeight="1">
      <c r="A141" s="34"/>
      <c r="B141" s="35"/>
      <c r="C141" s="174" t="s">
        <v>304</v>
      </c>
      <c r="D141" s="174" t="s">
        <v>153</v>
      </c>
      <c r="E141" s="175" t="s">
        <v>1658</v>
      </c>
      <c r="F141" s="176" t="s">
        <v>1659</v>
      </c>
      <c r="G141" s="177" t="s">
        <v>188</v>
      </c>
      <c r="H141" s="178">
        <v>4</v>
      </c>
      <c r="I141" s="179"/>
      <c r="J141" s="180">
        <f t="shared" si="10"/>
        <v>0</v>
      </c>
      <c r="K141" s="176" t="s">
        <v>157</v>
      </c>
      <c r="L141" s="39"/>
      <c r="M141" s="181" t="s">
        <v>19</v>
      </c>
      <c r="N141" s="182" t="s">
        <v>51</v>
      </c>
      <c r="O141" s="65"/>
      <c r="P141" s="183">
        <f t="shared" si="11"/>
        <v>0</v>
      </c>
      <c r="Q141" s="183">
        <v>0.00034</v>
      </c>
      <c r="R141" s="183">
        <f t="shared" si="12"/>
        <v>0.00136</v>
      </c>
      <c r="S141" s="183">
        <v>0</v>
      </c>
      <c r="T141" s="184">
        <f t="shared" si="13"/>
        <v>0</v>
      </c>
      <c r="U141" s="34"/>
      <c r="V141" s="34"/>
      <c r="W141" s="34"/>
      <c r="X141" s="34"/>
      <c r="Y141" s="34"/>
      <c r="Z141" s="34"/>
      <c r="AA141" s="34"/>
      <c r="AB141" s="34"/>
      <c r="AC141" s="34"/>
      <c r="AD141" s="34"/>
      <c r="AE141" s="34"/>
      <c r="AR141" s="185" t="s">
        <v>158</v>
      </c>
      <c r="AT141" s="185" t="s">
        <v>153</v>
      </c>
      <c r="AU141" s="185" t="s">
        <v>86</v>
      </c>
      <c r="AY141" s="17" t="s">
        <v>151</v>
      </c>
      <c r="BE141" s="186">
        <f t="shared" si="14"/>
        <v>0</v>
      </c>
      <c r="BF141" s="186">
        <f t="shared" si="15"/>
        <v>0</v>
      </c>
      <c r="BG141" s="186">
        <f t="shared" si="16"/>
        <v>0</v>
      </c>
      <c r="BH141" s="186">
        <f t="shared" si="17"/>
        <v>0</v>
      </c>
      <c r="BI141" s="186">
        <f t="shared" si="18"/>
        <v>0</v>
      </c>
      <c r="BJ141" s="17" t="s">
        <v>158</v>
      </c>
      <c r="BK141" s="186">
        <f t="shared" si="19"/>
        <v>0</v>
      </c>
      <c r="BL141" s="17" t="s">
        <v>158</v>
      </c>
      <c r="BM141" s="185" t="s">
        <v>1660</v>
      </c>
    </row>
    <row r="142" spans="1:65" s="2" customFormat="1" ht="14.4" customHeight="1">
      <c r="A142" s="34"/>
      <c r="B142" s="35"/>
      <c r="C142" s="174" t="s">
        <v>309</v>
      </c>
      <c r="D142" s="174" t="s">
        <v>153</v>
      </c>
      <c r="E142" s="175" t="s">
        <v>1661</v>
      </c>
      <c r="F142" s="176" t="s">
        <v>1662</v>
      </c>
      <c r="G142" s="177" t="s">
        <v>188</v>
      </c>
      <c r="H142" s="178">
        <v>2</v>
      </c>
      <c r="I142" s="179"/>
      <c r="J142" s="180">
        <f t="shared" si="10"/>
        <v>0</v>
      </c>
      <c r="K142" s="176" t="s">
        <v>19</v>
      </c>
      <c r="L142" s="39"/>
      <c r="M142" s="181" t="s">
        <v>19</v>
      </c>
      <c r="N142" s="182" t="s">
        <v>51</v>
      </c>
      <c r="O142" s="65"/>
      <c r="P142" s="183">
        <f t="shared" si="11"/>
        <v>0</v>
      </c>
      <c r="Q142" s="183">
        <v>0</v>
      </c>
      <c r="R142" s="183">
        <f t="shared" si="12"/>
        <v>0</v>
      </c>
      <c r="S142" s="183">
        <v>0</v>
      </c>
      <c r="T142" s="184">
        <f t="shared" si="13"/>
        <v>0</v>
      </c>
      <c r="U142" s="34"/>
      <c r="V142" s="34"/>
      <c r="W142" s="34"/>
      <c r="X142" s="34"/>
      <c r="Y142" s="34"/>
      <c r="Z142" s="34"/>
      <c r="AA142" s="34"/>
      <c r="AB142" s="34"/>
      <c r="AC142" s="34"/>
      <c r="AD142" s="34"/>
      <c r="AE142" s="34"/>
      <c r="AR142" s="185" t="s">
        <v>158</v>
      </c>
      <c r="AT142" s="185" t="s">
        <v>153</v>
      </c>
      <c r="AU142" s="185" t="s">
        <v>86</v>
      </c>
      <c r="AY142" s="17" t="s">
        <v>151</v>
      </c>
      <c r="BE142" s="186">
        <f t="shared" si="14"/>
        <v>0</v>
      </c>
      <c r="BF142" s="186">
        <f t="shared" si="15"/>
        <v>0</v>
      </c>
      <c r="BG142" s="186">
        <f t="shared" si="16"/>
        <v>0</v>
      </c>
      <c r="BH142" s="186">
        <f t="shared" si="17"/>
        <v>0</v>
      </c>
      <c r="BI142" s="186">
        <f t="shared" si="18"/>
        <v>0</v>
      </c>
      <c r="BJ142" s="17" t="s">
        <v>158</v>
      </c>
      <c r="BK142" s="186">
        <f t="shared" si="19"/>
        <v>0</v>
      </c>
      <c r="BL142" s="17" t="s">
        <v>158</v>
      </c>
      <c r="BM142" s="185" t="s">
        <v>1663</v>
      </c>
    </row>
    <row r="143" spans="1:65" s="2" customFormat="1" ht="24.15" customHeight="1">
      <c r="A143" s="34"/>
      <c r="B143" s="35"/>
      <c r="C143" s="174" t="s">
        <v>314</v>
      </c>
      <c r="D143" s="174" t="s">
        <v>153</v>
      </c>
      <c r="E143" s="175" t="s">
        <v>1664</v>
      </c>
      <c r="F143" s="176" t="s">
        <v>1665</v>
      </c>
      <c r="G143" s="177" t="s">
        <v>1583</v>
      </c>
      <c r="H143" s="232"/>
      <c r="I143" s="179"/>
      <c r="J143" s="180">
        <f t="shared" si="10"/>
        <v>0</v>
      </c>
      <c r="K143" s="176" t="s">
        <v>157</v>
      </c>
      <c r="L143" s="39"/>
      <c r="M143" s="181" t="s">
        <v>19</v>
      </c>
      <c r="N143" s="182" t="s">
        <v>51</v>
      </c>
      <c r="O143" s="65"/>
      <c r="P143" s="183">
        <f t="shared" si="11"/>
        <v>0</v>
      </c>
      <c r="Q143" s="183">
        <v>0</v>
      </c>
      <c r="R143" s="183">
        <f t="shared" si="12"/>
        <v>0</v>
      </c>
      <c r="S143" s="183">
        <v>0</v>
      </c>
      <c r="T143" s="184">
        <f t="shared" si="13"/>
        <v>0</v>
      </c>
      <c r="U143" s="34"/>
      <c r="V143" s="34"/>
      <c r="W143" s="34"/>
      <c r="X143" s="34"/>
      <c r="Y143" s="34"/>
      <c r="Z143" s="34"/>
      <c r="AA143" s="34"/>
      <c r="AB143" s="34"/>
      <c r="AC143" s="34"/>
      <c r="AD143" s="34"/>
      <c r="AE143" s="34"/>
      <c r="AR143" s="185" t="s">
        <v>158</v>
      </c>
      <c r="AT143" s="185" t="s">
        <v>153</v>
      </c>
      <c r="AU143" s="185" t="s">
        <v>86</v>
      </c>
      <c r="AY143" s="17" t="s">
        <v>151</v>
      </c>
      <c r="BE143" s="186">
        <f t="shared" si="14"/>
        <v>0</v>
      </c>
      <c r="BF143" s="186">
        <f t="shared" si="15"/>
        <v>0</v>
      </c>
      <c r="BG143" s="186">
        <f t="shared" si="16"/>
        <v>0</v>
      </c>
      <c r="BH143" s="186">
        <f t="shared" si="17"/>
        <v>0</v>
      </c>
      <c r="BI143" s="186">
        <f t="shared" si="18"/>
        <v>0</v>
      </c>
      <c r="BJ143" s="17" t="s">
        <v>158</v>
      </c>
      <c r="BK143" s="186">
        <f t="shared" si="19"/>
        <v>0</v>
      </c>
      <c r="BL143" s="17" t="s">
        <v>158</v>
      </c>
      <c r="BM143" s="185" t="s">
        <v>1666</v>
      </c>
    </row>
    <row r="144" spans="1:47" s="2" customFormat="1" ht="86.4">
      <c r="A144" s="34"/>
      <c r="B144" s="35"/>
      <c r="C144" s="36"/>
      <c r="D144" s="187" t="s">
        <v>160</v>
      </c>
      <c r="E144" s="36"/>
      <c r="F144" s="188" t="s">
        <v>997</v>
      </c>
      <c r="G144" s="36"/>
      <c r="H144" s="36"/>
      <c r="I144" s="189"/>
      <c r="J144" s="36"/>
      <c r="K144" s="36"/>
      <c r="L144" s="39"/>
      <c r="M144" s="190"/>
      <c r="N144" s="191"/>
      <c r="O144" s="65"/>
      <c r="P144" s="65"/>
      <c r="Q144" s="65"/>
      <c r="R144" s="65"/>
      <c r="S144" s="65"/>
      <c r="T144" s="66"/>
      <c r="U144" s="34"/>
      <c r="V144" s="34"/>
      <c r="W144" s="34"/>
      <c r="X144" s="34"/>
      <c r="Y144" s="34"/>
      <c r="Z144" s="34"/>
      <c r="AA144" s="34"/>
      <c r="AB144" s="34"/>
      <c r="AC144" s="34"/>
      <c r="AD144" s="34"/>
      <c r="AE144" s="34"/>
      <c r="AT144" s="17" t="s">
        <v>160</v>
      </c>
      <c r="AU144" s="17" t="s">
        <v>86</v>
      </c>
    </row>
    <row r="145" spans="2:63" s="12" customFormat="1" ht="25.95" customHeight="1">
      <c r="B145" s="158"/>
      <c r="C145" s="159"/>
      <c r="D145" s="160" t="s">
        <v>77</v>
      </c>
      <c r="E145" s="161" t="s">
        <v>1667</v>
      </c>
      <c r="F145" s="161" t="s">
        <v>1668</v>
      </c>
      <c r="G145" s="159"/>
      <c r="H145" s="159"/>
      <c r="I145" s="162"/>
      <c r="J145" s="163">
        <f>BK145</f>
        <v>0</v>
      </c>
      <c r="K145" s="159"/>
      <c r="L145" s="164"/>
      <c r="M145" s="165"/>
      <c r="N145" s="166"/>
      <c r="O145" s="166"/>
      <c r="P145" s="167">
        <f>SUM(P146:P156)</f>
        <v>0</v>
      </c>
      <c r="Q145" s="166"/>
      <c r="R145" s="167">
        <f>SUM(R146:R156)</f>
        <v>0.38075000000000003</v>
      </c>
      <c r="S145" s="166"/>
      <c r="T145" s="168">
        <f>SUM(T146:T156)</f>
        <v>0</v>
      </c>
      <c r="AR145" s="169" t="s">
        <v>86</v>
      </c>
      <c r="AT145" s="170" t="s">
        <v>77</v>
      </c>
      <c r="AU145" s="170" t="s">
        <v>78</v>
      </c>
      <c r="AY145" s="169" t="s">
        <v>151</v>
      </c>
      <c r="BK145" s="171">
        <f>SUM(BK146:BK156)</f>
        <v>0</v>
      </c>
    </row>
    <row r="146" spans="1:65" s="2" customFormat="1" ht="24.15" customHeight="1">
      <c r="A146" s="34"/>
      <c r="B146" s="35"/>
      <c r="C146" s="174" t="s">
        <v>318</v>
      </c>
      <c r="D146" s="174" t="s">
        <v>153</v>
      </c>
      <c r="E146" s="175" t="s">
        <v>1669</v>
      </c>
      <c r="F146" s="176" t="s">
        <v>1670</v>
      </c>
      <c r="G146" s="177" t="s">
        <v>188</v>
      </c>
      <c r="H146" s="178">
        <v>1</v>
      </c>
      <c r="I146" s="179"/>
      <c r="J146" s="180">
        <f aca="true" t="shared" si="20" ref="J146:J155">ROUND(I146*H146,2)</f>
        <v>0</v>
      </c>
      <c r="K146" s="176" t="s">
        <v>157</v>
      </c>
      <c r="L146" s="39"/>
      <c r="M146" s="181" t="s">
        <v>19</v>
      </c>
      <c r="N146" s="182" t="s">
        <v>51</v>
      </c>
      <c r="O146" s="65"/>
      <c r="P146" s="183">
        <f aca="true" t="shared" si="21" ref="P146:P155">O146*H146</f>
        <v>0</v>
      </c>
      <c r="Q146" s="183">
        <v>0.00755</v>
      </c>
      <c r="R146" s="183">
        <f aca="true" t="shared" si="22" ref="R146:R155">Q146*H146</f>
        <v>0.00755</v>
      </c>
      <c r="S146" s="183">
        <v>0</v>
      </c>
      <c r="T146" s="184">
        <f aca="true" t="shared" si="23" ref="T146:T155">S146*H146</f>
        <v>0</v>
      </c>
      <c r="U146" s="34"/>
      <c r="V146" s="34"/>
      <c r="W146" s="34"/>
      <c r="X146" s="34"/>
      <c r="Y146" s="34"/>
      <c r="Z146" s="34"/>
      <c r="AA146" s="34"/>
      <c r="AB146" s="34"/>
      <c r="AC146" s="34"/>
      <c r="AD146" s="34"/>
      <c r="AE146" s="34"/>
      <c r="AR146" s="185" t="s">
        <v>158</v>
      </c>
      <c r="AT146" s="185" t="s">
        <v>153</v>
      </c>
      <c r="AU146" s="185" t="s">
        <v>86</v>
      </c>
      <c r="AY146" s="17" t="s">
        <v>151</v>
      </c>
      <c r="BE146" s="186">
        <f aca="true" t="shared" si="24" ref="BE146:BE155">IF(N146="základní",J146,0)</f>
        <v>0</v>
      </c>
      <c r="BF146" s="186">
        <f aca="true" t="shared" si="25" ref="BF146:BF155">IF(N146="snížená",J146,0)</f>
        <v>0</v>
      </c>
      <c r="BG146" s="186">
        <f aca="true" t="shared" si="26" ref="BG146:BG155">IF(N146="zákl. přenesená",J146,0)</f>
        <v>0</v>
      </c>
      <c r="BH146" s="186">
        <f aca="true" t="shared" si="27" ref="BH146:BH155">IF(N146="sníž. přenesená",J146,0)</f>
        <v>0</v>
      </c>
      <c r="BI146" s="186">
        <f aca="true" t="shared" si="28" ref="BI146:BI155">IF(N146="nulová",J146,0)</f>
        <v>0</v>
      </c>
      <c r="BJ146" s="17" t="s">
        <v>158</v>
      </c>
      <c r="BK146" s="186">
        <f aca="true" t="shared" si="29" ref="BK146:BK155">ROUND(I146*H146,2)</f>
        <v>0</v>
      </c>
      <c r="BL146" s="17" t="s">
        <v>158</v>
      </c>
      <c r="BM146" s="185" t="s">
        <v>1671</v>
      </c>
    </row>
    <row r="147" spans="1:65" s="2" customFormat="1" ht="24.15" customHeight="1">
      <c r="A147" s="34"/>
      <c r="B147" s="35"/>
      <c r="C147" s="174" t="s">
        <v>324</v>
      </c>
      <c r="D147" s="174" t="s">
        <v>153</v>
      </c>
      <c r="E147" s="175" t="s">
        <v>1672</v>
      </c>
      <c r="F147" s="176" t="s">
        <v>1673</v>
      </c>
      <c r="G147" s="177" t="s">
        <v>188</v>
      </c>
      <c r="H147" s="178">
        <v>4</v>
      </c>
      <c r="I147" s="179"/>
      <c r="J147" s="180">
        <f t="shared" si="20"/>
        <v>0</v>
      </c>
      <c r="K147" s="176" t="s">
        <v>157</v>
      </c>
      <c r="L147" s="39"/>
      <c r="M147" s="181" t="s">
        <v>19</v>
      </c>
      <c r="N147" s="182" t="s">
        <v>51</v>
      </c>
      <c r="O147" s="65"/>
      <c r="P147" s="183">
        <f t="shared" si="21"/>
        <v>0</v>
      </c>
      <c r="Q147" s="183">
        <v>0.01415</v>
      </c>
      <c r="R147" s="183">
        <f t="shared" si="22"/>
        <v>0.0566</v>
      </c>
      <c r="S147" s="183">
        <v>0</v>
      </c>
      <c r="T147" s="184">
        <f t="shared" si="23"/>
        <v>0</v>
      </c>
      <c r="U147" s="34"/>
      <c r="V147" s="34"/>
      <c r="W147" s="34"/>
      <c r="X147" s="34"/>
      <c r="Y147" s="34"/>
      <c r="Z147" s="34"/>
      <c r="AA147" s="34"/>
      <c r="AB147" s="34"/>
      <c r="AC147" s="34"/>
      <c r="AD147" s="34"/>
      <c r="AE147" s="34"/>
      <c r="AR147" s="185" t="s">
        <v>158</v>
      </c>
      <c r="AT147" s="185" t="s">
        <v>153</v>
      </c>
      <c r="AU147" s="185" t="s">
        <v>86</v>
      </c>
      <c r="AY147" s="17" t="s">
        <v>151</v>
      </c>
      <c r="BE147" s="186">
        <f t="shared" si="24"/>
        <v>0</v>
      </c>
      <c r="BF147" s="186">
        <f t="shared" si="25"/>
        <v>0</v>
      </c>
      <c r="BG147" s="186">
        <f t="shared" si="26"/>
        <v>0</v>
      </c>
      <c r="BH147" s="186">
        <f t="shared" si="27"/>
        <v>0</v>
      </c>
      <c r="BI147" s="186">
        <f t="shared" si="28"/>
        <v>0</v>
      </c>
      <c r="BJ147" s="17" t="s">
        <v>158</v>
      </c>
      <c r="BK147" s="186">
        <f t="shared" si="29"/>
        <v>0</v>
      </c>
      <c r="BL147" s="17" t="s">
        <v>158</v>
      </c>
      <c r="BM147" s="185" t="s">
        <v>1674</v>
      </c>
    </row>
    <row r="148" spans="1:65" s="2" customFormat="1" ht="24.15" customHeight="1">
      <c r="A148" s="34"/>
      <c r="B148" s="35"/>
      <c r="C148" s="174" t="s">
        <v>328</v>
      </c>
      <c r="D148" s="174" t="s">
        <v>153</v>
      </c>
      <c r="E148" s="175" t="s">
        <v>1675</v>
      </c>
      <c r="F148" s="176" t="s">
        <v>1676</v>
      </c>
      <c r="G148" s="177" t="s">
        <v>188</v>
      </c>
      <c r="H148" s="178">
        <v>2</v>
      </c>
      <c r="I148" s="179"/>
      <c r="J148" s="180">
        <f t="shared" si="20"/>
        <v>0</v>
      </c>
      <c r="K148" s="176" t="s">
        <v>157</v>
      </c>
      <c r="L148" s="39"/>
      <c r="M148" s="181" t="s">
        <v>19</v>
      </c>
      <c r="N148" s="182" t="s">
        <v>51</v>
      </c>
      <c r="O148" s="65"/>
      <c r="P148" s="183">
        <f t="shared" si="21"/>
        <v>0</v>
      </c>
      <c r="Q148" s="183">
        <v>0.0234</v>
      </c>
      <c r="R148" s="183">
        <f t="shared" si="22"/>
        <v>0.0468</v>
      </c>
      <c r="S148" s="183">
        <v>0</v>
      </c>
      <c r="T148" s="184">
        <f t="shared" si="23"/>
        <v>0</v>
      </c>
      <c r="U148" s="34"/>
      <c r="V148" s="34"/>
      <c r="W148" s="34"/>
      <c r="X148" s="34"/>
      <c r="Y148" s="34"/>
      <c r="Z148" s="34"/>
      <c r="AA148" s="34"/>
      <c r="AB148" s="34"/>
      <c r="AC148" s="34"/>
      <c r="AD148" s="34"/>
      <c r="AE148" s="34"/>
      <c r="AR148" s="185" t="s">
        <v>158</v>
      </c>
      <c r="AT148" s="185" t="s">
        <v>153</v>
      </c>
      <c r="AU148" s="185" t="s">
        <v>86</v>
      </c>
      <c r="AY148" s="17" t="s">
        <v>151</v>
      </c>
      <c r="BE148" s="186">
        <f t="shared" si="24"/>
        <v>0</v>
      </c>
      <c r="BF148" s="186">
        <f t="shared" si="25"/>
        <v>0</v>
      </c>
      <c r="BG148" s="186">
        <f t="shared" si="26"/>
        <v>0</v>
      </c>
      <c r="BH148" s="186">
        <f t="shared" si="27"/>
        <v>0</v>
      </c>
      <c r="BI148" s="186">
        <f t="shared" si="28"/>
        <v>0</v>
      </c>
      <c r="BJ148" s="17" t="s">
        <v>158</v>
      </c>
      <c r="BK148" s="186">
        <f t="shared" si="29"/>
        <v>0</v>
      </c>
      <c r="BL148" s="17" t="s">
        <v>158</v>
      </c>
      <c r="BM148" s="185" t="s">
        <v>1677</v>
      </c>
    </row>
    <row r="149" spans="1:65" s="2" customFormat="1" ht="24.15" customHeight="1">
      <c r="A149" s="34"/>
      <c r="B149" s="35"/>
      <c r="C149" s="174" t="s">
        <v>332</v>
      </c>
      <c r="D149" s="174" t="s">
        <v>153</v>
      </c>
      <c r="E149" s="175" t="s">
        <v>1678</v>
      </c>
      <c r="F149" s="176" t="s">
        <v>1679</v>
      </c>
      <c r="G149" s="177" t="s">
        <v>188</v>
      </c>
      <c r="H149" s="178">
        <v>1</v>
      </c>
      <c r="I149" s="179"/>
      <c r="J149" s="180">
        <f t="shared" si="20"/>
        <v>0</v>
      </c>
      <c r="K149" s="176" t="s">
        <v>157</v>
      </c>
      <c r="L149" s="39"/>
      <c r="M149" s="181" t="s">
        <v>19</v>
      </c>
      <c r="N149" s="182" t="s">
        <v>51</v>
      </c>
      <c r="O149" s="65"/>
      <c r="P149" s="183">
        <f t="shared" si="21"/>
        <v>0</v>
      </c>
      <c r="Q149" s="183">
        <v>0.0287</v>
      </c>
      <c r="R149" s="183">
        <f t="shared" si="22"/>
        <v>0.0287</v>
      </c>
      <c r="S149" s="183">
        <v>0</v>
      </c>
      <c r="T149" s="184">
        <f t="shared" si="23"/>
        <v>0</v>
      </c>
      <c r="U149" s="34"/>
      <c r="V149" s="34"/>
      <c r="W149" s="34"/>
      <c r="X149" s="34"/>
      <c r="Y149" s="34"/>
      <c r="Z149" s="34"/>
      <c r="AA149" s="34"/>
      <c r="AB149" s="34"/>
      <c r="AC149" s="34"/>
      <c r="AD149" s="34"/>
      <c r="AE149" s="34"/>
      <c r="AR149" s="185" t="s">
        <v>158</v>
      </c>
      <c r="AT149" s="185" t="s">
        <v>153</v>
      </c>
      <c r="AU149" s="185" t="s">
        <v>86</v>
      </c>
      <c r="AY149" s="17" t="s">
        <v>151</v>
      </c>
      <c r="BE149" s="186">
        <f t="shared" si="24"/>
        <v>0</v>
      </c>
      <c r="BF149" s="186">
        <f t="shared" si="25"/>
        <v>0</v>
      </c>
      <c r="BG149" s="186">
        <f t="shared" si="26"/>
        <v>0</v>
      </c>
      <c r="BH149" s="186">
        <f t="shared" si="27"/>
        <v>0</v>
      </c>
      <c r="BI149" s="186">
        <f t="shared" si="28"/>
        <v>0</v>
      </c>
      <c r="BJ149" s="17" t="s">
        <v>158</v>
      </c>
      <c r="BK149" s="186">
        <f t="shared" si="29"/>
        <v>0</v>
      </c>
      <c r="BL149" s="17" t="s">
        <v>158</v>
      </c>
      <c r="BM149" s="185" t="s">
        <v>1680</v>
      </c>
    </row>
    <row r="150" spans="1:65" s="2" customFormat="1" ht="24.15" customHeight="1">
      <c r="A150" s="34"/>
      <c r="B150" s="35"/>
      <c r="C150" s="174" t="s">
        <v>337</v>
      </c>
      <c r="D150" s="174" t="s">
        <v>153</v>
      </c>
      <c r="E150" s="175" t="s">
        <v>1681</v>
      </c>
      <c r="F150" s="176" t="s">
        <v>1682</v>
      </c>
      <c r="G150" s="177" t="s">
        <v>188</v>
      </c>
      <c r="H150" s="178">
        <v>2</v>
      </c>
      <c r="I150" s="179"/>
      <c r="J150" s="180">
        <f t="shared" si="20"/>
        <v>0</v>
      </c>
      <c r="K150" s="176" t="s">
        <v>157</v>
      </c>
      <c r="L150" s="39"/>
      <c r="M150" s="181" t="s">
        <v>19</v>
      </c>
      <c r="N150" s="182" t="s">
        <v>51</v>
      </c>
      <c r="O150" s="65"/>
      <c r="P150" s="183">
        <f t="shared" si="21"/>
        <v>0</v>
      </c>
      <c r="Q150" s="183">
        <v>0.034</v>
      </c>
      <c r="R150" s="183">
        <f t="shared" si="22"/>
        <v>0.068</v>
      </c>
      <c r="S150" s="183">
        <v>0</v>
      </c>
      <c r="T150" s="184">
        <f t="shared" si="23"/>
        <v>0</v>
      </c>
      <c r="U150" s="34"/>
      <c r="V150" s="34"/>
      <c r="W150" s="34"/>
      <c r="X150" s="34"/>
      <c r="Y150" s="34"/>
      <c r="Z150" s="34"/>
      <c r="AA150" s="34"/>
      <c r="AB150" s="34"/>
      <c r="AC150" s="34"/>
      <c r="AD150" s="34"/>
      <c r="AE150" s="34"/>
      <c r="AR150" s="185" t="s">
        <v>158</v>
      </c>
      <c r="AT150" s="185" t="s">
        <v>153</v>
      </c>
      <c r="AU150" s="185" t="s">
        <v>86</v>
      </c>
      <c r="AY150" s="17" t="s">
        <v>151</v>
      </c>
      <c r="BE150" s="186">
        <f t="shared" si="24"/>
        <v>0</v>
      </c>
      <c r="BF150" s="186">
        <f t="shared" si="25"/>
        <v>0</v>
      </c>
      <c r="BG150" s="186">
        <f t="shared" si="26"/>
        <v>0</v>
      </c>
      <c r="BH150" s="186">
        <f t="shared" si="27"/>
        <v>0</v>
      </c>
      <c r="BI150" s="186">
        <f t="shared" si="28"/>
        <v>0</v>
      </c>
      <c r="BJ150" s="17" t="s">
        <v>158</v>
      </c>
      <c r="BK150" s="186">
        <f t="shared" si="29"/>
        <v>0</v>
      </c>
      <c r="BL150" s="17" t="s">
        <v>158</v>
      </c>
      <c r="BM150" s="185" t="s">
        <v>1683</v>
      </c>
    </row>
    <row r="151" spans="1:65" s="2" customFormat="1" ht="24.15" customHeight="1">
      <c r="A151" s="34"/>
      <c r="B151" s="35"/>
      <c r="C151" s="174" t="s">
        <v>341</v>
      </c>
      <c r="D151" s="174" t="s">
        <v>153</v>
      </c>
      <c r="E151" s="175" t="s">
        <v>1684</v>
      </c>
      <c r="F151" s="176" t="s">
        <v>1685</v>
      </c>
      <c r="G151" s="177" t="s">
        <v>1686</v>
      </c>
      <c r="H151" s="178">
        <v>3</v>
      </c>
      <c r="I151" s="179"/>
      <c r="J151" s="180">
        <f t="shared" si="20"/>
        <v>0</v>
      </c>
      <c r="K151" s="176" t="s">
        <v>157</v>
      </c>
      <c r="L151" s="39"/>
      <c r="M151" s="181" t="s">
        <v>19</v>
      </c>
      <c r="N151" s="182" t="s">
        <v>51</v>
      </c>
      <c r="O151" s="65"/>
      <c r="P151" s="183">
        <f t="shared" si="21"/>
        <v>0</v>
      </c>
      <c r="Q151" s="183">
        <v>0.0423</v>
      </c>
      <c r="R151" s="183">
        <f t="shared" si="22"/>
        <v>0.12689999999999999</v>
      </c>
      <c r="S151" s="183">
        <v>0</v>
      </c>
      <c r="T151" s="184">
        <f t="shared" si="23"/>
        <v>0</v>
      </c>
      <c r="U151" s="34"/>
      <c r="V151" s="34"/>
      <c r="W151" s="34"/>
      <c r="X151" s="34"/>
      <c r="Y151" s="34"/>
      <c r="Z151" s="34"/>
      <c r="AA151" s="34"/>
      <c r="AB151" s="34"/>
      <c r="AC151" s="34"/>
      <c r="AD151" s="34"/>
      <c r="AE151" s="34"/>
      <c r="AR151" s="185" t="s">
        <v>158</v>
      </c>
      <c r="AT151" s="185" t="s">
        <v>153</v>
      </c>
      <c r="AU151" s="185" t="s">
        <v>86</v>
      </c>
      <c r="AY151" s="17" t="s">
        <v>151</v>
      </c>
      <c r="BE151" s="186">
        <f t="shared" si="24"/>
        <v>0</v>
      </c>
      <c r="BF151" s="186">
        <f t="shared" si="25"/>
        <v>0</v>
      </c>
      <c r="BG151" s="186">
        <f t="shared" si="26"/>
        <v>0</v>
      </c>
      <c r="BH151" s="186">
        <f t="shared" si="27"/>
        <v>0</v>
      </c>
      <c r="BI151" s="186">
        <f t="shared" si="28"/>
        <v>0</v>
      </c>
      <c r="BJ151" s="17" t="s">
        <v>158</v>
      </c>
      <c r="BK151" s="186">
        <f t="shared" si="29"/>
        <v>0</v>
      </c>
      <c r="BL151" s="17" t="s">
        <v>158</v>
      </c>
      <c r="BM151" s="185" t="s">
        <v>1687</v>
      </c>
    </row>
    <row r="152" spans="1:65" s="2" customFormat="1" ht="24.15" customHeight="1">
      <c r="A152" s="34"/>
      <c r="B152" s="35"/>
      <c r="C152" s="174" t="s">
        <v>346</v>
      </c>
      <c r="D152" s="174" t="s">
        <v>153</v>
      </c>
      <c r="E152" s="175" t="s">
        <v>1688</v>
      </c>
      <c r="F152" s="176" t="s">
        <v>1689</v>
      </c>
      <c r="G152" s="177" t="s">
        <v>188</v>
      </c>
      <c r="H152" s="178">
        <v>1</v>
      </c>
      <c r="I152" s="179"/>
      <c r="J152" s="180">
        <f t="shared" si="20"/>
        <v>0</v>
      </c>
      <c r="K152" s="176" t="s">
        <v>157</v>
      </c>
      <c r="L152" s="39"/>
      <c r="M152" s="181" t="s">
        <v>19</v>
      </c>
      <c r="N152" s="182" t="s">
        <v>51</v>
      </c>
      <c r="O152" s="65"/>
      <c r="P152" s="183">
        <f t="shared" si="21"/>
        <v>0</v>
      </c>
      <c r="Q152" s="183">
        <v>0.0462</v>
      </c>
      <c r="R152" s="183">
        <f t="shared" si="22"/>
        <v>0.0462</v>
      </c>
      <c r="S152" s="183">
        <v>0</v>
      </c>
      <c r="T152" s="184">
        <f t="shared" si="23"/>
        <v>0</v>
      </c>
      <c r="U152" s="34"/>
      <c r="V152" s="34"/>
      <c r="W152" s="34"/>
      <c r="X152" s="34"/>
      <c r="Y152" s="34"/>
      <c r="Z152" s="34"/>
      <c r="AA152" s="34"/>
      <c r="AB152" s="34"/>
      <c r="AC152" s="34"/>
      <c r="AD152" s="34"/>
      <c r="AE152" s="34"/>
      <c r="AR152" s="185" t="s">
        <v>158</v>
      </c>
      <c r="AT152" s="185" t="s">
        <v>153</v>
      </c>
      <c r="AU152" s="185" t="s">
        <v>86</v>
      </c>
      <c r="AY152" s="17" t="s">
        <v>151</v>
      </c>
      <c r="BE152" s="186">
        <f t="shared" si="24"/>
        <v>0</v>
      </c>
      <c r="BF152" s="186">
        <f t="shared" si="25"/>
        <v>0</v>
      </c>
      <c r="BG152" s="186">
        <f t="shared" si="26"/>
        <v>0</v>
      </c>
      <c r="BH152" s="186">
        <f t="shared" si="27"/>
        <v>0</v>
      </c>
      <c r="BI152" s="186">
        <f t="shared" si="28"/>
        <v>0</v>
      </c>
      <c r="BJ152" s="17" t="s">
        <v>158</v>
      </c>
      <c r="BK152" s="186">
        <f t="shared" si="29"/>
        <v>0</v>
      </c>
      <c r="BL152" s="17" t="s">
        <v>158</v>
      </c>
      <c r="BM152" s="185" t="s">
        <v>1690</v>
      </c>
    </row>
    <row r="153" spans="1:65" s="2" customFormat="1" ht="14.4" customHeight="1">
      <c r="A153" s="34"/>
      <c r="B153" s="35"/>
      <c r="C153" s="174" t="s">
        <v>351</v>
      </c>
      <c r="D153" s="174" t="s">
        <v>153</v>
      </c>
      <c r="E153" s="175" t="s">
        <v>1691</v>
      </c>
      <c r="F153" s="176" t="s">
        <v>1692</v>
      </c>
      <c r="G153" s="177" t="s">
        <v>188</v>
      </c>
      <c r="H153" s="178">
        <v>2</v>
      </c>
      <c r="I153" s="179"/>
      <c r="J153" s="180">
        <f t="shared" si="20"/>
        <v>0</v>
      </c>
      <c r="K153" s="176" t="s">
        <v>19</v>
      </c>
      <c r="L153" s="39"/>
      <c r="M153" s="181" t="s">
        <v>19</v>
      </c>
      <c r="N153" s="182" t="s">
        <v>51</v>
      </c>
      <c r="O153" s="65"/>
      <c r="P153" s="183">
        <f t="shared" si="21"/>
        <v>0</v>
      </c>
      <c r="Q153" s="183">
        <v>0</v>
      </c>
      <c r="R153" s="183">
        <f t="shared" si="22"/>
        <v>0</v>
      </c>
      <c r="S153" s="183">
        <v>0</v>
      </c>
      <c r="T153" s="184">
        <f t="shared" si="23"/>
        <v>0</v>
      </c>
      <c r="U153" s="34"/>
      <c r="V153" s="34"/>
      <c r="W153" s="34"/>
      <c r="X153" s="34"/>
      <c r="Y153" s="34"/>
      <c r="Z153" s="34"/>
      <c r="AA153" s="34"/>
      <c r="AB153" s="34"/>
      <c r="AC153" s="34"/>
      <c r="AD153" s="34"/>
      <c r="AE153" s="34"/>
      <c r="AR153" s="185" t="s">
        <v>158</v>
      </c>
      <c r="AT153" s="185" t="s">
        <v>153</v>
      </c>
      <c r="AU153" s="185" t="s">
        <v>86</v>
      </c>
      <c r="AY153" s="17" t="s">
        <v>151</v>
      </c>
      <c r="BE153" s="186">
        <f t="shared" si="24"/>
        <v>0</v>
      </c>
      <c r="BF153" s="186">
        <f t="shared" si="25"/>
        <v>0</v>
      </c>
      <c r="BG153" s="186">
        <f t="shared" si="26"/>
        <v>0</v>
      </c>
      <c r="BH153" s="186">
        <f t="shared" si="27"/>
        <v>0</v>
      </c>
      <c r="BI153" s="186">
        <f t="shared" si="28"/>
        <v>0</v>
      </c>
      <c r="BJ153" s="17" t="s">
        <v>158</v>
      </c>
      <c r="BK153" s="186">
        <f t="shared" si="29"/>
        <v>0</v>
      </c>
      <c r="BL153" s="17" t="s">
        <v>158</v>
      </c>
      <c r="BM153" s="185" t="s">
        <v>1693</v>
      </c>
    </row>
    <row r="154" spans="1:65" s="2" customFormat="1" ht="14.4" customHeight="1">
      <c r="A154" s="34"/>
      <c r="B154" s="35"/>
      <c r="C154" s="174" t="s">
        <v>356</v>
      </c>
      <c r="D154" s="174" t="s">
        <v>153</v>
      </c>
      <c r="E154" s="175" t="s">
        <v>1694</v>
      </c>
      <c r="F154" s="176" t="s">
        <v>1695</v>
      </c>
      <c r="G154" s="177" t="s">
        <v>188</v>
      </c>
      <c r="H154" s="178">
        <v>2</v>
      </c>
      <c r="I154" s="179"/>
      <c r="J154" s="180">
        <f t="shared" si="20"/>
        <v>0</v>
      </c>
      <c r="K154" s="176" t="s">
        <v>19</v>
      </c>
      <c r="L154" s="39"/>
      <c r="M154" s="181" t="s">
        <v>19</v>
      </c>
      <c r="N154" s="182" t="s">
        <v>51</v>
      </c>
      <c r="O154" s="65"/>
      <c r="P154" s="183">
        <f t="shared" si="21"/>
        <v>0</v>
      </c>
      <c r="Q154" s="183">
        <v>0</v>
      </c>
      <c r="R154" s="183">
        <f t="shared" si="22"/>
        <v>0</v>
      </c>
      <c r="S154" s="183">
        <v>0</v>
      </c>
      <c r="T154" s="184">
        <f t="shared" si="23"/>
        <v>0</v>
      </c>
      <c r="U154" s="34"/>
      <c r="V154" s="34"/>
      <c r="W154" s="34"/>
      <c r="X154" s="34"/>
      <c r="Y154" s="34"/>
      <c r="Z154" s="34"/>
      <c r="AA154" s="34"/>
      <c r="AB154" s="34"/>
      <c r="AC154" s="34"/>
      <c r="AD154" s="34"/>
      <c r="AE154" s="34"/>
      <c r="AR154" s="185" t="s">
        <v>158</v>
      </c>
      <c r="AT154" s="185" t="s">
        <v>153</v>
      </c>
      <c r="AU154" s="185" t="s">
        <v>86</v>
      </c>
      <c r="AY154" s="17" t="s">
        <v>151</v>
      </c>
      <c r="BE154" s="186">
        <f t="shared" si="24"/>
        <v>0</v>
      </c>
      <c r="BF154" s="186">
        <f t="shared" si="25"/>
        <v>0</v>
      </c>
      <c r="BG154" s="186">
        <f t="shared" si="26"/>
        <v>0</v>
      </c>
      <c r="BH154" s="186">
        <f t="shared" si="27"/>
        <v>0</v>
      </c>
      <c r="BI154" s="186">
        <f t="shared" si="28"/>
        <v>0</v>
      </c>
      <c r="BJ154" s="17" t="s">
        <v>158</v>
      </c>
      <c r="BK154" s="186">
        <f t="shared" si="29"/>
        <v>0</v>
      </c>
      <c r="BL154" s="17" t="s">
        <v>158</v>
      </c>
      <c r="BM154" s="185" t="s">
        <v>1696</v>
      </c>
    </row>
    <row r="155" spans="1:65" s="2" customFormat="1" ht="24.15" customHeight="1">
      <c r="A155" s="34"/>
      <c r="B155" s="35"/>
      <c r="C155" s="174" t="s">
        <v>360</v>
      </c>
      <c r="D155" s="174" t="s">
        <v>153</v>
      </c>
      <c r="E155" s="175" t="s">
        <v>1697</v>
      </c>
      <c r="F155" s="176" t="s">
        <v>1698</v>
      </c>
      <c r="G155" s="177" t="s">
        <v>1583</v>
      </c>
      <c r="H155" s="232"/>
      <c r="I155" s="179"/>
      <c r="J155" s="180">
        <f t="shared" si="20"/>
        <v>0</v>
      </c>
      <c r="K155" s="176" t="s">
        <v>157</v>
      </c>
      <c r="L155" s="39"/>
      <c r="M155" s="181" t="s">
        <v>19</v>
      </c>
      <c r="N155" s="182" t="s">
        <v>51</v>
      </c>
      <c r="O155" s="65"/>
      <c r="P155" s="183">
        <f t="shared" si="21"/>
        <v>0</v>
      </c>
      <c r="Q155" s="183">
        <v>0</v>
      </c>
      <c r="R155" s="183">
        <f t="shared" si="22"/>
        <v>0</v>
      </c>
      <c r="S155" s="183">
        <v>0</v>
      </c>
      <c r="T155" s="184">
        <f t="shared" si="23"/>
        <v>0</v>
      </c>
      <c r="U155" s="34"/>
      <c r="V155" s="34"/>
      <c r="W155" s="34"/>
      <c r="X155" s="34"/>
      <c r="Y155" s="34"/>
      <c r="Z155" s="34"/>
      <c r="AA155" s="34"/>
      <c r="AB155" s="34"/>
      <c r="AC155" s="34"/>
      <c r="AD155" s="34"/>
      <c r="AE155" s="34"/>
      <c r="AR155" s="185" t="s">
        <v>158</v>
      </c>
      <c r="AT155" s="185" t="s">
        <v>153</v>
      </c>
      <c r="AU155" s="185" t="s">
        <v>86</v>
      </c>
      <c r="AY155" s="17" t="s">
        <v>151</v>
      </c>
      <c r="BE155" s="186">
        <f t="shared" si="24"/>
        <v>0</v>
      </c>
      <c r="BF155" s="186">
        <f t="shared" si="25"/>
        <v>0</v>
      </c>
      <c r="BG155" s="186">
        <f t="shared" si="26"/>
        <v>0</v>
      </c>
      <c r="BH155" s="186">
        <f t="shared" si="27"/>
        <v>0</v>
      </c>
      <c r="BI155" s="186">
        <f t="shared" si="28"/>
        <v>0</v>
      </c>
      <c r="BJ155" s="17" t="s">
        <v>158</v>
      </c>
      <c r="BK155" s="186">
        <f t="shared" si="29"/>
        <v>0</v>
      </c>
      <c r="BL155" s="17" t="s">
        <v>158</v>
      </c>
      <c r="BM155" s="185" t="s">
        <v>1699</v>
      </c>
    </row>
    <row r="156" spans="1:47" s="2" customFormat="1" ht="86.4">
      <c r="A156" s="34"/>
      <c r="B156" s="35"/>
      <c r="C156" s="36"/>
      <c r="D156" s="187" t="s">
        <v>160</v>
      </c>
      <c r="E156" s="36"/>
      <c r="F156" s="188" t="s">
        <v>1050</v>
      </c>
      <c r="G156" s="36"/>
      <c r="H156" s="36"/>
      <c r="I156" s="189"/>
      <c r="J156" s="36"/>
      <c r="K156" s="36"/>
      <c r="L156" s="39"/>
      <c r="M156" s="190"/>
      <c r="N156" s="191"/>
      <c r="O156" s="65"/>
      <c r="P156" s="65"/>
      <c r="Q156" s="65"/>
      <c r="R156" s="65"/>
      <c r="S156" s="65"/>
      <c r="T156" s="66"/>
      <c r="U156" s="34"/>
      <c r="V156" s="34"/>
      <c r="W156" s="34"/>
      <c r="X156" s="34"/>
      <c r="Y156" s="34"/>
      <c r="Z156" s="34"/>
      <c r="AA156" s="34"/>
      <c r="AB156" s="34"/>
      <c r="AC156" s="34"/>
      <c r="AD156" s="34"/>
      <c r="AE156" s="34"/>
      <c r="AT156" s="17" t="s">
        <v>160</v>
      </c>
      <c r="AU156" s="17" t="s">
        <v>86</v>
      </c>
    </row>
    <row r="157" spans="2:63" s="12" customFormat="1" ht="25.95" customHeight="1">
      <c r="B157" s="158"/>
      <c r="C157" s="159"/>
      <c r="D157" s="160" t="s">
        <v>77</v>
      </c>
      <c r="E157" s="161" t="s">
        <v>1700</v>
      </c>
      <c r="F157" s="161" t="s">
        <v>1701</v>
      </c>
      <c r="G157" s="159"/>
      <c r="H157" s="159"/>
      <c r="I157" s="162"/>
      <c r="J157" s="163">
        <f>BK157</f>
        <v>0</v>
      </c>
      <c r="K157" s="159"/>
      <c r="L157" s="164"/>
      <c r="M157" s="165"/>
      <c r="N157" s="166"/>
      <c r="O157" s="166"/>
      <c r="P157" s="167">
        <f>SUM(P158:P161)</f>
        <v>0</v>
      </c>
      <c r="Q157" s="166"/>
      <c r="R157" s="167">
        <f>SUM(R158:R161)</f>
        <v>0.00017</v>
      </c>
      <c r="S157" s="166"/>
      <c r="T157" s="168">
        <f>SUM(T158:T161)</f>
        <v>0.22625</v>
      </c>
      <c r="AR157" s="169" t="s">
        <v>86</v>
      </c>
      <c r="AT157" s="170" t="s">
        <v>77</v>
      </c>
      <c r="AU157" s="170" t="s">
        <v>78</v>
      </c>
      <c r="AY157" s="169" t="s">
        <v>151</v>
      </c>
      <c r="BK157" s="171">
        <f>SUM(BK158:BK161)</f>
        <v>0</v>
      </c>
    </row>
    <row r="158" spans="1:65" s="2" customFormat="1" ht="14.4" customHeight="1">
      <c r="A158" s="34"/>
      <c r="B158" s="35"/>
      <c r="C158" s="174" t="s">
        <v>365</v>
      </c>
      <c r="D158" s="174" t="s">
        <v>153</v>
      </c>
      <c r="E158" s="175" t="s">
        <v>1702</v>
      </c>
      <c r="F158" s="176" t="s">
        <v>1703</v>
      </c>
      <c r="G158" s="177" t="s">
        <v>188</v>
      </c>
      <c r="H158" s="178">
        <v>1</v>
      </c>
      <c r="I158" s="179"/>
      <c r="J158" s="180">
        <f>ROUND(I158*H158,2)</f>
        <v>0</v>
      </c>
      <c r="K158" s="176" t="s">
        <v>157</v>
      </c>
      <c r="L158" s="39"/>
      <c r="M158" s="181" t="s">
        <v>19</v>
      </c>
      <c r="N158" s="182" t="s">
        <v>51</v>
      </c>
      <c r="O158" s="65"/>
      <c r="P158" s="183">
        <f>O158*H158</f>
        <v>0</v>
      </c>
      <c r="Q158" s="183">
        <v>0.00017</v>
      </c>
      <c r="R158" s="183">
        <f>Q158*H158</f>
        <v>0.00017</v>
      </c>
      <c r="S158" s="183">
        <v>0.22625</v>
      </c>
      <c r="T158" s="184">
        <f>S158*H158</f>
        <v>0.22625</v>
      </c>
      <c r="U158" s="34"/>
      <c r="V158" s="34"/>
      <c r="W158" s="34"/>
      <c r="X158" s="34"/>
      <c r="Y158" s="34"/>
      <c r="Z158" s="34"/>
      <c r="AA158" s="34"/>
      <c r="AB158" s="34"/>
      <c r="AC158" s="34"/>
      <c r="AD158" s="34"/>
      <c r="AE158" s="34"/>
      <c r="AR158" s="185" t="s">
        <v>158</v>
      </c>
      <c r="AT158" s="185" t="s">
        <v>153</v>
      </c>
      <c r="AU158" s="185" t="s">
        <v>86</v>
      </c>
      <c r="AY158" s="17" t="s">
        <v>151</v>
      </c>
      <c r="BE158" s="186">
        <f>IF(N158="základní",J158,0)</f>
        <v>0</v>
      </c>
      <c r="BF158" s="186">
        <f>IF(N158="snížená",J158,0)</f>
        <v>0</v>
      </c>
      <c r="BG158" s="186">
        <f>IF(N158="zákl. přenesená",J158,0)</f>
        <v>0</v>
      </c>
      <c r="BH158" s="186">
        <f>IF(N158="sníž. přenesená",J158,0)</f>
        <v>0</v>
      </c>
      <c r="BI158" s="186">
        <f>IF(N158="nulová",J158,0)</f>
        <v>0</v>
      </c>
      <c r="BJ158" s="17" t="s">
        <v>158</v>
      </c>
      <c r="BK158" s="186">
        <f>ROUND(I158*H158,2)</f>
        <v>0</v>
      </c>
      <c r="BL158" s="17" t="s">
        <v>158</v>
      </c>
      <c r="BM158" s="185" t="s">
        <v>1704</v>
      </c>
    </row>
    <row r="159" spans="1:65" s="2" customFormat="1" ht="14.4" customHeight="1">
      <c r="A159" s="34"/>
      <c r="B159" s="35"/>
      <c r="C159" s="174" t="s">
        <v>370</v>
      </c>
      <c r="D159" s="174" t="s">
        <v>153</v>
      </c>
      <c r="E159" s="175" t="s">
        <v>1705</v>
      </c>
      <c r="F159" s="176" t="s">
        <v>1706</v>
      </c>
      <c r="G159" s="177" t="s">
        <v>188</v>
      </c>
      <c r="H159" s="178">
        <v>1</v>
      </c>
      <c r="I159" s="179"/>
      <c r="J159" s="180">
        <f>ROUND(I159*H159,2)</f>
        <v>0</v>
      </c>
      <c r="K159" s="176" t="s">
        <v>19</v>
      </c>
      <c r="L159" s="39"/>
      <c r="M159" s="181" t="s">
        <v>19</v>
      </c>
      <c r="N159" s="182" t="s">
        <v>51</v>
      </c>
      <c r="O159" s="65"/>
      <c r="P159" s="183">
        <f>O159*H159</f>
        <v>0</v>
      </c>
      <c r="Q159" s="183">
        <v>0</v>
      </c>
      <c r="R159" s="183">
        <f>Q159*H159</f>
        <v>0</v>
      </c>
      <c r="S159" s="183">
        <v>0</v>
      </c>
      <c r="T159" s="184">
        <f>S159*H159</f>
        <v>0</v>
      </c>
      <c r="U159" s="34"/>
      <c r="V159" s="34"/>
      <c r="W159" s="34"/>
      <c r="X159" s="34"/>
      <c r="Y159" s="34"/>
      <c r="Z159" s="34"/>
      <c r="AA159" s="34"/>
      <c r="AB159" s="34"/>
      <c r="AC159" s="34"/>
      <c r="AD159" s="34"/>
      <c r="AE159" s="34"/>
      <c r="AR159" s="185" t="s">
        <v>158</v>
      </c>
      <c r="AT159" s="185" t="s">
        <v>153</v>
      </c>
      <c r="AU159" s="185" t="s">
        <v>86</v>
      </c>
      <c r="AY159" s="17" t="s">
        <v>151</v>
      </c>
      <c r="BE159" s="186">
        <f>IF(N159="základní",J159,0)</f>
        <v>0</v>
      </c>
      <c r="BF159" s="186">
        <f>IF(N159="snížená",J159,0)</f>
        <v>0</v>
      </c>
      <c r="BG159" s="186">
        <f>IF(N159="zákl. přenesená",J159,0)</f>
        <v>0</v>
      </c>
      <c r="BH159" s="186">
        <f>IF(N159="sníž. přenesená",J159,0)</f>
        <v>0</v>
      </c>
      <c r="BI159" s="186">
        <f>IF(N159="nulová",J159,0)</f>
        <v>0</v>
      </c>
      <c r="BJ159" s="17" t="s">
        <v>158</v>
      </c>
      <c r="BK159" s="186">
        <f>ROUND(I159*H159,2)</f>
        <v>0</v>
      </c>
      <c r="BL159" s="17" t="s">
        <v>158</v>
      </c>
      <c r="BM159" s="185" t="s">
        <v>1707</v>
      </c>
    </row>
    <row r="160" spans="1:65" s="2" customFormat="1" ht="24.15" customHeight="1">
      <c r="A160" s="34"/>
      <c r="B160" s="35"/>
      <c r="C160" s="174" t="s">
        <v>375</v>
      </c>
      <c r="D160" s="174" t="s">
        <v>153</v>
      </c>
      <c r="E160" s="175" t="s">
        <v>1708</v>
      </c>
      <c r="F160" s="176" t="s">
        <v>1709</v>
      </c>
      <c r="G160" s="177" t="s">
        <v>165</v>
      </c>
      <c r="H160" s="178">
        <v>0.1</v>
      </c>
      <c r="I160" s="179"/>
      <c r="J160" s="180">
        <f>ROUND(I160*H160,2)</f>
        <v>0</v>
      </c>
      <c r="K160" s="176" t="s">
        <v>157</v>
      </c>
      <c r="L160" s="39"/>
      <c r="M160" s="181" t="s">
        <v>19</v>
      </c>
      <c r="N160" s="182" t="s">
        <v>51</v>
      </c>
      <c r="O160" s="65"/>
      <c r="P160" s="183">
        <f>O160*H160</f>
        <v>0</v>
      </c>
      <c r="Q160" s="183">
        <v>0</v>
      </c>
      <c r="R160" s="183">
        <f>Q160*H160</f>
        <v>0</v>
      </c>
      <c r="S160" s="183">
        <v>0</v>
      </c>
      <c r="T160" s="184">
        <f>S160*H160</f>
        <v>0</v>
      </c>
      <c r="U160" s="34"/>
      <c r="V160" s="34"/>
      <c r="W160" s="34"/>
      <c r="X160" s="34"/>
      <c r="Y160" s="34"/>
      <c r="Z160" s="34"/>
      <c r="AA160" s="34"/>
      <c r="AB160" s="34"/>
      <c r="AC160" s="34"/>
      <c r="AD160" s="34"/>
      <c r="AE160" s="34"/>
      <c r="AR160" s="185" t="s">
        <v>158</v>
      </c>
      <c r="AT160" s="185" t="s">
        <v>153</v>
      </c>
      <c r="AU160" s="185" t="s">
        <v>86</v>
      </c>
      <c r="AY160" s="17" t="s">
        <v>151</v>
      </c>
      <c r="BE160" s="186">
        <f>IF(N160="základní",J160,0)</f>
        <v>0</v>
      </c>
      <c r="BF160" s="186">
        <f>IF(N160="snížená",J160,0)</f>
        <v>0</v>
      </c>
      <c r="BG160" s="186">
        <f>IF(N160="zákl. přenesená",J160,0)</f>
        <v>0</v>
      </c>
      <c r="BH160" s="186">
        <f>IF(N160="sníž. přenesená",J160,0)</f>
        <v>0</v>
      </c>
      <c r="BI160" s="186">
        <f>IF(N160="nulová",J160,0)</f>
        <v>0</v>
      </c>
      <c r="BJ160" s="17" t="s">
        <v>158</v>
      </c>
      <c r="BK160" s="186">
        <f>ROUND(I160*H160,2)</f>
        <v>0</v>
      </c>
      <c r="BL160" s="17" t="s">
        <v>158</v>
      </c>
      <c r="BM160" s="185" t="s">
        <v>1710</v>
      </c>
    </row>
    <row r="161" spans="1:47" s="2" customFormat="1" ht="38.4">
      <c r="A161" s="34"/>
      <c r="B161" s="35"/>
      <c r="C161" s="36"/>
      <c r="D161" s="187" t="s">
        <v>160</v>
      </c>
      <c r="E161" s="36"/>
      <c r="F161" s="188" t="s">
        <v>1711</v>
      </c>
      <c r="G161" s="36"/>
      <c r="H161" s="36"/>
      <c r="I161" s="189"/>
      <c r="J161" s="36"/>
      <c r="K161" s="36"/>
      <c r="L161" s="39"/>
      <c r="M161" s="190"/>
      <c r="N161" s="191"/>
      <c r="O161" s="65"/>
      <c r="P161" s="65"/>
      <c r="Q161" s="65"/>
      <c r="R161" s="65"/>
      <c r="S161" s="65"/>
      <c r="T161" s="66"/>
      <c r="U161" s="34"/>
      <c r="V161" s="34"/>
      <c r="W161" s="34"/>
      <c r="X161" s="34"/>
      <c r="Y161" s="34"/>
      <c r="Z161" s="34"/>
      <c r="AA161" s="34"/>
      <c r="AB161" s="34"/>
      <c r="AC161" s="34"/>
      <c r="AD161" s="34"/>
      <c r="AE161" s="34"/>
      <c r="AT161" s="17" t="s">
        <v>160</v>
      </c>
      <c r="AU161" s="17" t="s">
        <v>86</v>
      </c>
    </row>
    <row r="162" spans="2:63" s="12" customFormat="1" ht="25.95" customHeight="1">
      <c r="B162" s="158"/>
      <c r="C162" s="159"/>
      <c r="D162" s="160" t="s">
        <v>77</v>
      </c>
      <c r="E162" s="161" t="s">
        <v>1712</v>
      </c>
      <c r="F162" s="161" t="s">
        <v>1594</v>
      </c>
      <c r="G162" s="159"/>
      <c r="H162" s="159"/>
      <c r="I162" s="162"/>
      <c r="J162" s="163">
        <f>BK162</f>
        <v>0</v>
      </c>
      <c r="K162" s="159"/>
      <c r="L162" s="164"/>
      <c r="M162" s="165"/>
      <c r="N162" s="166"/>
      <c r="O162" s="166"/>
      <c r="P162" s="167">
        <f>SUM(P163:P171)</f>
        <v>0</v>
      </c>
      <c r="Q162" s="166"/>
      <c r="R162" s="167">
        <f>SUM(R163:R171)</f>
        <v>0.00929</v>
      </c>
      <c r="S162" s="166"/>
      <c r="T162" s="168">
        <f>SUM(T163:T171)</f>
        <v>0.09420999999999999</v>
      </c>
      <c r="AR162" s="169" t="s">
        <v>86</v>
      </c>
      <c r="AT162" s="170" t="s">
        <v>77</v>
      </c>
      <c r="AU162" s="170" t="s">
        <v>78</v>
      </c>
      <c r="AY162" s="169" t="s">
        <v>151</v>
      </c>
      <c r="BK162" s="171">
        <f>SUM(BK163:BK171)</f>
        <v>0</v>
      </c>
    </row>
    <row r="163" spans="1:65" s="2" customFormat="1" ht="14.4" customHeight="1">
      <c r="A163" s="34"/>
      <c r="B163" s="35"/>
      <c r="C163" s="174" t="s">
        <v>379</v>
      </c>
      <c r="D163" s="174" t="s">
        <v>153</v>
      </c>
      <c r="E163" s="175" t="s">
        <v>1713</v>
      </c>
      <c r="F163" s="176" t="s">
        <v>1714</v>
      </c>
      <c r="G163" s="177" t="s">
        <v>202</v>
      </c>
      <c r="H163" s="178">
        <v>10</v>
      </c>
      <c r="I163" s="179"/>
      <c r="J163" s="180">
        <f>ROUND(I163*H163,2)</f>
        <v>0</v>
      </c>
      <c r="K163" s="176" t="s">
        <v>157</v>
      </c>
      <c r="L163" s="39"/>
      <c r="M163" s="181" t="s">
        <v>19</v>
      </c>
      <c r="N163" s="182" t="s">
        <v>51</v>
      </c>
      <c r="O163" s="65"/>
      <c r="P163" s="183">
        <f>O163*H163</f>
        <v>0</v>
      </c>
      <c r="Q163" s="183">
        <v>0.00011</v>
      </c>
      <c r="R163" s="183">
        <f>Q163*H163</f>
        <v>0.0011</v>
      </c>
      <c r="S163" s="183">
        <v>0.00215</v>
      </c>
      <c r="T163" s="184">
        <f>S163*H163</f>
        <v>0.0215</v>
      </c>
      <c r="U163" s="34"/>
      <c r="V163" s="34"/>
      <c r="W163" s="34"/>
      <c r="X163" s="34"/>
      <c r="Y163" s="34"/>
      <c r="Z163" s="34"/>
      <c r="AA163" s="34"/>
      <c r="AB163" s="34"/>
      <c r="AC163" s="34"/>
      <c r="AD163" s="34"/>
      <c r="AE163" s="34"/>
      <c r="AR163" s="185" t="s">
        <v>158</v>
      </c>
      <c r="AT163" s="185" t="s">
        <v>153</v>
      </c>
      <c r="AU163" s="185" t="s">
        <v>86</v>
      </c>
      <c r="AY163" s="17" t="s">
        <v>151</v>
      </c>
      <c r="BE163" s="186">
        <f>IF(N163="základní",J163,0)</f>
        <v>0</v>
      </c>
      <c r="BF163" s="186">
        <f>IF(N163="snížená",J163,0)</f>
        <v>0</v>
      </c>
      <c r="BG163" s="186">
        <f>IF(N163="zákl. přenesená",J163,0)</f>
        <v>0</v>
      </c>
      <c r="BH163" s="186">
        <f>IF(N163="sníž. přenesená",J163,0)</f>
        <v>0</v>
      </c>
      <c r="BI163" s="186">
        <f>IF(N163="nulová",J163,0)</f>
        <v>0</v>
      </c>
      <c r="BJ163" s="17" t="s">
        <v>158</v>
      </c>
      <c r="BK163" s="186">
        <f>ROUND(I163*H163,2)</f>
        <v>0</v>
      </c>
      <c r="BL163" s="17" t="s">
        <v>158</v>
      </c>
      <c r="BM163" s="185" t="s">
        <v>1715</v>
      </c>
    </row>
    <row r="164" spans="1:47" s="2" customFormat="1" ht="19.2">
      <c r="A164" s="34"/>
      <c r="B164" s="35"/>
      <c r="C164" s="36"/>
      <c r="D164" s="187" t="s">
        <v>388</v>
      </c>
      <c r="E164" s="36"/>
      <c r="F164" s="188" t="s">
        <v>1716</v>
      </c>
      <c r="G164" s="36"/>
      <c r="H164" s="36"/>
      <c r="I164" s="189"/>
      <c r="J164" s="36"/>
      <c r="K164" s="36"/>
      <c r="L164" s="39"/>
      <c r="M164" s="190"/>
      <c r="N164" s="191"/>
      <c r="O164" s="65"/>
      <c r="P164" s="65"/>
      <c r="Q164" s="65"/>
      <c r="R164" s="65"/>
      <c r="S164" s="65"/>
      <c r="T164" s="66"/>
      <c r="U164" s="34"/>
      <c r="V164" s="34"/>
      <c r="W164" s="34"/>
      <c r="X164" s="34"/>
      <c r="Y164" s="34"/>
      <c r="Z164" s="34"/>
      <c r="AA164" s="34"/>
      <c r="AB164" s="34"/>
      <c r="AC164" s="34"/>
      <c r="AD164" s="34"/>
      <c r="AE164" s="34"/>
      <c r="AT164" s="17" t="s">
        <v>388</v>
      </c>
      <c r="AU164" s="17" t="s">
        <v>86</v>
      </c>
    </row>
    <row r="165" spans="1:65" s="2" customFormat="1" ht="14.4" customHeight="1">
      <c r="A165" s="34"/>
      <c r="B165" s="35"/>
      <c r="C165" s="174" t="s">
        <v>384</v>
      </c>
      <c r="D165" s="174" t="s">
        <v>153</v>
      </c>
      <c r="E165" s="175" t="s">
        <v>1717</v>
      </c>
      <c r="F165" s="176" t="s">
        <v>1718</v>
      </c>
      <c r="G165" s="177" t="s">
        <v>202</v>
      </c>
      <c r="H165" s="178">
        <v>21</v>
      </c>
      <c r="I165" s="179"/>
      <c r="J165" s="180">
        <f>ROUND(I165*H165,2)</f>
        <v>0</v>
      </c>
      <c r="K165" s="176" t="s">
        <v>157</v>
      </c>
      <c r="L165" s="39"/>
      <c r="M165" s="181" t="s">
        <v>19</v>
      </c>
      <c r="N165" s="182" t="s">
        <v>51</v>
      </c>
      <c r="O165" s="65"/>
      <c r="P165" s="183">
        <f>O165*H165</f>
        <v>0</v>
      </c>
      <c r="Q165" s="183">
        <v>0.00039</v>
      </c>
      <c r="R165" s="183">
        <f>Q165*H165</f>
        <v>0.00819</v>
      </c>
      <c r="S165" s="183">
        <v>0.00342</v>
      </c>
      <c r="T165" s="184">
        <f>S165*H165</f>
        <v>0.07182</v>
      </c>
      <c r="U165" s="34"/>
      <c r="V165" s="34"/>
      <c r="W165" s="34"/>
      <c r="X165" s="34"/>
      <c r="Y165" s="34"/>
      <c r="Z165" s="34"/>
      <c r="AA165" s="34"/>
      <c r="AB165" s="34"/>
      <c r="AC165" s="34"/>
      <c r="AD165" s="34"/>
      <c r="AE165" s="34"/>
      <c r="AR165" s="185" t="s">
        <v>158</v>
      </c>
      <c r="AT165" s="185" t="s">
        <v>153</v>
      </c>
      <c r="AU165" s="185" t="s">
        <v>86</v>
      </c>
      <c r="AY165" s="17" t="s">
        <v>151</v>
      </c>
      <c r="BE165" s="186">
        <f>IF(N165="základní",J165,0)</f>
        <v>0</v>
      </c>
      <c r="BF165" s="186">
        <f>IF(N165="snížená",J165,0)</f>
        <v>0</v>
      </c>
      <c r="BG165" s="186">
        <f>IF(N165="zákl. přenesená",J165,0)</f>
        <v>0</v>
      </c>
      <c r="BH165" s="186">
        <f>IF(N165="sníž. přenesená",J165,0)</f>
        <v>0</v>
      </c>
      <c r="BI165" s="186">
        <f>IF(N165="nulová",J165,0)</f>
        <v>0</v>
      </c>
      <c r="BJ165" s="17" t="s">
        <v>158</v>
      </c>
      <c r="BK165" s="186">
        <f>ROUND(I165*H165,2)</f>
        <v>0</v>
      </c>
      <c r="BL165" s="17" t="s">
        <v>158</v>
      </c>
      <c r="BM165" s="185" t="s">
        <v>1719</v>
      </c>
    </row>
    <row r="166" spans="1:47" s="2" customFormat="1" ht="28.8">
      <c r="A166" s="34"/>
      <c r="B166" s="35"/>
      <c r="C166" s="36"/>
      <c r="D166" s="187" t="s">
        <v>388</v>
      </c>
      <c r="E166" s="36"/>
      <c r="F166" s="188" t="s">
        <v>1720</v>
      </c>
      <c r="G166" s="36"/>
      <c r="H166" s="36"/>
      <c r="I166" s="189"/>
      <c r="J166" s="36"/>
      <c r="K166" s="36"/>
      <c r="L166" s="39"/>
      <c r="M166" s="190"/>
      <c r="N166" s="191"/>
      <c r="O166" s="65"/>
      <c r="P166" s="65"/>
      <c r="Q166" s="65"/>
      <c r="R166" s="65"/>
      <c r="S166" s="65"/>
      <c r="T166" s="66"/>
      <c r="U166" s="34"/>
      <c r="V166" s="34"/>
      <c r="W166" s="34"/>
      <c r="X166" s="34"/>
      <c r="Y166" s="34"/>
      <c r="Z166" s="34"/>
      <c r="AA166" s="34"/>
      <c r="AB166" s="34"/>
      <c r="AC166" s="34"/>
      <c r="AD166" s="34"/>
      <c r="AE166" s="34"/>
      <c r="AT166" s="17" t="s">
        <v>388</v>
      </c>
      <c r="AU166" s="17" t="s">
        <v>86</v>
      </c>
    </row>
    <row r="167" spans="1:65" s="2" customFormat="1" ht="14.4" customHeight="1">
      <c r="A167" s="34"/>
      <c r="B167" s="35"/>
      <c r="C167" s="174" t="s">
        <v>390</v>
      </c>
      <c r="D167" s="174" t="s">
        <v>153</v>
      </c>
      <c r="E167" s="175" t="s">
        <v>1721</v>
      </c>
      <c r="F167" s="176" t="s">
        <v>1722</v>
      </c>
      <c r="G167" s="177" t="s">
        <v>188</v>
      </c>
      <c r="H167" s="178">
        <v>1</v>
      </c>
      <c r="I167" s="179"/>
      <c r="J167" s="180">
        <f>ROUND(I167*H167,2)</f>
        <v>0</v>
      </c>
      <c r="K167" s="176" t="s">
        <v>19</v>
      </c>
      <c r="L167" s="39"/>
      <c r="M167" s="181" t="s">
        <v>19</v>
      </c>
      <c r="N167" s="182" t="s">
        <v>51</v>
      </c>
      <c r="O167" s="65"/>
      <c r="P167" s="183">
        <f>O167*H167</f>
        <v>0</v>
      </c>
      <c r="Q167" s="183">
        <v>0</v>
      </c>
      <c r="R167" s="183">
        <f>Q167*H167</f>
        <v>0</v>
      </c>
      <c r="S167" s="183">
        <v>0</v>
      </c>
      <c r="T167" s="184">
        <f>S167*H167</f>
        <v>0</v>
      </c>
      <c r="U167" s="34"/>
      <c r="V167" s="34"/>
      <c r="W167" s="34"/>
      <c r="X167" s="34"/>
      <c r="Y167" s="34"/>
      <c r="Z167" s="34"/>
      <c r="AA167" s="34"/>
      <c r="AB167" s="34"/>
      <c r="AC167" s="34"/>
      <c r="AD167" s="34"/>
      <c r="AE167" s="34"/>
      <c r="AR167" s="185" t="s">
        <v>158</v>
      </c>
      <c r="AT167" s="185" t="s">
        <v>153</v>
      </c>
      <c r="AU167" s="185" t="s">
        <v>86</v>
      </c>
      <c r="AY167" s="17" t="s">
        <v>151</v>
      </c>
      <c r="BE167" s="186">
        <f>IF(N167="základní",J167,0)</f>
        <v>0</v>
      </c>
      <c r="BF167" s="186">
        <f>IF(N167="snížená",J167,0)</f>
        <v>0</v>
      </c>
      <c r="BG167" s="186">
        <f>IF(N167="zákl. přenesená",J167,0)</f>
        <v>0</v>
      </c>
      <c r="BH167" s="186">
        <f>IF(N167="sníž. přenesená",J167,0)</f>
        <v>0</v>
      </c>
      <c r="BI167" s="186">
        <f>IF(N167="nulová",J167,0)</f>
        <v>0</v>
      </c>
      <c r="BJ167" s="17" t="s">
        <v>158</v>
      </c>
      <c r="BK167" s="186">
        <f>ROUND(I167*H167,2)</f>
        <v>0</v>
      </c>
      <c r="BL167" s="17" t="s">
        <v>158</v>
      </c>
      <c r="BM167" s="185" t="s">
        <v>1723</v>
      </c>
    </row>
    <row r="168" spans="1:65" s="2" customFormat="1" ht="14.4" customHeight="1">
      <c r="A168" s="34"/>
      <c r="B168" s="35"/>
      <c r="C168" s="174" t="s">
        <v>396</v>
      </c>
      <c r="D168" s="174" t="s">
        <v>153</v>
      </c>
      <c r="E168" s="175" t="s">
        <v>1724</v>
      </c>
      <c r="F168" s="176" t="s">
        <v>1725</v>
      </c>
      <c r="G168" s="177" t="s">
        <v>188</v>
      </c>
      <c r="H168" s="178">
        <v>1</v>
      </c>
      <c r="I168" s="179"/>
      <c r="J168" s="180">
        <f>ROUND(I168*H168,2)</f>
        <v>0</v>
      </c>
      <c r="K168" s="176" t="s">
        <v>157</v>
      </c>
      <c r="L168" s="39"/>
      <c r="M168" s="181" t="s">
        <v>19</v>
      </c>
      <c r="N168" s="182" t="s">
        <v>51</v>
      </c>
      <c r="O168" s="65"/>
      <c r="P168" s="183">
        <f>O168*H168</f>
        <v>0</v>
      </c>
      <c r="Q168" s="183">
        <v>0</v>
      </c>
      <c r="R168" s="183">
        <f>Q168*H168</f>
        <v>0</v>
      </c>
      <c r="S168" s="183">
        <v>0.00089</v>
      </c>
      <c r="T168" s="184">
        <f>S168*H168</f>
        <v>0.00089</v>
      </c>
      <c r="U168" s="34"/>
      <c r="V168" s="34"/>
      <c r="W168" s="34"/>
      <c r="X168" s="34"/>
      <c r="Y168" s="34"/>
      <c r="Z168" s="34"/>
      <c r="AA168" s="34"/>
      <c r="AB168" s="34"/>
      <c r="AC168" s="34"/>
      <c r="AD168" s="34"/>
      <c r="AE168" s="34"/>
      <c r="AR168" s="185" t="s">
        <v>158</v>
      </c>
      <c r="AT168" s="185" t="s">
        <v>153</v>
      </c>
      <c r="AU168" s="185" t="s">
        <v>86</v>
      </c>
      <c r="AY168" s="17" t="s">
        <v>151</v>
      </c>
      <c r="BE168" s="186">
        <f>IF(N168="základní",J168,0)</f>
        <v>0</v>
      </c>
      <c r="BF168" s="186">
        <f>IF(N168="snížená",J168,0)</f>
        <v>0</v>
      </c>
      <c r="BG168" s="186">
        <f>IF(N168="zákl. přenesená",J168,0)</f>
        <v>0</v>
      </c>
      <c r="BH168" s="186">
        <f>IF(N168="sníž. přenesená",J168,0)</f>
        <v>0</v>
      </c>
      <c r="BI168" s="186">
        <f>IF(N168="nulová",J168,0)</f>
        <v>0</v>
      </c>
      <c r="BJ168" s="17" t="s">
        <v>158</v>
      </c>
      <c r="BK168" s="186">
        <f>ROUND(I168*H168,2)</f>
        <v>0</v>
      </c>
      <c r="BL168" s="17" t="s">
        <v>158</v>
      </c>
      <c r="BM168" s="185" t="s">
        <v>1726</v>
      </c>
    </row>
    <row r="169" spans="1:47" s="2" customFormat="1" ht="38.4">
      <c r="A169" s="34"/>
      <c r="B169" s="35"/>
      <c r="C169" s="36"/>
      <c r="D169" s="187" t="s">
        <v>160</v>
      </c>
      <c r="E169" s="36"/>
      <c r="F169" s="188" t="s">
        <v>1727</v>
      </c>
      <c r="G169" s="36"/>
      <c r="H169" s="36"/>
      <c r="I169" s="189"/>
      <c r="J169" s="36"/>
      <c r="K169" s="36"/>
      <c r="L169" s="39"/>
      <c r="M169" s="190"/>
      <c r="N169" s="191"/>
      <c r="O169" s="65"/>
      <c r="P169" s="65"/>
      <c r="Q169" s="65"/>
      <c r="R169" s="65"/>
      <c r="S169" s="65"/>
      <c r="T169" s="66"/>
      <c r="U169" s="34"/>
      <c r="V169" s="34"/>
      <c r="W169" s="34"/>
      <c r="X169" s="34"/>
      <c r="Y169" s="34"/>
      <c r="Z169" s="34"/>
      <c r="AA169" s="34"/>
      <c r="AB169" s="34"/>
      <c r="AC169" s="34"/>
      <c r="AD169" s="34"/>
      <c r="AE169" s="34"/>
      <c r="AT169" s="17" t="s">
        <v>160</v>
      </c>
      <c r="AU169" s="17" t="s">
        <v>86</v>
      </c>
    </row>
    <row r="170" spans="1:65" s="2" customFormat="1" ht="14.4" customHeight="1">
      <c r="A170" s="34"/>
      <c r="B170" s="35"/>
      <c r="C170" s="174" t="s">
        <v>400</v>
      </c>
      <c r="D170" s="174" t="s">
        <v>153</v>
      </c>
      <c r="E170" s="175" t="s">
        <v>1728</v>
      </c>
      <c r="F170" s="176" t="s">
        <v>1729</v>
      </c>
      <c r="G170" s="177" t="s">
        <v>1686</v>
      </c>
      <c r="H170" s="178">
        <v>2</v>
      </c>
      <c r="I170" s="179"/>
      <c r="J170" s="180">
        <f>ROUND(I170*H170,2)</f>
        <v>0</v>
      </c>
      <c r="K170" s="176" t="s">
        <v>19</v>
      </c>
      <c r="L170" s="39"/>
      <c r="M170" s="181" t="s">
        <v>19</v>
      </c>
      <c r="N170" s="182" t="s">
        <v>51</v>
      </c>
      <c r="O170" s="65"/>
      <c r="P170" s="183">
        <f>O170*H170</f>
        <v>0</v>
      </c>
      <c r="Q170" s="183">
        <v>0</v>
      </c>
      <c r="R170" s="183">
        <f>Q170*H170</f>
        <v>0</v>
      </c>
      <c r="S170" s="183">
        <v>0</v>
      </c>
      <c r="T170" s="184">
        <f>S170*H170</f>
        <v>0</v>
      </c>
      <c r="U170" s="34"/>
      <c r="V170" s="34"/>
      <c r="W170" s="34"/>
      <c r="X170" s="34"/>
      <c r="Y170" s="34"/>
      <c r="Z170" s="34"/>
      <c r="AA170" s="34"/>
      <c r="AB170" s="34"/>
      <c r="AC170" s="34"/>
      <c r="AD170" s="34"/>
      <c r="AE170" s="34"/>
      <c r="AR170" s="185" t="s">
        <v>158</v>
      </c>
      <c r="AT170" s="185" t="s">
        <v>153</v>
      </c>
      <c r="AU170" s="185" t="s">
        <v>86</v>
      </c>
      <c r="AY170" s="17" t="s">
        <v>151</v>
      </c>
      <c r="BE170" s="186">
        <f>IF(N170="základní",J170,0)</f>
        <v>0</v>
      </c>
      <c r="BF170" s="186">
        <f>IF(N170="snížená",J170,0)</f>
        <v>0</v>
      </c>
      <c r="BG170" s="186">
        <f>IF(N170="zákl. přenesená",J170,0)</f>
        <v>0</v>
      </c>
      <c r="BH170" s="186">
        <f>IF(N170="sníž. přenesená",J170,0)</f>
        <v>0</v>
      </c>
      <c r="BI170" s="186">
        <f>IF(N170="nulová",J170,0)</f>
        <v>0</v>
      </c>
      <c r="BJ170" s="17" t="s">
        <v>158</v>
      </c>
      <c r="BK170" s="186">
        <f>ROUND(I170*H170,2)</f>
        <v>0</v>
      </c>
      <c r="BL170" s="17" t="s">
        <v>158</v>
      </c>
      <c r="BM170" s="185" t="s">
        <v>1730</v>
      </c>
    </row>
    <row r="171" spans="1:65" s="2" customFormat="1" ht="24.15" customHeight="1">
      <c r="A171" s="34"/>
      <c r="B171" s="35"/>
      <c r="C171" s="174" t="s">
        <v>404</v>
      </c>
      <c r="D171" s="174" t="s">
        <v>153</v>
      </c>
      <c r="E171" s="175" t="s">
        <v>1731</v>
      </c>
      <c r="F171" s="176" t="s">
        <v>1732</v>
      </c>
      <c r="G171" s="177" t="s">
        <v>165</v>
      </c>
      <c r="H171" s="178">
        <v>0.236</v>
      </c>
      <c r="I171" s="179"/>
      <c r="J171" s="180">
        <f>ROUND(I171*H171,2)</f>
        <v>0</v>
      </c>
      <c r="K171" s="176" t="s">
        <v>157</v>
      </c>
      <c r="L171" s="39"/>
      <c r="M171" s="181" t="s">
        <v>19</v>
      </c>
      <c r="N171" s="182" t="s">
        <v>51</v>
      </c>
      <c r="O171" s="65"/>
      <c r="P171" s="183">
        <f>O171*H171</f>
        <v>0</v>
      </c>
      <c r="Q171" s="183">
        <v>0</v>
      </c>
      <c r="R171" s="183">
        <f>Q171*H171</f>
        <v>0</v>
      </c>
      <c r="S171" s="183">
        <v>0</v>
      </c>
      <c r="T171" s="184">
        <f>S171*H171</f>
        <v>0</v>
      </c>
      <c r="U171" s="34"/>
      <c r="V171" s="34"/>
      <c r="W171" s="34"/>
      <c r="X171" s="34"/>
      <c r="Y171" s="34"/>
      <c r="Z171" s="34"/>
      <c r="AA171" s="34"/>
      <c r="AB171" s="34"/>
      <c r="AC171" s="34"/>
      <c r="AD171" s="34"/>
      <c r="AE171" s="34"/>
      <c r="AR171" s="185" t="s">
        <v>158</v>
      </c>
      <c r="AT171" s="185" t="s">
        <v>153</v>
      </c>
      <c r="AU171" s="185" t="s">
        <v>86</v>
      </c>
      <c r="AY171" s="17" t="s">
        <v>151</v>
      </c>
      <c r="BE171" s="186">
        <f>IF(N171="základní",J171,0)</f>
        <v>0</v>
      </c>
      <c r="BF171" s="186">
        <f>IF(N171="snížená",J171,0)</f>
        <v>0</v>
      </c>
      <c r="BG171" s="186">
        <f>IF(N171="zákl. přenesená",J171,0)</f>
        <v>0</v>
      </c>
      <c r="BH171" s="186">
        <f>IF(N171="sníž. přenesená",J171,0)</f>
        <v>0</v>
      </c>
      <c r="BI171" s="186">
        <f>IF(N171="nulová",J171,0)</f>
        <v>0</v>
      </c>
      <c r="BJ171" s="17" t="s">
        <v>158</v>
      </c>
      <c r="BK171" s="186">
        <f>ROUND(I171*H171,2)</f>
        <v>0</v>
      </c>
      <c r="BL171" s="17" t="s">
        <v>158</v>
      </c>
      <c r="BM171" s="185" t="s">
        <v>1733</v>
      </c>
    </row>
    <row r="172" spans="2:63" s="12" customFormat="1" ht="25.95" customHeight="1">
      <c r="B172" s="158"/>
      <c r="C172" s="159"/>
      <c r="D172" s="160" t="s">
        <v>77</v>
      </c>
      <c r="E172" s="161" t="s">
        <v>1734</v>
      </c>
      <c r="F172" s="161" t="s">
        <v>1641</v>
      </c>
      <c r="G172" s="159"/>
      <c r="H172" s="159"/>
      <c r="I172" s="162"/>
      <c r="J172" s="163">
        <f>BK172</f>
        <v>0</v>
      </c>
      <c r="K172" s="159"/>
      <c r="L172" s="164"/>
      <c r="M172" s="165"/>
      <c r="N172" s="166"/>
      <c r="O172" s="166"/>
      <c r="P172" s="167">
        <f>SUM(P173:P177)</f>
        <v>0</v>
      </c>
      <c r="Q172" s="166"/>
      <c r="R172" s="167">
        <f>SUM(R173:R177)</f>
        <v>0.00397</v>
      </c>
      <c r="S172" s="166"/>
      <c r="T172" s="168">
        <f>SUM(T173:T177)</f>
        <v>0.034100000000000005</v>
      </c>
      <c r="AR172" s="169" t="s">
        <v>86</v>
      </c>
      <c r="AT172" s="170" t="s">
        <v>77</v>
      </c>
      <c r="AU172" s="170" t="s">
        <v>78</v>
      </c>
      <c r="AY172" s="169" t="s">
        <v>151</v>
      </c>
      <c r="BK172" s="171">
        <f>SUM(BK173:BK177)</f>
        <v>0</v>
      </c>
    </row>
    <row r="173" spans="1:65" s="2" customFormat="1" ht="14.4" customHeight="1">
      <c r="A173" s="34"/>
      <c r="B173" s="35"/>
      <c r="C173" s="174" t="s">
        <v>408</v>
      </c>
      <c r="D173" s="174" t="s">
        <v>153</v>
      </c>
      <c r="E173" s="175" t="s">
        <v>1735</v>
      </c>
      <c r="F173" s="176" t="s">
        <v>1736</v>
      </c>
      <c r="G173" s="177" t="s">
        <v>188</v>
      </c>
      <c r="H173" s="178">
        <v>23</v>
      </c>
      <c r="I173" s="179"/>
      <c r="J173" s="180">
        <f>ROUND(I173*H173,2)</f>
        <v>0</v>
      </c>
      <c r="K173" s="176" t="s">
        <v>157</v>
      </c>
      <c r="L173" s="39"/>
      <c r="M173" s="181" t="s">
        <v>19</v>
      </c>
      <c r="N173" s="182" t="s">
        <v>51</v>
      </c>
      <c r="O173" s="65"/>
      <c r="P173" s="183">
        <f>O173*H173</f>
        <v>0</v>
      </c>
      <c r="Q173" s="183">
        <v>0.00013</v>
      </c>
      <c r="R173" s="183">
        <f>Q173*H173</f>
        <v>0.0029899999999999996</v>
      </c>
      <c r="S173" s="183">
        <v>0.0011</v>
      </c>
      <c r="T173" s="184">
        <f>S173*H173</f>
        <v>0.025300000000000003</v>
      </c>
      <c r="U173" s="34"/>
      <c r="V173" s="34"/>
      <c r="W173" s="34"/>
      <c r="X173" s="34"/>
      <c r="Y173" s="34"/>
      <c r="Z173" s="34"/>
      <c r="AA173" s="34"/>
      <c r="AB173" s="34"/>
      <c r="AC173" s="34"/>
      <c r="AD173" s="34"/>
      <c r="AE173" s="34"/>
      <c r="AR173" s="185" t="s">
        <v>158</v>
      </c>
      <c r="AT173" s="185" t="s">
        <v>153</v>
      </c>
      <c r="AU173" s="185" t="s">
        <v>86</v>
      </c>
      <c r="AY173" s="17" t="s">
        <v>151</v>
      </c>
      <c r="BE173" s="186">
        <f>IF(N173="základní",J173,0)</f>
        <v>0</v>
      </c>
      <c r="BF173" s="186">
        <f>IF(N173="snížená",J173,0)</f>
        <v>0</v>
      </c>
      <c r="BG173" s="186">
        <f>IF(N173="zákl. přenesená",J173,0)</f>
        <v>0</v>
      </c>
      <c r="BH173" s="186">
        <f>IF(N173="sníž. přenesená",J173,0)</f>
        <v>0</v>
      </c>
      <c r="BI173" s="186">
        <f>IF(N173="nulová",J173,0)</f>
        <v>0</v>
      </c>
      <c r="BJ173" s="17" t="s">
        <v>158</v>
      </c>
      <c r="BK173" s="186">
        <f>ROUND(I173*H173,2)</f>
        <v>0</v>
      </c>
      <c r="BL173" s="17" t="s">
        <v>158</v>
      </c>
      <c r="BM173" s="185" t="s">
        <v>1737</v>
      </c>
    </row>
    <row r="174" spans="1:47" s="2" customFormat="1" ht="19.2">
      <c r="A174" s="34"/>
      <c r="B174" s="35"/>
      <c r="C174" s="36"/>
      <c r="D174" s="187" t="s">
        <v>388</v>
      </c>
      <c r="E174" s="36"/>
      <c r="F174" s="188" t="s">
        <v>1738</v>
      </c>
      <c r="G174" s="36"/>
      <c r="H174" s="36"/>
      <c r="I174" s="189"/>
      <c r="J174" s="36"/>
      <c r="K174" s="36"/>
      <c r="L174" s="39"/>
      <c r="M174" s="190"/>
      <c r="N174" s="191"/>
      <c r="O174" s="65"/>
      <c r="P174" s="65"/>
      <c r="Q174" s="65"/>
      <c r="R174" s="65"/>
      <c r="S174" s="65"/>
      <c r="T174" s="66"/>
      <c r="U174" s="34"/>
      <c r="V174" s="34"/>
      <c r="W174" s="34"/>
      <c r="X174" s="34"/>
      <c r="Y174" s="34"/>
      <c r="Z174" s="34"/>
      <c r="AA174" s="34"/>
      <c r="AB174" s="34"/>
      <c r="AC174" s="34"/>
      <c r="AD174" s="34"/>
      <c r="AE174" s="34"/>
      <c r="AT174" s="17" t="s">
        <v>388</v>
      </c>
      <c r="AU174" s="17" t="s">
        <v>86</v>
      </c>
    </row>
    <row r="175" spans="1:65" s="2" customFormat="1" ht="14.4" customHeight="1">
      <c r="A175" s="34"/>
      <c r="B175" s="35"/>
      <c r="C175" s="174" t="s">
        <v>413</v>
      </c>
      <c r="D175" s="174" t="s">
        <v>153</v>
      </c>
      <c r="E175" s="175" t="s">
        <v>1739</v>
      </c>
      <c r="F175" s="176" t="s">
        <v>1740</v>
      </c>
      <c r="G175" s="177" t="s">
        <v>188</v>
      </c>
      <c r="H175" s="178">
        <v>4</v>
      </c>
      <c r="I175" s="179"/>
      <c r="J175" s="180">
        <f>ROUND(I175*H175,2)</f>
        <v>0</v>
      </c>
      <c r="K175" s="176" t="s">
        <v>157</v>
      </c>
      <c r="L175" s="39"/>
      <c r="M175" s="181" t="s">
        <v>19</v>
      </c>
      <c r="N175" s="182" t="s">
        <v>51</v>
      </c>
      <c r="O175" s="65"/>
      <c r="P175" s="183">
        <f>O175*H175</f>
        <v>0</v>
      </c>
      <c r="Q175" s="183">
        <v>0.00017</v>
      </c>
      <c r="R175" s="183">
        <f>Q175*H175</f>
        <v>0.00068</v>
      </c>
      <c r="S175" s="183">
        <v>0.0022</v>
      </c>
      <c r="T175" s="184">
        <f>S175*H175</f>
        <v>0.0088</v>
      </c>
      <c r="U175" s="34"/>
      <c r="V175" s="34"/>
      <c r="W175" s="34"/>
      <c r="X175" s="34"/>
      <c r="Y175" s="34"/>
      <c r="Z175" s="34"/>
      <c r="AA175" s="34"/>
      <c r="AB175" s="34"/>
      <c r="AC175" s="34"/>
      <c r="AD175" s="34"/>
      <c r="AE175" s="34"/>
      <c r="AR175" s="185" t="s">
        <v>158</v>
      </c>
      <c r="AT175" s="185" t="s">
        <v>153</v>
      </c>
      <c r="AU175" s="185" t="s">
        <v>86</v>
      </c>
      <c r="AY175" s="17" t="s">
        <v>151</v>
      </c>
      <c r="BE175" s="186">
        <f>IF(N175="základní",J175,0)</f>
        <v>0</v>
      </c>
      <c r="BF175" s="186">
        <f>IF(N175="snížená",J175,0)</f>
        <v>0</v>
      </c>
      <c r="BG175" s="186">
        <f>IF(N175="zákl. přenesená",J175,0)</f>
        <v>0</v>
      </c>
      <c r="BH175" s="186">
        <f>IF(N175="sníž. přenesená",J175,0)</f>
        <v>0</v>
      </c>
      <c r="BI175" s="186">
        <f>IF(N175="nulová",J175,0)</f>
        <v>0</v>
      </c>
      <c r="BJ175" s="17" t="s">
        <v>158</v>
      </c>
      <c r="BK175" s="186">
        <f>ROUND(I175*H175,2)</f>
        <v>0</v>
      </c>
      <c r="BL175" s="17" t="s">
        <v>158</v>
      </c>
      <c r="BM175" s="185" t="s">
        <v>1741</v>
      </c>
    </row>
    <row r="176" spans="1:65" s="2" customFormat="1" ht="14.4" customHeight="1">
      <c r="A176" s="34"/>
      <c r="B176" s="35"/>
      <c r="C176" s="174" t="s">
        <v>417</v>
      </c>
      <c r="D176" s="174" t="s">
        <v>153</v>
      </c>
      <c r="E176" s="175" t="s">
        <v>1742</v>
      </c>
      <c r="F176" s="176" t="s">
        <v>1743</v>
      </c>
      <c r="G176" s="177" t="s">
        <v>188</v>
      </c>
      <c r="H176" s="178">
        <v>15</v>
      </c>
      <c r="I176" s="179"/>
      <c r="J176" s="180">
        <f>ROUND(I176*H176,2)</f>
        <v>0</v>
      </c>
      <c r="K176" s="176" t="s">
        <v>157</v>
      </c>
      <c r="L176" s="39"/>
      <c r="M176" s="181" t="s">
        <v>19</v>
      </c>
      <c r="N176" s="182" t="s">
        <v>51</v>
      </c>
      <c r="O176" s="65"/>
      <c r="P176" s="183">
        <f>O176*H176</f>
        <v>0</v>
      </c>
      <c r="Q176" s="183">
        <v>2E-05</v>
      </c>
      <c r="R176" s="183">
        <f>Q176*H176</f>
        <v>0.00030000000000000003</v>
      </c>
      <c r="S176" s="183">
        <v>0</v>
      </c>
      <c r="T176" s="184">
        <f>S176*H176</f>
        <v>0</v>
      </c>
      <c r="U176" s="34"/>
      <c r="V176" s="34"/>
      <c r="W176" s="34"/>
      <c r="X176" s="34"/>
      <c r="Y176" s="34"/>
      <c r="Z176" s="34"/>
      <c r="AA176" s="34"/>
      <c r="AB176" s="34"/>
      <c r="AC176" s="34"/>
      <c r="AD176" s="34"/>
      <c r="AE176" s="34"/>
      <c r="AR176" s="185" t="s">
        <v>158</v>
      </c>
      <c r="AT176" s="185" t="s">
        <v>153</v>
      </c>
      <c r="AU176" s="185" t="s">
        <v>86</v>
      </c>
      <c r="AY176" s="17" t="s">
        <v>151</v>
      </c>
      <c r="BE176" s="186">
        <f>IF(N176="základní",J176,0)</f>
        <v>0</v>
      </c>
      <c r="BF176" s="186">
        <f>IF(N176="snížená",J176,0)</f>
        <v>0</v>
      </c>
      <c r="BG176" s="186">
        <f>IF(N176="zákl. přenesená",J176,0)</f>
        <v>0</v>
      </c>
      <c r="BH176" s="186">
        <f>IF(N176="sníž. přenesená",J176,0)</f>
        <v>0</v>
      </c>
      <c r="BI176" s="186">
        <f>IF(N176="nulová",J176,0)</f>
        <v>0</v>
      </c>
      <c r="BJ176" s="17" t="s">
        <v>158</v>
      </c>
      <c r="BK176" s="186">
        <f>ROUND(I176*H176,2)</f>
        <v>0</v>
      </c>
      <c r="BL176" s="17" t="s">
        <v>158</v>
      </c>
      <c r="BM176" s="185" t="s">
        <v>1744</v>
      </c>
    </row>
    <row r="177" spans="1:65" s="2" customFormat="1" ht="24.15" customHeight="1">
      <c r="A177" s="34"/>
      <c r="B177" s="35"/>
      <c r="C177" s="174" t="s">
        <v>422</v>
      </c>
      <c r="D177" s="174" t="s">
        <v>153</v>
      </c>
      <c r="E177" s="175" t="s">
        <v>1745</v>
      </c>
      <c r="F177" s="176" t="s">
        <v>1746</v>
      </c>
      <c r="G177" s="177" t="s">
        <v>165</v>
      </c>
      <c r="H177" s="178">
        <v>0.034</v>
      </c>
      <c r="I177" s="179"/>
      <c r="J177" s="180">
        <f>ROUND(I177*H177,2)</f>
        <v>0</v>
      </c>
      <c r="K177" s="176" t="s">
        <v>157</v>
      </c>
      <c r="L177" s="39"/>
      <c r="M177" s="181" t="s">
        <v>19</v>
      </c>
      <c r="N177" s="182" t="s">
        <v>51</v>
      </c>
      <c r="O177" s="65"/>
      <c r="P177" s="183">
        <f>O177*H177</f>
        <v>0</v>
      </c>
      <c r="Q177" s="183">
        <v>0</v>
      </c>
      <c r="R177" s="183">
        <f>Q177*H177</f>
        <v>0</v>
      </c>
      <c r="S177" s="183">
        <v>0</v>
      </c>
      <c r="T177" s="184">
        <f>S177*H177</f>
        <v>0</v>
      </c>
      <c r="U177" s="34"/>
      <c r="V177" s="34"/>
      <c r="W177" s="34"/>
      <c r="X177" s="34"/>
      <c r="Y177" s="34"/>
      <c r="Z177" s="34"/>
      <c r="AA177" s="34"/>
      <c r="AB177" s="34"/>
      <c r="AC177" s="34"/>
      <c r="AD177" s="34"/>
      <c r="AE177" s="34"/>
      <c r="AR177" s="185" t="s">
        <v>158</v>
      </c>
      <c r="AT177" s="185" t="s">
        <v>153</v>
      </c>
      <c r="AU177" s="185" t="s">
        <v>86</v>
      </c>
      <c r="AY177" s="17" t="s">
        <v>151</v>
      </c>
      <c r="BE177" s="186">
        <f>IF(N177="základní",J177,0)</f>
        <v>0</v>
      </c>
      <c r="BF177" s="186">
        <f>IF(N177="snížená",J177,0)</f>
        <v>0</v>
      </c>
      <c r="BG177" s="186">
        <f>IF(N177="zákl. přenesená",J177,0)</f>
        <v>0</v>
      </c>
      <c r="BH177" s="186">
        <f>IF(N177="sníž. přenesená",J177,0)</f>
        <v>0</v>
      </c>
      <c r="BI177" s="186">
        <f>IF(N177="nulová",J177,0)</f>
        <v>0</v>
      </c>
      <c r="BJ177" s="17" t="s">
        <v>158</v>
      </c>
      <c r="BK177" s="186">
        <f>ROUND(I177*H177,2)</f>
        <v>0</v>
      </c>
      <c r="BL177" s="17" t="s">
        <v>158</v>
      </c>
      <c r="BM177" s="185" t="s">
        <v>1747</v>
      </c>
    </row>
    <row r="178" spans="2:63" s="12" customFormat="1" ht="25.95" customHeight="1">
      <c r="B178" s="158"/>
      <c r="C178" s="159"/>
      <c r="D178" s="160" t="s">
        <v>77</v>
      </c>
      <c r="E178" s="161" t="s">
        <v>1748</v>
      </c>
      <c r="F178" s="161" t="s">
        <v>1668</v>
      </c>
      <c r="G178" s="159"/>
      <c r="H178" s="159"/>
      <c r="I178" s="162"/>
      <c r="J178" s="163">
        <f>BK178</f>
        <v>0</v>
      </c>
      <c r="K178" s="159"/>
      <c r="L178" s="164"/>
      <c r="M178" s="165"/>
      <c r="N178" s="166"/>
      <c r="O178" s="166"/>
      <c r="P178" s="167">
        <f>SUM(P179:P182)</f>
        <v>0</v>
      </c>
      <c r="Q178" s="166"/>
      <c r="R178" s="167">
        <f>SUM(R179:R182)</f>
        <v>0.0008000000000000001</v>
      </c>
      <c r="S178" s="166"/>
      <c r="T178" s="168">
        <f>SUM(T179:T182)</f>
        <v>0.33658</v>
      </c>
      <c r="AR178" s="169" t="s">
        <v>86</v>
      </c>
      <c r="AT178" s="170" t="s">
        <v>77</v>
      </c>
      <c r="AU178" s="170" t="s">
        <v>78</v>
      </c>
      <c r="AY178" s="169" t="s">
        <v>151</v>
      </c>
      <c r="BK178" s="171">
        <f>SUM(BK179:BK182)</f>
        <v>0</v>
      </c>
    </row>
    <row r="179" spans="1:65" s="2" customFormat="1" ht="14.4" customHeight="1">
      <c r="A179" s="34"/>
      <c r="B179" s="35"/>
      <c r="C179" s="174" t="s">
        <v>427</v>
      </c>
      <c r="D179" s="174" t="s">
        <v>153</v>
      </c>
      <c r="E179" s="175" t="s">
        <v>1749</v>
      </c>
      <c r="F179" s="176" t="s">
        <v>1750</v>
      </c>
      <c r="G179" s="177" t="s">
        <v>188</v>
      </c>
      <c r="H179" s="178">
        <v>6</v>
      </c>
      <c r="I179" s="179"/>
      <c r="J179" s="180">
        <f>ROUND(I179*H179,2)</f>
        <v>0</v>
      </c>
      <c r="K179" s="176" t="s">
        <v>157</v>
      </c>
      <c r="L179" s="39"/>
      <c r="M179" s="181" t="s">
        <v>19</v>
      </c>
      <c r="N179" s="182" t="s">
        <v>51</v>
      </c>
      <c r="O179" s="65"/>
      <c r="P179" s="183">
        <f>O179*H179</f>
        <v>0</v>
      </c>
      <c r="Q179" s="183">
        <v>8E-05</v>
      </c>
      <c r="R179" s="183">
        <f>Q179*H179</f>
        <v>0.00048000000000000007</v>
      </c>
      <c r="S179" s="183">
        <v>0.02493</v>
      </c>
      <c r="T179" s="184">
        <f>S179*H179</f>
        <v>0.14958</v>
      </c>
      <c r="U179" s="34"/>
      <c r="V179" s="34"/>
      <c r="W179" s="34"/>
      <c r="X179" s="34"/>
      <c r="Y179" s="34"/>
      <c r="Z179" s="34"/>
      <c r="AA179" s="34"/>
      <c r="AB179" s="34"/>
      <c r="AC179" s="34"/>
      <c r="AD179" s="34"/>
      <c r="AE179" s="34"/>
      <c r="AR179" s="185" t="s">
        <v>158</v>
      </c>
      <c r="AT179" s="185" t="s">
        <v>153</v>
      </c>
      <c r="AU179" s="185" t="s">
        <v>86</v>
      </c>
      <c r="AY179" s="17" t="s">
        <v>151</v>
      </c>
      <c r="BE179" s="186">
        <f>IF(N179="základní",J179,0)</f>
        <v>0</v>
      </c>
      <c r="BF179" s="186">
        <f>IF(N179="snížená",J179,0)</f>
        <v>0</v>
      </c>
      <c r="BG179" s="186">
        <f>IF(N179="zákl. přenesená",J179,0)</f>
        <v>0</v>
      </c>
      <c r="BH179" s="186">
        <f>IF(N179="sníž. přenesená",J179,0)</f>
        <v>0</v>
      </c>
      <c r="BI179" s="186">
        <f>IF(N179="nulová",J179,0)</f>
        <v>0</v>
      </c>
      <c r="BJ179" s="17" t="s">
        <v>158</v>
      </c>
      <c r="BK179" s="186">
        <f>ROUND(I179*H179,2)</f>
        <v>0</v>
      </c>
      <c r="BL179" s="17" t="s">
        <v>158</v>
      </c>
      <c r="BM179" s="185" t="s">
        <v>1751</v>
      </c>
    </row>
    <row r="180" spans="1:47" s="2" customFormat="1" ht="19.2">
      <c r="A180" s="34"/>
      <c r="B180" s="35"/>
      <c r="C180" s="36"/>
      <c r="D180" s="187" t="s">
        <v>388</v>
      </c>
      <c r="E180" s="36"/>
      <c r="F180" s="188" t="s">
        <v>1752</v>
      </c>
      <c r="G180" s="36"/>
      <c r="H180" s="36"/>
      <c r="I180" s="189"/>
      <c r="J180" s="36"/>
      <c r="K180" s="36"/>
      <c r="L180" s="39"/>
      <c r="M180" s="190"/>
      <c r="N180" s="191"/>
      <c r="O180" s="65"/>
      <c r="P180" s="65"/>
      <c r="Q180" s="65"/>
      <c r="R180" s="65"/>
      <c r="S180" s="65"/>
      <c r="T180" s="66"/>
      <c r="U180" s="34"/>
      <c r="V180" s="34"/>
      <c r="W180" s="34"/>
      <c r="X180" s="34"/>
      <c r="Y180" s="34"/>
      <c r="Z180" s="34"/>
      <c r="AA180" s="34"/>
      <c r="AB180" s="34"/>
      <c r="AC180" s="34"/>
      <c r="AD180" s="34"/>
      <c r="AE180" s="34"/>
      <c r="AT180" s="17" t="s">
        <v>388</v>
      </c>
      <c r="AU180" s="17" t="s">
        <v>86</v>
      </c>
    </row>
    <row r="181" spans="1:65" s="2" customFormat="1" ht="14.4" customHeight="1">
      <c r="A181" s="34"/>
      <c r="B181" s="35"/>
      <c r="C181" s="174" t="s">
        <v>431</v>
      </c>
      <c r="D181" s="174" t="s">
        <v>153</v>
      </c>
      <c r="E181" s="175" t="s">
        <v>1753</v>
      </c>
      <c r="F181" s="176" t="s">
        <v>1754</v>
      </c>
      <c r="G181" s="177" t="s">
        <v>188</v>
      </c>
      <c r="H181" s="178">
        <v>4</v>
      </c>
      <c r="I181" s="179"/>
      <c r="J181" s="180">
        <f>ROUND(I181*H181,2)</f>
        <v>0</v>
      </c>
      <c r="K181" s="176" t="s">
        <v>157</v>
      </c>
      <c r="L181" s="39"/>
      <c r="M181" s="181" t="s">
        <v>19</v>
      </c>
      <c r="N181" s="182" t="s">
        <v>51</v>
      </c>
      <c r="O181" s="65"/>
      <c r="P181" s="183">
        <f>O181*H181</f>
        <v>0</v>
      </c>
      <c r="Q181" s="183">
        <v>8E-05</v>
      </c>
      <c r="R181" s="183">
        <f>Q181*H181</f>
        <v>0.00032</v>
      </c>
      <c r="S181" s="183">
        <v>0.04675</v>
      </c>
      <c r="T181" s="184">
        <f>S181*H181</f>
        <v>0.187</v>
      </c>
      <c r="U181" s="34"/>
      <c r="V181" s="34"/>
      <c r="W181" s="34"/>
      <c r="X181" s="34"/>
      <c r="Y181" s="34"/>
      <c r="Z181" s="34"/>
      <c r="AA181" s="34"/>
      <c r="AB181" s="34"/>
      <c r="AC181" s="34"/>
      <c r="AD181" s="34"/>
      <c r="AE181" s="34"/>
      <c r="AR181" s="185" t="s">
        <v>158</v>
      </c>
      <c r="AT181" s="185" t="s">
        <v>153</v>
      </c>
      <c r="AU181" s="185" t="s">
        <v>86</v>
      </c>
      <c r="AY181" s="17" t="s">
        <v>151</v>
      </c>
      <c r="BE181" s="186">
        <f>IF(N181="základní",J181,0)</f>
        <v>0</v>
      </c>
      <c r="BF181" s="186">
        <f>IF(N181="snížená",J181,0)</f>
        <v>0</v>
      </c>
      <c r="BG181" s="186">
        <f>IF(N181="zákl. přenesená",J181,0)</f>
        <v>0</v>
      </c>
      <c r="BH181" s="186">
        <f>IF(N181="sníž. přenesená",J181,0)</f>
        <v>0</v>
      </c>
      <c r="BI181" s="186">
        <f>IF(N181="nulová",J181,0)</f>
        <v>0</v>
      </c>
      <c r="BJ181" s="17" t="s">
        <v>158</v>
      </c>
      <c r="BK181" s="186">
        <f>ROUND(I181*H181,2)</f>
        <v>0</v>
      </c>
      <c r="BL181" s="17" t="s">
        <v>158</v>
      </c>
      <c r="BM181" s="185" t="s">
        <v>1755</v>
      </c>
    </row>
    <row r="182" spans="1:65" s="2" customFormat="1" ht="24.15" customHeight="1">
      <c r="A182" s="34"/>
      <c r="B182" s="35"/>
      <c r="C182" s="174" t="s">
        <v>435</v>
      </c>
      <c r="D182" s="174" t="s">
        <v>153</v>
      </c>
      <c r="E182" s="175" t="s">
        <v>1756</v>
      </c>
      <c r="F182" s="176" t="s">
        <v>1757</v>
      </c>
      <c r="G182" s="177" t="s">
        <v>165</v>
      </c>
      <c r="H182" s="178">
        <v>0.3</v>
      </c>
      <c r="I182" s="179"/>
      <c r="J182" s="180">
        <f>ROUND(I182*H182,2)</f>
        <v>0</v>
      </c>
      <c r="K182" s="176" t="s">
        <v>157</v>
      </c>
      <c r="L182" s="39"/>
      <c r="M182" s="181" t="s">
        <v>19</v>
      </c>
      <c r="N182" s="182" t="s">
        <v>51</v>
      </c>
      <c r="O182" s="65"/>
      <c r="P182" s="183">
        <f>O182*H182</f>
        <v>0</v>
      </c>
      <c r="Q182" s="183">
        <v>0</v>
      </c>
      <c r="R182" s="183">
        <f>Q182*H182</f>
        <v>0</v>
      </c>
      <c r="S182" s="183">
        <v>0</v>
      </c>
      <c r="T182" s="184">
        <f>S182*H182</f>
        <v>0</v>
      </c>
      <c r="U182" s="34"/>
      <c r="V182" s="34"/>
      <c r="W182" s="34"/>
      <c r="X182" s="34"/>
      <c r="Y182" s="34"/>
      <c r="Z182" s="34"/>
      <c r="AA182" s="34"/>
      <c r="AB182" s="34"/>
      <c r="AC182" s="34"/>
      <c r="AD182" s="34"/>
      <c r="AE182" s="34"/>
      <c r="AR182" s="185" t="s">
        <v>158</v>
      </c>
      <c r="AT182" s="185" t="s">
        <v>153</v>
      </c>
      <c r="AU182" s="185" t="s">
        <v>86</v>
      </c>
      <c r="AY182" s="17" t="s">
        <v>151</v>
      </c>
      <c r="BE182" s="186">
        <f>IF(N182="základní",J182,0)</f>
        <v>0</v>
      </c>
      <c r="BF182" s="186">
        <f>IF(N182="snížená",J182,0)</f>
        <v>0</v>
      </c>
      <c r="BG182" s="186">
        <f>IF(N182="zákl. přenesená",J182,0)</f>
        <v>0</v>
      </c>
      <c r="BH182" s="186">
        <f>IF(N182="sníž. přenesená",J182,0)</f>
        <v>0</v>
      </c>
      <c r="BI182" s="186">
        <f>IF(N182="nulová",J182,0)</f>
        <v>0</v>
      </c>
      <c r="BJ182" s="17" t="s">
        <v>158</v>
      </c>
      <c r="BK182" s="186">
        <f>ROUND(I182*H182,2)</f>
        <v>0</v>
      </c>
      <c r="BL182" s="17" t="s">
        <v>158</v>
      </c>
      <c r="BM182" s="185" t="s">
        <v>1758</v>
      </c>
    </row>
    <row r="183" spans="2:63" s="12" customFormat="1" ht="25.95" customHeight="1">
      <c r="B183" s="158"/>
      <c r="C183" s="159"/>
      <c r="D183" s="160" t="s">
        <v>77</v>
      </c>
      <c r="E183" s="161" t="s">
        <v>1759</v>
      </c>
      <c r="F183" s="161" t="s">
        <v>1594</v>
      </c>
      <c r="G183" s="159"/>
      <c r="H183" s="159"/>
      <c r="I183" s="162"/>
      <c r="J183" s="163">
        <f>BK183</f>
        <v>0</v>
      </c>
      <c r="K183" s="159"/>
      <c r="L183" s="164"/>
      <c r="M183" s="165"/>
      <c r="N183" s="166"/>
      <c r="O183" s="166"/>
      <c r="P183" s="167">
        <f>SUM(P184:P194)</f>
        <v>0</v>
      </c>
      <c r="Q183" s="166"/>
      <c r="R183" s="167">
        <f>SUM(R184:R194)</f>
        <v>0</v>
      </c>
      <c r="S183" s="166"/>
      <c r="T183" s="168">
        <f>SUM(T184:T194)</f>
        <v>0</v>
      </c>
      <c r="AR183" s="169" t="s">
        <v>86</v>
      </c>
      <c r="AT183" s="170" t="s">
        <v>77</v>
      </c>
      <c r="AU183" s="170" t="s">
        <v>78</v>
      </c>
      <c r="AY183" s="169" t="s">
        <v>151</v>
      </c>
      <c r="BK183" s="171">
        <f>SUM(BK184:BK194)</f>
        <v>0</v>
      </c>
    </row>
    <row r="184" spans="1:65" s="2" customFormat="1" ht="14.4" customHeight="1">
      <c r="A184" s="34"/>
      <c r="B184" s="35"/>
      <c r="C184" s="174" t="s">
        <v>439</v>
      </c>
      <c r="D184" s="174" t="s">
        <v>153</v>
      </c>
      <c r="E184" s="175" t="s">
        <v>1760</v>
      </c>
      <c r="F184" s="176" t="s">
        <v>1761</v>
      </c>
      <c r="G184" s="177" t="s">
        <v>188</v>
      </c>
      <c r="H184" s="178">
        <v>2</v>
      </c>
      <c r="I184" s="179"/>
      <c r="J184" s="180">
        <f>ROUND(I184*H184,2)</f>
        <v>0</v>
      </c>
      <c r="K184" s="176" t="s">
        <v>157</v>
      </c>
      <c r="L184" s="39"/>
      <c r="M184" s="181" t="s">
        <v>19</v>
      </c>
      <c r="N184" s="182" t="s">
        <v>51</v>
      </c>
      <c r="O184" s="65"/>
      <c r="P184" s="183">
        <f>O184*H184</f>
        <v>0</v>
      </c>
      <c r="Q184" s="183">
        <v>0</v>
      </c>
      <c r="R184" s="183">
        <f>Q184*H184</f>
        <v>0</v>
      </c>
      <c r="S184" s="183">
        <v>0</v>
      </c>
      <c r="T184" s="184">
        <f>S184*H184</f>
        <v>0</v>
      </c>
      <c r="U184" s="34"/>
      <c r="V184" s="34"/>
      <c r="W184" s="34"/>
      <c r="X184" s="34"/>
      <c r="Y184" s="34"/>
      <c r="Z184" s="34"/>
      <c r="AA184" s="34"/>
      <c r="AB184" s="34"/>
      <c r="AC184" s="34"/>
      <c r="AD184" s="34"/>
      <c r="AE184" s="34"/>
      <c r="AR184" s="185" t="s">
        <v>158</v>
      </c>
      <c r="AT184" s="185" t="s">
        <v>153</v>
      </c>
      <c r="AU184" s="185" t="s">
        <v>86</v>
      </c>
      <c r="AY184" s="17" t="s">
        <v>151</v>
      </c>
      <c r="BE184" s="186">
        <f>IF(N184="základní",J184,0)</f>
        <v>0</v>
      </c>
      <c r="BF184" s="186">
        <f>IF(N184="snížená",J184,0)</f>
        <v>0</v>
      </c>
      <c r="BG184" s="186">
        <f>IF(N184="zákl. přenesená",J184,0)</f>
        <v>0</v>
      </c>
      <c r="BH184" s="186">
        <f>IF(N184="sníž. přenesená",J184,0)</f>
        <v>0</v>
      </c>
      <c r="BI184" s="186">
        <f>IF(N184="nulová",J184,0)</f>
        <v>0</v>
      </c>
      <c r="BJ184" s="17" t="s">
        <v>158</v>
      </c>
      <c r="BK184" s="186">
        <f>ROUND(I184*H184,2)</f>
        <v>0</v>
      </c>
      <c r="BL184" s="17" t="s">
        <v>158</v>
      </c>
      <c r="BM184" s="185" t="s">
        <v>1762</v>
      </c>
    </row>
    <row r="185" spans="1:47" s="2" customFormat="1" ht="67.2">
      <c r="A185" s="34"/>
      <c r="B185" s="35"/>
      <c r="C185" s="36"/>
      <c r="D185" s="187" t="s">
        <v>160</v>
      </c>
      <c r="E185" s="36"/>
      <c r="F185" s="188" t="s">
        <v>1763</v>
      </c>
      <c r="G185" s="36"/>
      <c r="H185" s="36"/>
      <c r="I185" s="189"/>
      <c r="J185" s="36"/>
      <c r="K185" s="36"/>
      <c r="L185" s="39"/>
      <c r="M185" s="190"/>
      <c r="N185" s="191"/>
      <c r="O185" s="65"/>
      <c r="P185" s="65"/>
      <c r="Q185" s="65"/>
      <c r="R185" s="65"/>
      <c r="S185" s="65"/>
      <c r="T185" s="66"/>
      <c r="U185" s="34"/>
      <c r="V185" s="34"/>
      <c r="W185" s="34"/>
      <c r="X185" s="34"/>
      <c r="Y185" s="34"/>
      <c r="Z185" s="34"/>
      <c r="AA185" s="34"/>
      <c r="AB185" s="34"/>
      <c r="AC185" s="34"/>
      <c r="AD185" s="34"/>
      <c r="AE185" s="34"/>
      <c r="AT185" s="17" t="s">
        <v>160</v>
      </c>
      <c r="AU185" s="17" t="s">
        <v>86</v>
      </c>
    </row>
    <row r="186" spans="1:65" s="2" customFormat="1" ht="14.4" customHeight="1">
      <c r="A186" s="34"/>
      <c r="B186" s="35"/>
      <c r="C186" s="174" t="s">
        <v>444</v>
      </c>
      <c r="D186" s="174" t="s">
        <v>153</v>
      </c>
      <c r="E186" s="175" t="s">
        <v>1764</v>
      </c>
      <c r="F186" s="176" t="s">
        <v>1765</v>
      </c>
      <c r="G186" s="177" t="s">
        <v>202</v>
      </c>
      <c r="H186" s="178">
        <v>36</v>
      </c>
      <c r="I186" s="179"/>
      <c r="J186" s="180">
        <f>ROUND(I186*H186,2)</f>
        <v>0</v>
      </c>
      <c r="K186" s="176" t="s">
        <v>157</v>
      </c>
      <c r="L186" s="39"/>
      <c r="M186" s="181" t="s">
        <v>19</v>
      </c>
      <c r="N186" s="182" t="s">
        <v>51</v>
      </c>
      <c r="O186" s="65"/>
      <c r="P186" s="183">
        <f>O186*H186</f>
        <v>0</v>
      </c>
      <c r="Q186" s="183">
        <v>0</v>
      </c>
      <c r="R186" s="183">
        <f>Q186*H186</f>
        <v>0</v>
      </c>
      <c r="S186" s="183">
        <v>0</v>
      </c>
      <c r="T186" s="184">
        <f>S186*H186</f>
        <v>0</v>
      </c>
      <c r="U186" s="34"/>
      <c r="V186" s="34"/>
      <c r="W186" s="34"/>
      <c r="X186" s="34"/>
      <c r="Y186" s="34"/>
      <c r="Z186" s="34"/>
      <c r="AA186" s="34"/>
      <c r="AB186" s="34"/>
      <c r="AC186" s="34"/>
      <c r="AD186" s="34"/>
      <c r="AE186" s="34"/>
      <c r="AR186" s="185" t="s">
        <v>158</v>
      </c>
      <c r="AT186" s="185" t="s">
        <v>153</v>
      </c>
      <c r="AU186" s="185" t="s">
        <v>86</v>
      </c>
      <c r="AY186" s="17" t="s">
        <v>151</v>
      </c>
      <c r="BE186" s="186">
        <f>IF(N186="základní",J186,0)</f>
        <v>0</v>
      </c>
      <c r="BF186" s="186">
        <f>IF(N186="snížená",J186,0)</f>
        <v>0</v>
      </c>
      <c r="BG186" s="186">
        <f>IF(N186="zákl. přenesená",J186,0)</f>
        <v>0</v>
      </c>
      <c r="BH186" s="186">
        <f>IF(N186="sníž. přenesená",J186,0)</f>
        <v>0</v>
      </c>
      <c r="BI186" s="186">
        <f>IF(N186="nulová",J186,0)</f>
        <v>0</v>
      </c>
      <c r="BJ186" s="17" t="s">
        <v>158</v>
      </c>
      <c r="BK186" s="186">
        <f>ROUND(I186*H186,2)</f>
        <v>0</v>
      </c>
      <c r="BL186" s="17" t="s">
        <v>158</v>
      </c>
      <c r="BM186" s="185" t="s">
        <v>1766</v>
      </c>
    </row>
    <row r="187" spans="1:47" s="2" customFormat="1" ht="67.2">
      <c r="A187" s="34"/>
      <c r="B187" s="35"/>
      <c r="C187" s="36"/>
      <c r="D187" s="187" t="s">
        <v>160</v>
      </c>
      <c r="E187" s="36"/>
      <c r="F187" s="188" t="s">
        <v>1763</v>
      </c>
      <c r="G187" s="36"/>
      <c r="H187" s="36"/>
      <c r="I187" s="189"/>
      <c r="J187" s="36"/>
      <c r="K187" s="36"/>
      <c r="L187" s="39"/>
      <c r="M187" s="190"/>
      <c r="N187" s="191"/>
      <c r="O187" s="65"/>
      <c r="P187" s="65"/>
      <c r="Q187" s="65"/>
      <c r="R187" s="65"/>
      <c r="S187" s="65"/>
      <c r="T187" s="66"/>
      <c r="U187" s="34"/>
      <c r="V187" s="34"/>
      <c r="W187" s="34"/>
      <c r="X187" s="34"/>
      <c r="Y187" s="34"/>
      <c r="Z187" s="34"/>
      <c r="AA187" s="34"/>
      <c r="AB187" s="34"/>
      <c r="AC187" s="34"/>
      <c r="AD187" s="34"/>
      <c r="AE187" s="34"/>
      <c r="AT187" s="17" t="s">
        <v>160</v>
      </c>
      <c r="AU187" s="17" t="s">
        <v>86</v>
      </c>
    </row>
    <row r="188" spans="1:47" s="2" customFormat="1" ht="19.2">
      <c r="A188" s="34"/>
      <c r="B188" s="35"/>
      <c r="C188" s="36"/>
      <c r="D188" s="187" t="s">
        <v>388</v>
      </c>
      <c r="E188" s="36"/>
      <c r="F188" s="188" t="s">
        <v>1767</v>
      </c>
      <c r="G188" s="36"/>
      <c r="H188" s="36"/>
      <c r="I188" s="189"/>
      <c r="J188" s="36"/>
      <c r="K188" s="36"/>
      <c r="L188" s="39"/>
      <c r="M188" s="190"/>
      <c r="N188" s="191"/>
      <c r="O188" s="65"/>
      <c r="P188" s="65"/>
      <c r="Q188" s="65"/>
      <c r="R188" s="65"/>
      <c r="S188" s="65"/>
      <c r="T188" s="66"/>
      <c r="U188" s="34"/>
      <c r="V188" s="34"/>
      <c r="W188" s="34"/>
      <c r="X188" s="34"/>
      <c r="Y188" s="34"/>
      <c r="Z188" s="34"/>
      <c r="AA188" s="34"/>
      <c r="AB188" s="34"/>
      <c r="AC188" s="34"/>
      <c r="AD188" s="34"/>
      <c r="AE188" s="34"/>
      <c r="AT188" s="17" t="s">
        <v>388</v>
      </c>
      <c r="AU188" s="17" t="s">
        <v>86</v>
      </c>
    </row>
    <row r="189" spans="1:65" s="2" customFormat="1" ht="14.4" customHeight="1">
      <c r="A189" s="34"/>
      <c r="B189" s="35"/>
      <c r="C189" s="174" t="s">
        <v>448</v>
      </c>
      <c r="D189" s="174" t="s">
        <v>153</v>
      </c>
      <c r="E189" s="175" t="s">
        <v>1768</v>
      </c>
      <c r="F189" s="176" t="s">
        <v>1769</v>
      </c>
      <c r="G189" s="177" t="s">
        <v>188</v>
      </c>
      <c r="H189" s="178">
        <v>2</v>
      </c>
      <c r="I189" s="179"/>
      <c r="J189" s="180">
        <f>ROUND(I189*H189,2)</f>
        <v>0</v>
      </c>
      <c r="K189" s="176" t="s">
        <v>157</v>
      </c>
      <c r="L189" s="39"/>
      <c r="M189" s="181" t="s">
        <v>19</v>
      </c>
      <c r="N189" s="182" t="s">
        <v>51</v>
      </c>
      <c r="O189" s="65"/>
      <c r="P189" s="183">
        <f>O189*H189</f>
        <v>0</v>
      </c>
      <c r="Q189" s="183">
        <v>0</v>
      </c>
      <c r="R189" s="183">
        <f>Q189*H189</f>
        <v>0</v>
      </c>
      <c r="S189" s="183">
        <v>0</v>
      </c>
      <c r="T189" s="184">
        <f>S189*H189</f>
        <v>0</v>
      </c>
      <c r="U189" s="34"/>
      <c r="V189" s="34"/>
      <c r="W189" s="34"/>
      <c r="X189" s="34"/>
      <c r="Y189" s="34"/>
      <c r="Z189" s="34"/>
      <c r="AA189" s="34"/>
      <c r="AB189" s="34"/>
      <c r="AC189" s="34"/>
      <c r="AD189" s="34"/>
      <c r="AE189" s="34"/>
      <c r="AR189" s="185" t="s">
        <v>158</v>
      </c>
      <c r="AT189" s="185" t="s">
        <v>153</v>
      </c>
      <c r="AU189" s="185" t="s">
        <v>86</v>
      </c>
      <c r="AY189" s="17" t="s">
        <v>151</v>
      </c>
      <c r="BE189" s="186">
        <f>IF(N189="základní",J189,0)</f>
        <v>0</v>
      </c>
      <c r="BF189" s="186">
        <f>IF(N189="snížená",J189,0)</f>
        <v>0</v>
      </c>
      <c r="BG189" s="186">
        <f>IF(N189="zákl. přenesená",J189,0)</f>
        <v>0</v>
      </c>
      <c r="BH189" s="186">
        <f>IF(N189="sníž. přenesená",J189,0)</f>
        <v>0</v>
      </c>
      <c r="BI189" s="186">
        <f>IF(N189="nulová",J189,0)</f>
        <v>0</v>
      </c>
      <c r="BJ189" s="17" t="s">
        <v>158</v>
      </c>
      <c r="BK189" s="186">
        <f>ROUND(I189*H189,2)</f>
        <v>0</v>
      </c>
      <c r="BL189" s="17" t="s">
        <v>158</v>
      </c>
      <c r="BM189" s="185" t="s">
        <v>1770</v>
      </c>
    </row>
    <row r="190" spans="1:47" s="2" customFormat="1" ht="67.2">
      <c r="A190" s="34"/>
      <c r="B190" s="35"/>
      <c r="C190" s="36"/>
      <c r="D190" s="187" t="s">
        <v>160</v>
      </c>
      <c r="E190" s="36"/>
      <c r="F190" s="188" t="s">
        <v>1763</v>
      </c>
      <c r="G190" s="36"/>
      <c r="H190" s="36"/>
      <c r="I190" s="189"/>
      <c r="J190" s="36"/>
      <c r="K190" s="36"/>
      <c r="L190" s="39"/>
      <c r="M190" s="190"/>
      <c r="N190" s="191"/>
      <c r="O190" s="65"/>
      <c r="P190" s="65"/>
      <c r="Q190" s="65"/>
      <c r="R190" s="65"/>
      <c r="S190" s="65"/>
      <c r="T190" s="66"/>
      <c r="U190" s="34"/>
      <c r="V190" s="34"/>
      <c r="W190" s="34"/>
      <c r="X190" s="34"/>
      <c r="Y190" s="34"/>
      <c r="Z190" s="34"/>
      <c r="AA190" s="34"/>
      <c r="AB190" s="34"/>
      <c r="AC190" s="34"/>
      <c r="AD190" s="34"/>
      <c r="AE190" s="34"/>
      <c r="AT190" s="17" t="s">
        <v>160</v>
      </c>
      <c r="AU190" s="17" t="s">
        <v>86</v>
      </c>
    </row>
    <row r="191" spans="1:65" s="2" customFormat="1" ht="14.4" customHeight="1">
      <c r="A191" s="34"/>
      <c r="B191" s="35"/>
      <c r="C191" s="174" t="s">
        <v>452</v>
      </c>
      <c r="D191" s="174" t="s">
        <v>153</v>
      </c>
      <c r="E191" s="175" t="s">
        <v>1771</v>
      </c>
      <c r="F191" s="176" t="s">
        <v>1772</v>
      </c>
      <c r="G191" s="177" t="s">
        <v>188</v>
      </c>
      <c r="H191" s="178">
        <v>3</v>
      </c>
      <c r="I191" s="179"/>
      <c r="J191" s="180">
        <f>ROUND(I191*H191,2)</f>
        <v>0</v>
      </c>
      <c r="K191" s="176" t="s">
        <v>19</v>
      </c>
      <c r="L191" s="39"/>
      <c r="M191" s="181" t="s">
        <v>19</v>
      </c>
      <c r="N191" s="182" t="s">
        <v>51</v>
      </c>
      <c r="O191" s="65"/>
      <c r="P191" s="183">
        <f>O191*H191</f>
        <v>0</v>
      </c>
      <c r="Q191" s="183">
        <v>0</v>
      </c>
      <c r="R191" s="183">
        <f>Q191*H191</f>
        <v>0</v>
      </c>
      <c r="S191" s="183">
        <v>0</v>
      </c>
      <c r="T191" s="184">
        <f>S191*H191</f>
        <v>0</v>
      </c>
      <c r="U191" s="34"/>
      <c r="V191" s="34"/>
      <c r="W191" s="34"/>
      <c r="X191" s="34"/>
      <c r="Y191" s="34"/>
      <c r="Z191" s="34"/>
      <c r="AA191" s="34"/>
      <c r="AB191" s="34"/>
      <c r="AC191" s="34"/>
      <c r="AD191" s="34"/>
      <c r="AE191" s="34"/>
      <c r="AR191" s="185" t="s">
        <v>158</v>
      </c>
      <c r="AT191" s="185" t="s">
        <v>153</v>
      </c>
      <c r="AU191" s="185" t="s">
        <v>86</v>
      </c>
      <c r="AY191" s="17" t="s">
        <v>151</v>
      </c>
      <c r="BE191" s="186">
        <f>IF(N191="základní",J191,0)</f>
        <v>0</v>
      </c>
      <c r="BF191" s="186">
        <f>IF(N191="snížená",J191,0)</f>
        <v>0</v>
      </c>
      <c r="BG191" s="186">
        <f>IF(N191="zákl. přenesená",J191,0)</f>
        <v>0</v>
      </c>
      <c r="BH191" s="186">
        <f>IF(N191="sníž. přenesená",J191,0)</f>
        <v>0</v>
      </c>
      <c r="BI191" s="186">
        <f>IF(N191="nulová",J191,0)</f>
        <v>0</v>
      </c>
      <c r="BJ191" s="17" t="s">
        <v>158</v>
      </c>
      <c r="BK191" s="186">
        <f>ROUND(I191*H191,2)</f>
        <v>0</v>
      </c>
      <c r="BL191" s="17" t="s">
        <v>158</v>
      </c>
      <c r="BM191" s="185" t="s">
        <v>1773</v>
      </c>
    </row>
    <row r="192" spans="1:65" s="2" customFormat="1" ht="14.4" customHeight="1">
      <c r="A192" s="34"/>
      <c r="B192" s="35"/>
      <c r="C192" s="174" t="s">
        <v>456</v>
      </c>
      <c r="D192" s="174" t="s">
        <v>153</v>
      </c>
      <c r="E192" s="175" t="s">
        <v>1774</v>
      </c>
      <c r="F192" s="176" t="s">
        <v>1775</v>
      </c>
      <c r="G192" s="177" t="s">
        <v>188</v>
      </c>
      <c r="H192" s="178">
        <v>2</v>
      </c>
      <c r="I192" s="179"/>
      <c r="J192" s="180">
        <f>ROUND(I192*H192,2)</f>
        <v>0</v>
      </c>
      <c r="K192" s="176" t="s">
        <v>19</v>
      </c>
      <c r="L192" s="39"/>
      <c r="M192" s="181" t="s">
        <v>19</v>
      </c>
      <c r="N192" s="182" t="s">
        <v>51</v>
      </c>
      <c r="O192" s="65"/>
      <c r="P192" s="183">
        <f>O192*H192</f>
        <v>0</v>
      </c>
      <c r="Q192" s="183">
        <v>0</v>
      </c>
      <c r="R192" s="183">
        <f>Q192*H192</f>
        <v>0</v>
      </c>
      <c r="S192" s="183">
        <v>0</v>
      </c>
      <c r="T192" s="184">
        <f>S192*H192</f>
        <v>0</v>
      </c>
      <c r="U192" s="34"/>
      <c r="V192" s="34"/>
      <c r="W192" s="34"/>
      <c r="X192" s="34"/>
      <c r="Y192" s="34"/>
      <c r="Z192" s="34"/>
      <c r="AA192" s="34"/>
      <c r="AB192" s="34"/>
      <c r="AC192" s="34"/>
      <c r="AD192" s="34"/>
      <c r="AE192" s="34"/>
      <c r="AR192" s="185" t="s">
        <v>158</v>
      </c>
      <c r="AT192" s="185" t="s">
        <v>153</v>
      </c>
      <c r="AU192" s="185" t="s">
        <v>86</v>
      </c>
      <c r="AY192" s="17" t="s">
        <v>151</v>
      </c>
      <c r="BE192" s="186">
        <f>IF(N192="základní",J192,0)</f>
        <v>0</v>
      </c>
      <c r="BF192" s="186">
        <f>IF(N192="snížená",J192,0)</f>
        <v>0</v>
      </c>
      <c r="BG192" s="186">
        <f>IF(N192="zákl. přenesená",J192,0)</f>
        <v>0</v>
      </c>
      <c r="BH192" s="186">
        <f>IF(N192="sníž. přenesená",J192,0)</f>
        <v>0</v>
      </c>
      <c r="BI192" s="186">
        <f>IF(N192="nulová",J192,0)</f>
        <v>0</v>
      </c>
      <c r="BJ192" s="17" t="s">
        <v>158</v>
      </c>
      <c r="BK192" s="186">
        <f>ROUND(I192*H192,2)</f>
        <v>0</v>
      </c>
      <c r="BL192" s="17" t="s">
        <v>158</v>
      </c>
      <c r="BM192" s="185" t="s">
        <v>1776</v>
      </c>
    </row>
    <row r="193" spans="1:65" s="2" customFormat="1" ht="24.15" customHeight="1">
      <c r="A193" s="34"/>
      <c r="B193" s="35"/>
      <c r="C193" s="174" t="s">
        <v>461</v>
      </c>
      <c r="D193" s="174" t="s">
        <v>153</v>
      </c>
      <c r="E193" s="175" t="s">
        <v>1637</v>
      </c>
      <c r="F193" s="176" t="s">
        <v>1638</v>
      </c>
      <c r="G193" s="177" t="s">
        <v>1583</v>
      </c>
      <c r="H193" s="232"/>
      <c r="I193" s="179"/>
      <c r="J193" s="180">
        <f>ROUND(I193*H193,2)</f>
        <v>0</v>
      </c>
      <c r="K193" s="176" t="s">
        <v>157</v>
      </c>
      <c r="L193" s="39"/>
      <c r="M193" s="181" t="s">
        <v>19</v>
      </c>
      <c r="N193" s="182" t="s">
        <v>51</v>
      </c>
      <c r="O193" s="65"/>
      <c r="P193" s="183">
        <f>O193*H193</f>
        <v>0</v>
      </c>
      <c r="Q193" s="183">
        <v>0</v>
      </c>
      <c r="R193" s="183">
        <f>Q193*H193</f>
        <v>0</v>
      </c>
      <c r="S193" s="183">
        <v>0</v>
      </c>
      <c r="T193" s="184">
        <f>S193*H193</f>
        <v>0</v>
      </c>
      <c r="U193" s="34"/>
      <c r="V193" s="34"/>
      <c r="W193" s="34"/>
      <c r="X193" s="34"/>
      <c r="Y193" s="34"/>
      <c r="Z193" s="34"/>
      <c r="AA193" s="34"/>
      <c r="AB193" s="34"/>
      <c r="AC193" s="34"/>
      <c r="AD193" s="34"/>
      <c r="AE193" s="34"/>
      <c r="AR193" s="185" t="s">
        <v>158</v>
      </c>
      <c r="AT193" s="185" t="s">
        <v>153</v>
      </c>
      <c r="AU193" s="185" t="s">
        <v>86</v>
      </c>
      <c r="AY193" s="17" t="s">
        <v>151</v>
      </c>
      <c r="BE193" s="186">
        <f>IF(N193="základní",J193,0)</f>
        <v>0</v>
      </c>
      <c r="BF193" s="186">
        <f>IF(N193="snížená",J193,0)</f>
        <v>0</v>
      </c>
      <c r="BG193" s="186">
        <f>IF(N193="zákl. přenesená",J193,0)</f>
        <v>0</v>
      </c>
      <c r="BH193" s="186">
        <f>IF(N193="sníž. přenesená",J193,0)</f>
        <v>0</v>
      </c>
      <c r="BI193" s="186">
        <f>IF(N193="nulová",J193,0)</f>
        <v>0</v>
      </c>
      <c r="BJ193" s="17" t="s">
        <v>158</v>
      </c>
      <c r="BK193" s="186">
        <f>ROUND(I193*H193,2)</f>
        <v>0</v>
      </c>
      <c r="BL193" s="17" t="s">
        <v>158</v>
      </c>
      <c r="BM193" s="185" t="s">
        <v>1777</v>
      </c>
    </row>
    <row r="194" spans="1:47" s="2" customFormat="1" ht="86.4">
      <c r="A194" s="34"/>
      <c r="B194" s="35"/>
      <c r="C194" s="36"/>
      <c r="D194" s="187" t="s">
        <v>160</v>
      </c>
      <c r="E194" s="36"/>
      <c r="F194" s="188" t="s">
        <v>764</v>
      </c>
      <c r="G194" s="36"/>
      <c r="H194" s="36"/>
      <c r="I194" s="189"/>
      <c r="J194" s="36"/>
      <c r="K194" s="36"/>
      <c r="L194" s="39"/>
      <c r="M194" s="190"/>
      <c r="N194" s="191"/>
      <c r="O194" s="65"/>
      <c r="P194" s="65"/>
      <c r="Q194" s="65"/>
      <c r="R194" s="65"/>
      <c r="S194" s="65"/>
      <c r="T194" s="66"/>
      <c r="U194" s="34"/>
      <c r="V194" s="34"/>
      <c r="W194" s="34"/>
      <c r="X194" s="34"/>
      <c r="Y194" s="34"/>
      <c r="Z194" s="34"/>
      <c r="AA194" s="34"/>
      <c r="AB194" s="34"/>
      <c r="AC194" s="34"/>
      <c r="AD194" s="34"/>
      <c r="AE194" s="34"/>
      <c r="AT194" s="17" t="s">
        <v>160</v>
      </c>
      <c r="AU194" s="17" t="s">
        <v>86</v>
      </c>
    </row>
    <row r="195" spans="2:63" s="12" customFormat="1" ht="25.95" customHeight="1">
      <c r="B195" s="158"/>
      <c r="C195" s="159"/>
      <c r="D195" s="160" t="s">
        <v>77</v>
      </c>
      <c r="E195" s="161" t="s">
        <v>1778</v>
      </c>
      <c r="F195" s="161" t="s">
        <v>1668</v>
      </c>
      <c r="G195" s="159"/>
      <c r="H195" s="159"/>
      <c r="I195" s="162"/>
      <c r="J195" s="163">
        <f>BK195</f>
        <v>0</v>
      </c>
      <c r="K195" s="159"/>
      <c r="L195" s="164"/>
      <c r="M195" s="165"/>
      <c r="N195" s="166"/>
      <c r="O195" s="166"/>
      <c r="P195" s="167">
        <f>SUM(P196:P200)</f>
        <v>0</v>
      </c>
      <c r="Q195" s="166"/>
      <c r="R195" s="167">
        <f>SUM(R196:R200)</f>
        <v>0</v>
      </c>
      <c r="S195" s="166"/>
      <c r="T195" s="168">
        <f>SUM(T196:T200)</f>
        <v>0</v>
      </c>
      <c r="AR195" s="169" t="s">
        <v>86</v>
      </c>
      <c r="AT195" s="170" t="s">
        <v>77</v>
      </c>
      <c r="AU195" s="170" t="s">
        <v>78</v>
      </c>
      <c r="AY195" s="169" t="s">
        <v>151</v>
      </c>
      <c r="BK195" s="171">
        <f>SUM(BK196:BK200)</f>
        <v>0</v>
      </c>
    </row>
    <row r="196" spans="1:65" s="2" customFormat="1" ht="24.15" customHeight="1">
      <c r="A196" s="34"/>
      <c r="B196" s="35"/>
      <c r="C196" s="174" t="s">
        <v>465</v>
      </c>
      <c r="D196" s="174" t="s">
        <v>153</v>
      </c>
      <c r="E196" s="175" t="s">
        <v>1779</v>
      </c>
      <c r="F196" s="176" t="s">
        <v>1780</v>
      </c>
      <c r="G196" s="177" t="s">
        <v>188</v>
      </c>
      <c r="H196" s="178">
        <v>13</v>
      </c>
      <c r="I196" s="179"/>
      <c r="J196" s="180">
        <f>ROUND(I196*H196,2)</f>
        <v>0</v>
      </c>
      <c r="K196" s="176" t="s">
        <v>157</v>
      </c>
      <c r="L196" s="39"/>
      <c r="M196" s="181" t="s">
        <v>19</v>
      </c>
      <c r="N196" s="182" t="s">
        <v>51</v>
      </c>
      <c r="O196" s="65"/>
      <c r="P196" s="183">
        <f>O196*H196</f>
        <v>0</v>
      </c>
      <c r="Q196" s="183">
        <v>0</v>
      </c>
      <c r="R196" s="183">
        <f>Q196*H196</f>
        <v>0</v>
      </c>
      <c r="S196" s="183">
        <v>0</v>
      </c>
      <c r="T196" s="184">
        <f>S196*H196</f>
        <v>0</v>
      </c>
      <c r="U196" s="34"/>
      <c r="V196" s="34"/>
      <c r="W196" s="34"/>
      <c r="X196" s="34"/>
      <c r="Y196" s="34"/>
      <c r="Z196" s="34"/>
      <c r="AA196" s="34"/>
      <c r="AB196" s="34"/>
      <c r="AC196" s="34"/>
      <c r="AD196" s="34"/>
      <c r="AE196" s="34"/>
      <c r="AR196" s="185" t="s">
        <v>158</v>
      </c>
      <c r="AT196" s="185" t="s">
        <v>153</v>
      </c>
      <c r="AU196" s="185" t="s">
        <v>86</v>
      </c>
      <c r="AY196" s="17" t="s">
        <v>151</v>
      </c>
      <c r="BE196" s="186">
        <f>IF(N196="základní",J196,0)</f>
        <v>0</v>
      </c>
      <c r="BF196" s="186">
        <f>IF(N196="snížená",J196,0)</f>
        <v>0</v>
      </c>
      <c r="BG196" s="186">
        <f>IF(N196="zákl. přenesená",J196,0)</f>
        <v>0</v>
      </c>
      <c r="BH196" s="186">
        <f>IF(N196="sníž. přenesená",J196,0)</f>
        <v>0</v>
      </c>
      <c r="BI196" s="186">
        <f>IF(N196="nulová",J196,0)</f>
        <v>0</v>
      </c>
      <c r="BJ196" s="17" t="s">
        <v>158</v>
      </c>
      <c r="BK196" s="186">
        <f>ROUND(I196*H196,2)</f>
        <v>0</v>
      </c>
      <c r="BL196" s="17" t="s">
        <v>158</v>
      </c>
      <c r="BM196" s="185" t="s">
        <v>1781</v>
      </c>
    </row>
    <row r="197" spans="1:65" s="2" customFormat="1" ht="14.4" customHeight="1">
      <c r="A197" s="34"/>
      <c r="B197" s="35"/>
      <c r="C197" s="174" t="s">
        <v>469</v>
      </c>
      <c r="D197" s="174" t="s">
        <v>153</v>
      </c>
      <c r="E197" s="175" t="s">
        <v>1782</v>
      </c>
      <c r="F197" s="176" t="s">
        <v>1783</v>
      </c>
      <c r="G197" s="177" t="s">
        <v>188</v>
      </c>
      <c r="H197" s="178">
        <v>13</v>
      </c>
      <c r="I197" s="179"/>
      <c r="J197" s="180">
        <f>ROUND(I197*H197,2)</f>
        <v>0</v>
      </c>
      <c r="K197" s="176" t="s">
        <v>157</v>
      </c>
      <c r="L197" s="39"/>
      <c r="M197" s="181" t="s">
        <v>19</v>
      </c>
      <c r="N197" s="182" t="s">
        <v>51</v>
      </c>
      <c r="O197" s="65"/>
      <c r="P197" s="183">
        <f>O197*H197</f>
        <v>0</v>
      </c>
      <c r="Q197" s="183">
        <v>0</v>
      </c>
      <c r="R197" s="183">
        <f>Q197*H197</f>
        <v>0</v>
      </c>
      <c r="S197" s="183">
        <v>0</v>
      </c>
      <c r="T197" s="184">
        <f>S197*H197</f>
        <v>0</v>
      </c>
      <c r="U197" s="34"/>
      <c r="V197" s="34"/>
      <c r="W197" s="34"/>
      <c r="X197" s="34"/>
      <c r="Y197" s="34"/>
      <c r="Z197" s="34"/>
      <c r="AA197" s="34"/>
      <c r="AB197" s="34"/>
      <c r="AC197" s="34"/>
      <c r="AD197" s="34"/>
      <c r="AE197" s="34"/>
      <c r="AR197" s="185" t="s">
        <v>158</v>
      </c>
      <c r="AT197" s="185" t="s">
        <v>153</v>
      </c>
      <c r="AU197" s="185" t="s">
        <v>86</v>
      </c>
      <c r="AY197" s="17" t="s">
        <v>151</v>
      </c>
      <c r="BE197" s="186">
        <f>IF(N197="základní",J197,0)</f>
        <v>0</v>
      </c>
      <c r="BF197" s="186">
        <f>IF(N197="snížená",J197,0)</f>
        <v>0</v>
      </c>
      <c r="BG197" s="186">
        <f>IF(N197="zákl. přenesená",J197,0)</f>
        <v>0</v>
      </c>
      <c r="BH197" s="186">
        <f>IF(N197="sníž. přenesená",J197,0)</f>
        <v>0</v>
      </c>
      <c r="BI197" s="186">
        <f>IF(N197="nulová",J197,0)</f>
        <v>0</v>
      </c>
      <c r="BJ197" s="17" t="s">
        <v>158</v>
      </c>
      <c r="BK197" s="186">
        <f>ROUND(I197*H197,2)</f>
        <v>0</v>
      </c>
      <c r="BL197" s="17" t="s">
        <v>158</v>
      </c>
      <c r="BM197" s="185" t="s">
        <v>1784</v>
      </c>
    </row>
    <row r="198" spans="1:47" s="2" customFormat="1" ht="57.6">
      <c r="A198" s="34"/>
      <c r="B198" s="35"/>
      <c r="C198" s="36"/>
      <c r="D198" s="187" t="s">
        <v>160</v>
      </c>
      <c r="E198" s="36"/>
      <c r="F198" s="188" t="s">
        <v>1785</v>
      </c>
      <c r="G198" s="36"/>
      <c r="H198" s="36"/>
      <c r="I198" s="189"/>
      <c r="J198" s="36"/>
      <c r="K198" s="36"/>
      <c r="L198" s="39"/>
      <c r="M198" s="190"/>
      <c r="N198" s="191"/>
      <c r="O198" s="65"/>
      <c r="P198" s="65"/>
      <c r="Q198" s="65"/>
      <c r="R198" s="65"/>
      <c r="S198" s="65"/>
      <c r="T198" s="66"/>
      <c r="U198" s="34"/>
      <c r="V198" s="34"/>
      <c r="W198" s="34"/>
      <c r="X198" s="34"/>
      <c r="Y198" s="34"/>
      <c r="Z198" s="34"/>
      <c r="AA198" s="34"/>
      <c r="AB198" s="34"/>
      <c r="AC198" s="34"/>
      <c r="AD198" s="34"/>
      <c r="AE198" s="34"/>
      <c r="AT198" s="17" t="s">
        <v>160</v>
      </c>
      <c r="AU198" s="17" t="s">
        <v>86</v>
      </c>
    </row>
    <row r="199" spans="1:65" s="2" customFormat="1" ht="24.15" customHeight="1">
      <c r="A199" s="34"/>
      <c r="B199" s="35"/>
      <c r="C199" s="174" t="s">
        <v>475</v>
      </c>
      <c r="D199" s="174" t="s">
        <v>153</v>
      </c>
      <c r="E199" s="175" t="s">
        <v>1697</v>
      </c>
      <c r="F199" s="176" t="s">
        <v>1698</v>
      </c>
      <c r="G199" s="177" t="s">
        <v>1583</v>
      </c>
      <c r="H199" s="232"/>
      <c r="I199" s="179"/>
      <c r="J199" s="180">
        <f>ROUND(I199*H199,2)</f>
        <v>0</v>
      </c>
      <c r="K199" s="176" t="s">
        <v>157</v>
      </c>
      <c r="L199" s="39"/>
      <c r="M199" s="181" t="s">
        <v>19</v>
      </c>
      <c r="N199" s="182" t="s">
        <v>51</v>
      </c>
      <c r="O199" s="65"/>
      <c r="P199" s="183">
        <f>O199*H199</f>
        <v>0</v>
      </c>
      <c r="Q199" s="183">
        <v>0</v>
      </c>
      <c r="R199" s="183">
        <f>Q199*H199</f>
        <v>0</v>
      </c>
      <c r="S199" s="183">
        <v>0</v>
      </c>
      <c r="T199" s="184">
        <f>S199*H199</f>
        <v>0</v>
      </c>
      <c r="U199" s="34"/>
      <c r="V199" s="34"/>
      <c r="W199" s="34"/>
      <c r="X199" s="34"/>
      <c r="Y199" s="34"/>
      <c r="Z199" s="34"/>
      <c r="AA199" s="34"/>
      <c r="AB199" s="34"/>
      <c r="AC199" s="34"/>
      <c r="AD199" s="34"/>
      <c r="AE199" s="34"/>
      <c r="AR199" s="185" t="s">
        <v>158</v>
      </c>
      <c r="AT199" s="185" t="s">
        <v>153</v>
      </c>
      <c r="AU199" s="185" t="s">
        <v>86</v>
      </c>
      <c r="AY199" s="17" t="s">
        <v>151</v>
      </c>
      <c r="BE199" s="186">
        <f>IF(N199="základní",J199,0)</f>
        <v>0</v>
      </c>
      <c r="BF199" s="186">
        <f>IF(N199="snížená",J199,0)</f>
        <v>0</v>
      </c>
      <c r="BG199" s="186">
        <f>IF(N199="zákl. přenesená",J199,0)</f>
        <v>0</v>
      </c>
      <c r="BH199" s="186">
        <f>IF(N199="sníž. přenesená",J199,0)</f>
        <v>0</v>
      </c>
      <c r="BI199" s="186">
        <f>IF(N199="nulová",J199,0)</f>
        <v>0</v>
      </c>
      <c r="BJ199" s="17" t="s">
        <v>158</v>
      </c>
      <c r="BK199" s="186">
        <f>ROUND(I199*H199,2)</f>
        <v>0</v>
      </c>
      <c r="BL199" s="17" t="s">
        <v>158</v>
      </c>
      <c r="BM199" s="185" t="s">
        <v>1786</v>
      </c>
    </row>
    <row r="200" spans="1:47" s="2" customFormat="1" ht="86.4">
      <c r="A200" s="34"/>
      <c r="B200" s="35"/>
      <c r="C200" s="36"/>
      <c r="D200" s="187" t="s">
        <v>160</v>
      </c>
      <c r="E200" s="36"/>
      <c r="F200" s="188" t="s">
        <v>1050</v>
      </c>
      <c r="G200" s="36"/>
      <c r="H200" s="36"/>
      <c r="I200" s="189"/>
      <c r="J200" s="36"/>
      <c r="K200" s="36"/>
      <c r="L200" s="39"/>
      <c r="M200" s="190"/>
      <c r="N200" s="191"/>
      <c r="O200" s="65"/>
      <c r="P200" s="65"/>
      <c r="Q200" s="65"/>
      <c r="R200" s="65"/>
      <c r="S200" s="65"/>
      <c r="T200" s="66"/>
      <c r="U200" s="34"/>
      <c r="V200" s="34"/>
      <c r="W200" s="34"/>
      <c r="X200" s="34"/>
      <c r="Y200" s="34"/>
      <c r="Z200" s="34"/>
      <c r="AA200" s="34"/>
      <c r="AB200" s="34"/>
      <c r="AC200" s="34"/>
      <c r="AD200" s="34"/>
      <c r="AE200" s="34"/>
      <c r="AT200" s="17" t="s">
        <v>160</v>
      </c>
      <c r="AU200" s="17" t="s">
        <v>86</v>
      </c>
    </row>
    <row r="201" spans="2:63" s="12" customFormat="1" ht="25.95" customHeight="1">
      <c r="B201" s="158"/>
      <c r="C201" s="159"/>
      <c r="D201" s="160" t="s">
        <v>77</v>
      </c>
      <c r="E201" s="161" t="s">
        <v>1787</v>
      </c>
      <c r="F201" s="161" t="s">
        <v>19</v>
      </c>
      <c r="G201" s="159"/>
      <c r="H201" s="159"/>
      <c r="I201" s="162"/>
      <c r="J201" s="163">
        <f>BK201</f>
        <v>0</v>
      </c>
      <c r="K201" s="159"/>
      <c r="L201" s="164"/>
      <c r="M201" s="165"/>
      <c r="N201" s="166"/>
      <c r="O201" s="166"/>
      <c r="P201" s="167">
        <f>SUM(P202:P204)</f>
        <v>0</v>
      </c>
      <c r="Q201" s="166"/>
      <c r="R201" s="167">
        <f>SUM(R202:R204)</f>
        <v>0</v>
      </c>
      <c r="S201" s="166"/>
      <c r="T201" s="168">
        <f>SUM(T202:T204)</f>
        <v>0</v>
      </c>
      <c r="AR201" s="169" t="s">
        <v>86</v>
      </c>
      <c r="AT201" s="170" t="s">
        <v>77</v>
      </c>
      <c r="AU201" s="170" t="s">
        <v>78</v>
      </c>
      <c r="AY201" s="169" t="s">
        <v>151</v>
      </c>
      <c r="BK201" s="171">
        <f>SUM(BK202:BK204)</f>
        <v>0</v>
      </c>
    </row>
    <row r="202" spans="1:65" s="2" customFormat="1" ht="24.15" customHeight="1">
      <c r="A202" s="34"/>
      <c r="B202" s="35"/>
      <c r="C202" s="174" t="s">
        <v>480</v>
      </c>
      <c r="D202" s="174" t="s">
        <v>153</v>
      </c>
      <c r="E202" s="175" t="s">
        <v>1788</v>
      </c>
      <c r="F202" s="176" t="s">
        <v>1789</v>
      </c>
      <c r="G202" s="177" t="s">
        <v>173</v>
      </c>
      <c r="H202" s="178">
        <v>12.3</v>
      </c>
      <c r="I202" s="179"/>
      <c r="J202" s="180">
        <f>ROUND(I202*H202,2)</f>
        <v>0</v>
      </c>
      <c r="K202" s="176" t="s">
        <v>157</v>
      </c>
      <c r="L202" s="39"/>
      <c r="M202" s="181" t="s">
        <v>19</v>
      </c>
      <c r="N202" s="182" t="s">
        <v>51</v>
      </c>
      <c r="O202" s="65"/>
      <c r="P202" s="183">
        <f>O202*H202</f>
        <v>0</v>
      </c>
      <c r="Q202" s="183">
        <v>0</v>
      </c>
      <c r="R202" s="183">
        <f>Q202*H202</f>
        <v>0</v>
      </c>
      <c r="S202" s="183">
        <v>0</v>
      </c>
      <c r="T202" s="184">
        <f>S202*H202</f>
        <v>0</v>
      </c>
      <c r="U202" s="34"/>
      <c r="V202" s="34"/>
      <c r="W202" s="34"/>
      <c r="X202" s="34"/>
      <c r="Y202" s="34"/>
      <c r="Z202" s="34"/>
      <c r="AA202" s="34"/>
      <c r="AB202" s="34"/>
      <c r="AC202" s="34"/>
      <c r="AD202" s="34"/>
      <c r="AE202" s="34"/>
      <c r="AR202" s="185" t="s">
        <v>158</v>
      </c>
      <c r="AT202" s="185" t="s">
        <v>153</v>
      </c>
      <c r="AU202" s="185" t="s">
        <v>86</v>
      </c>
      <c r="AY202" s="17" t="s">
        <v>151</v>
      </c>
      <c r="BE202" s="186">
        <f>IF(N202="základní",J202,0)</f>
        <v>0</v>
      </c>
      <c r="BF202" s="186">
        <f>IF(N202="snížená",J202,0)</f>
        <v>0</v>
      </c>
      <c r="BG202" s="186">
        <f>IF(N202="zákl. přenesená",J202,0)</f>
        <v>0</v>
      </c>
      <c r="BH202" s="186">
        <f>IF(N202="sníž. přenesená",J202,0)</f>
        <v>0</v>
      </c>
      <c r="BI202" s="186">
        <f>IF(N202="nulová",J202,0)</f>
        <v>0</v>
      </c>
      <c r="BJ202" s="17" t="s">
        <v>158</v>
      </c>
      <c r="BK202" s="186">
        <f>ROUND(I202*H202,2)</f>
        <v>0</v>
      </c>
      <c r="BL202" s="17" t="s">
        <v>158</v>
      </c>
      <c r="BM202" s="185" t="s">
        <v>1790</v>
      </c>
    </row>
    <row r="203" spans="1:47" s="2" customFormat="1" ht="57.6">
      <c r="A203" s="34"/>
      <c r="B203" s="35"/>
      <c r="C203" s="36"/>
      <c r="D203" s="187" t="s">
        <v>160</v>
      </c>
      <c r="E203" s="36"/>
      <c r="F203" s="188" t="s">
        <v>1785</v>
      </c>
      <c r="G203" s="36"/>
      <c r="H203" s="36"/>
      <c r="I203" s="189"/>
      <c r="J203" s="36"/>
      <c r="K203" s="36"/>
      <c r="L203" s="39"/>
      <c r="M203" s="190"/>
      <c r="N203" s="191"/>
      <c r="O203" s="65"/>
      <c r="P203" s="65"/>
      <c r="Q203" s="65"/>
      <c r="R203" s="65"/>
      <c r="S203" s="65"/>
      <c r="T203" s="66"/>
      <c r="U203" s="34"/>
      <c r="V203" s="34"/>
      <c r="W203" s="34"/>
      <c r="X203" s="34"/>
      <c r="Y203" s="34"/>
      <c r="Z203" s="34"/>
      <c r="AA203" s="34"/>
      <c r="AB203" s="34"/>
      <c r="AC203" s="34"/>
      <c r="AD203" s="34"/>
      <c r="AE203" s="34"/>
      <c r="AT203" s="17" t="s">
        <v>160</v>
      </c>
      <c r="AU203" s="17" t="s">
        <v>86</v>
      </c>
    </row>
    <row r="204" spans="1:47" s="2" customFormat="1" ht="67.2">
      <c r="A204" s="34"/>
      <c r="B204" s="35"/>
      <c r="C204" s="36"/>
      <c r="D204" s="187" t="s">
        <v>388</v>
      </c>
      <c r="E204" s="36"/>
      <c r="F204" s="188" t="s">
        <v>1791</v>
      </c>
      <c r="G204" s="36"/>
      <c r="H204" s="36"/>
      <c r="I204" s="189"/>
      <c r="J204" s="36"/>
      <c r="K204" s="36"/>
      <c r="L204" s="39"/>
      <c r="M204" s="190"/>
      <c r="N204" s="191"/>
      <c r="O204" s="65"/>
      <c r="P204" s="65"/>
      <c r="Q204" s="65"/>
      <c r="R204" s="65"/>
      <c r="S204" s="65"/>
      <c r="T204" s="66"/>
      <c r="U204" s="34"/>
      <c r="V204" s="34"/>
      <c r="W204" s="34"/>
      <c r="X204" s="34"/>
      <c r="Y204" s="34"/>
      <c r="Z204" s="34"/>
      <c r="AA204" s="34"/>
      <c r="AB204" s="34"/>
      <c r="AC204" s="34"/>
      <c r="AD204" s="34"/>
      <c r="AE204" s="34"/>
      <c r="AT204" s="17" t="s">
        <v>388</v>
      </c>
      <c r="AU204" s="17" t="s">
        <v>86</v>
      </c>
    </row>
    <row r="205" spans="2:63" s="12" customFormat="1" ht="25.95" customHeight="1">
      <c r="B205" s="158"/>
      <c r="C205" s="159"/>
      <c r="D205" s="160" t="s">
        <v>77</v>
      </c>
      <c r="E205" s="161" t="s">
        <v>1792</v>
      </c>
      <c r="F205" s="161" t="s">
        <v>1701</v>
      </c>
      <c r="G205" s="159"/>
      <c r="H205" s="159"/>
      <c r="I205" s="162"/>
      <c r="J205" s="163">
        <f>BK205</f>
        <v>0</v>
      </c>
      <c r="K205" s="159"/>
      <c r="L205" s="164"/>
      <c r="M205" s="165"/>
      <c r="N205" s="166"/>
      <c r="O205" s="166"/>
      <c r="P205" s="167">
        <f>SUM(P206:P212)</f>
        <v>0</v>
      </c>
      <c r="Q205" s="166"/>
      <c r="R205" s="167">
        <f>SUM(R206:R212)</f>
        <v>0</v>
      </c>
      <c r="S205" s="166"/>
      <c r="T205" s="168">
        <f>SUM(T206:T212)</f>
        <v>0</v>
      </c>
      <c r="AR205" s="169" t="s">
        <v>86</v>
      </c>
      <c r="AT205" s="170" t="s">
        <v>77</v>
      </c>
      <c r="AU205" s="170" t="s">
        <v>78</v>
      </c>
      <c r="AY205" s="169" t="s">
        <v>151</v>
      </c>
      <c r="BK205" s="171">
        <f>SUM(BK206:BK212)</f>
        <v>0</v>
      </c>
    </row>
    <row r="206" spans="1:65" s="2" customFormat="1" ht="14.4" customHeight="1">
      <c r="A206" s="34"/>
      <c r="B206" s="35"/>
      <c r="C206" s="174" t="s">
        <v>484</v>
      </c>
      <c r="D206" s="174" t="s">
        <v>153</v>
      </c>
      <c r="E206" s="175" t="s">
        <v>1793</v>
      </c>
      <c r="F206" s="176" t="s">
        <v>1794</v>
      </c>
      <c r="G206" s="177" t="s">
        <v>188</v>
      </c>
      <c r="H206" s="178">
        <v>2</v>
      </c>
      <c r="I206" s="179"/>
      <c r="J206" s="180">
        <f aca="true" t="shared" si="30" ref="J206:J211">ROUND(I206*H206,2)</f>
        <v>0</v>
      </c>
      <c r="K206" s="176" t="s">
        <v>19</v>
      </c>
      <c r="L206" s="39"/>
      <c r="M206" s="181" t="s">
        <v>19</v>
      </c>
      <c r="N206" s="182" t="s">
        <v>51</v>
      </c>
      <c r="O206" s="65"/>
      <c r="P206" s="183">
        <f aca="true" t="shared" si="31" ref="P206:P211">O206*H206</f>
        <v>0</v>
      </c>
      <c r="Q206" s="183">
        <v>0</v>
      </c>
      <c r="R206" s="183">
        <f aca="true" t="shared" si="32" ref="R206:R211">Q206*H206</f>
        <v>0</v>
      </c>
      <c r="S206" s="183">
        <v>0</v>
      </c>
      <c r="T206" s="184">
        <f aca="true" t="shared" si="33" ref="T206:T211">S206*H206</f>
        <v>0</v>
      </c>
      <c r="U206" s="34"/>
      <c r="V206" s="34"/>
      <c r="W206" s="34"/>
      <c r="X206" s="34"/>
      <c r="Y206" s="34"/>
      <c r="Z206" s="34"/>
      <c r="AA206" s="34"/>
      <c r="AB206" s="34"/>
      <c r="AC206" s="34"/>
      <c r="AD206" s="34"/>
      <c r="AE206" s="34"/>
      <c r="AR206" s="185" t="s">
        <v>158</v>
      </c>
      <c r="AT206" s="185" t="s">
        <v>153</v>
      </c>
      <c r="AU206" s="185" t="s">
        <v>86</v>
      </c>
      <c r="AY206" s="17" t="s">
        <v>151</v>
      </c>
      <c r="BE206" s="186">
        <f aca="true" t="shared" si="34" ref="BE206:BE211">IF(N206="základní",J206,0)</f>
        <v>0</v>
      </c>
      <c r="BF206" s="186">
        <f aca="true" t="shared" si="35" ref="BF206:BF211">IF(N206="snížená",J206,0)</f>
        <v>0</v>
      </c>
      <c r="BG206" s="186">
        <f aca="true" t="shared" si="36" ref="BG206:BG211">IF(N206="zákl. přenesená",J206,0)</f>
        <v>0</v>
      </c>
      <c r="BH206" s="186">
        <f aca="true" t="shared" si="37" ref="BH206:BH211">IF(N206="sníž. přenesená",J206,0)</f>
        <v>0</v>
      </c>
      <c r="BI206" s="186">
        <f aca="true" t="shared" si="38" ref="BI206:BI211">IF(N206="nulová",J206,0)</f>
        <v>0</v>
      </c>
      <c r="BJ206" s="17" t="s">
        <v>158</v>
      </c>
      <c r="BK206" s="186">
        <f aca="true" t="shared" si="39" ref="BK206:BK211">ROUND(I206*H206,2)</f>
        <v>0</v>
      </c>
      <c r="BL206" s="17" t="s">
        <v>158</v>
      </c>
      <c r="BM206" s="185" t="s">
        <v>1795</v>
      </c>
    </row>
    <row r="207" spans="1:65" s="2" customFormat="1" ht="14.4" customHeight="1">
      <c r="A207" s="34"/>
      <c r="B207" s="35"/>
      <c r="C207" s="174" t="s">
        <v>489</v>
      </c>
      <c r="D207" s="174" t="s">
        <v>153</v>
      </c>
      <c r="E207" s="175" t="s">
        <v>1796</v>
      </c>
      <c r="F207" s="176" t="s">
        <v>1797</v>
      </c>
      <c r="G207" s="177" t="s">
        <v>188</v>
      </c>
      <c r="H207" s="178">
        <v>1</v>
      </c>
      <c r="I207" s="179"/>
      <c r="J207" s="180">
        <f t="shared" si="30"/>
        <v>0</v>
      </c>
      <c r="K207" s="176" t="s">
        <v>19</v>
      </c>
      <c r="L207" s="39"/>
      <c r="M207" s="181" t="s">
        <v>19</v>
      </c>
      <c r="N207" s="182" t="s">
        <v>51</v>
      </c>
      <c r="O207" s="65"/>
      <c r="P207" s="183">
        <f t="shared" si="31"/>
        <v>0</v>
      </c>
      <c r="Q207" s="183">
        <v>0</v>
      </c>
      <c r="R207" s="183">
        <f t="shared" si="32"/>
        <v>0</v>
      </c>
      <c r="S207" s="183">
        <v>0</v>
      </c>
      <c r="T207" s="184">
        <f t="shared" si="33"/>
        <v>0</v>
      </c>
      <c r="U207" s="34"/>
      <c r="V207" s="34"/>
      <c r="W207" s="34"/>
      <c r="X207" s="34"/>
      <c r="Y207" s="34"/>
      <c r="Z207" s="34"/>
      <c r="AA207" s="34"/>
      <c r="AB207" s="34"/>
      <c r="AC207" s="34"/>
      <c r="AD207" s="34"/>
      <c r="AE207" s="34"/>
      <c r="AR207" s="185" t="s">
        <v>158</v>
      </c>
      <c r="AT207" s="185" t="s">
        <v>153</v>
      </c>
      <c r="AU207" s="185" t="s">
        <v>86</v>
      </c>
      <c r="AY207" s="17" t="s">
        <v>151</v>
      </c>
      <c r="BE207" s="186">
        <f t="shared" si="34"/>
        <v>0</v>
      </c>
      <c r="BF207" s="186">
        <f t="shared" si="35"/>
        <v>0</v>
      </c>
      <c r="BG207" s="186">
        <f t="shared" si="36"/>
        <v>0</v>
      </c>
      <c r="BH207" s="186">
        <f t="shared" si="37"/>
        <v>0</v>
      </c>
      <c r="BI207" s="186">
        <f t="shared" si="38"/>
        <v>0</v>
      </c>
      <c r="BJ207" s="17" t="s">
        <v>158</v>
      </c>
      <c r="BK207" s="186">
        <f t="shared" si="39"/>
        <v>0</v>
      </c>
      <c r="BL207" s="17" t="s">
        <v>158</v>
      </c>
      <c r="BM207" s="185" t="s">
        <v>1798</v>
      </c>
    </row>
    <row r="208" spans="1:65" s="2" customFormat="1" ht="14.4" customHeight="1">
      <c r="A208" s="34"/>
      <c r="B208" s="35"/>
      <c r="C208" s="174" t="s">
        <v>493</v>
      </c>
      <c r="D208" s="174" t="s">
        <v>153</v>
      </c>
      <c r="E208" s="175" t="s">
        <v>1799</v>
      </c>
      <c r="F208" s="176" t="s">
        <v>1800</v>
      </c>
      <c r="G208" s="177" t="s">
        <v>188</v>
      </c>
      <c r="H208" s="178">
        <v>1</v>
      </c>
      <c r="I208" s="179"/>
      <c r="J208" s="180">
        <f t="shared" si="30"/>
        <v>0</v>
      </c>
      <c r="K208" s="176" t="s">
        <v>19</v>
      </c>
      <c r="L208" s="39"/>
      <c r="M208" s="181" t="s">
        <v>19</v>
      </c>
      <c r="N208" s="182" t="s">
        <v>51</v>
      </c>
      <c r="O208" s="65"/>
      <c r="P208" s="183">
        <f t="shared" si="31"/>
        <v>0</v>
      </c>
      <c r="Q208" s="183">
        <v>0</v>
      </c>
      <c r="R208" s="183">
        <f t="shared" si="32"/>
        <v>0</v>
      </c>
      <c r="S208" s="183">
        <v>0</v>
      </c>
      <c r="T208" s="184">
        <f t="shared" si="33"/>
        <v>0</v>
      </c>
      <c r="U208" s="34"/>
      <c r="V208" s="34"/>
      <c r="W208" s="34"/>
      <c r="X208" s="34"/>
      <c r="Y208" s="34"/>
      <c r="Z208" s="34"/>
      <c r="AA208" s="34"/>
      <c r="AB208" s="34"/>
      <c r="AC208" s="34"/>
      <c r="AD208" s="34"/>
      <c r="AE208" s="34"/>
      <c r="AR208" s="185" t="s">
        <v>158</v>
      </c>
      <c r="AT208" s="185" t="s">
        <v>153</v>
      </c>
      <c r="AU208" s="185" t="s">
        <v>86</v>
      </c>
      <c r="AY208" s="17" t="s">
        <v>151</v>
      </c>
      <c r="BE208" s="186">
        <f t="shared" si="34"/>
        <v>0</v>
      </c>
      <c r="BF208" s="186">
        <f t="shared" si="35"/>
        <v>0</v>
      </c>
      <c r="BG208" s="186">
        <f t="shared" si="36"/>
        <v>0</v>
      </c>
      <c r="BH208" s="186">
        <f t="shared" si="37"/>
        <v>0</v>
      </c>
      <c r="BI208" s="186">
        <f t="shared" si="38"/>
        <v>0</v>
      </c>
      <c r="BJ208" s="17" t="s">
        <v>158</v>
      </c>
      <c r="BK208" s="186">
        <f t="shared" si="39"/>
        <v>0</v>
      </c>
      <c r="BL208" s="17" t="s">
        <v>158</v>
      </c>
      <c r="BM208" s="185" t="s">
        <v>1801</v>
      </c>
    </row>
    <row r="209" spans="1:65" s="2" customFormat="1" ht="14.4" customHeight="1">
      <c r="A209" s="34"/>
      <c r="B209" s="35"/>
      <c r="C209" s="174" t="s">
        <v>497</v>
      </c>
      <c r="D209" s="174" t="s">
        <v>153</v>
      </c>
      <c r="E209" s="175" t="s">
        <v>1802</v>
      </c>
      <c r="F209" s="176" t="s">
        <v>1803</v>
      </c>
      <c r="G209" s="177" t="s">
        <v>188</v>
      </c>
      <c r="H209" s="178">
        <v>2</v>
      </c>
      <c r="I209" s="179"/>
      <c r="J209" s="180">
        <f t="shared" si="30"/>
        <v>0</v>
      </c>
      <c r="K209" s="176" t="s">
        <v>19</v>
      </c>
      <c r="L209" s="39"/>
      <c r="M209" s="181" t="s">
        <v>19</v>
      </c>
      <c r="N209" s="182" t="s">
        <v>51</v>
      </c>
      <c r="O209" s="65"/>
      <c r="P209" s="183">
        <f t="shared" si="31"/>
        <v>0</v>
      </c>
      <c r="Q209" s="183">
        <v>0</v>
      </c>
      <c r="R209" s="183">
        <f t="shared" si="32"/>
        <v>0</v>
      </c>
      <c r="S209" s="183">
        <v>0</v>
      </c>
      <c r="T209" s="184">
        <f t="shared" si="33"/>
        <v>0</v>
      </c>
      <c r="U209" s="34"/>
      <c r="V209" s="34"/>
      <c r="W209" s="34"/>
      <c r="X209" s="34"/>
      <c r="Y209" s="34"/>
      <c r="Z209" s="34"/>
      <c r="AA209" s="34"/>
      <c r="AB209" s="34"/>
      <c r="AC209" s="34"/>
      <c r="AD209" s="34"/>
      <c r="AE209" s="34"/>
      <c r="AR209" s="185" t="s">
        <v>158</v>
      </c>
      <c r="AT209" s="185" t="s">
        <v>153</v>
      </c>
      <c r="AU209" s="185" t="s">
        <v>86</v>
      </c>
      <c r="AY209" s="17" t="s">
        <v>151</v>
      </c>
      <c r="BE209" s="186">
        <f t="shared" si="34"/>
        <v>0</v>
      </c>
      <c r="BF209" s="186">
        <f t="shared" si="35"/>
        <v>0</v>
      </c>
      <c r="BG209" s="186">
        <f t="shared" si="36"/>
        <v>0</v>
      </c>
      <c r="BH209" s="186">
        <f t="shared" si="37"/>
        <v>0</v>
      </c>
      <c r="BI209" s="186">
        <f t="shared" si="38"/>
        <v>0</v>
      </c>
      <c r="BJ209" s="17" t="s">
        <v>158</v>
      </c>
      <c r="BK209" s="186">
        <f t="shared" si="39"/>
        <v>0</v>
      </c>
      <c r="BL209" s="17" t="s">
        <v>158</v>
      </c>
      <c r="BM209" s="185" t="s">
        <v>1804</v>
      </c>
    </row>
    <row r="210" spans="1:65" s="2" customFormat="1" ht="14.4" customHeight="1">
      <c r="A210" s="34"/>
      <c r="B210" s="35"/>
      <c r="C210" s="174" t="s">
        <v>502</v>
      </c>
      <c r="D210" s="174" t="s">
        <v>153</v>
      </c>
      <c r="E210" s="175" t="s">
        <v>1805</v>
      </c>
      <c r="F210" s="176" t="s">
        <v>1806</v>
      </c>
      <c r="G210" s="177" t="s">
        <v>188</v>
      </c>
      <c r="H210" s="178">
        <v>2</v>
      </c>
      <c r="I210" s="179"/>
      <c r="J210" s="180">
        <f t="shared" si="30"/>
        <v>0</v>
      </c>
      <c r="K210" s="176" t="s">
        <v>19</v>
      </c>
      <c r="L210" s="39"/>
      <c r="M210" s="181" t="s">
        <v>19</v>
      </c>
      <c r="N210" s="182" t="s">
        <v>51</v>
      </c>
      <c r="O210" s="65"/>
      <c r="P210" s="183">
        <f t="shared" si="31"/>
        <v>0</v>
      </c>
      <c r="Q210" s="183">
        <v>0</v>
      </c>
      <c r="R210" s="183">
        <f t="shared" si="32"/>
        <v>0</v>
      </c>
      <c r="S210" s="183">
        <v>0</v>
      </c>
      <c r="T210" s="184">
        <f t="shared" si="33"/>
        <v>0</v>
      </c>
      <c r="U210" s="34"/>
      <c r="V210" s="34"/>
      <c r="W210" s="34"/>
      <c r="X210" s="34"/>
      <c r="Y210" s="34"/>
      <c r="Z210" s="34"/>
      <c r="AA210" s="34"/>
      <c r="AB210" s="34"/>
      <c r="AC210" s="34"/>
      <c r="AD210" s="34"/>
      <c r="AE210" s="34"/>
      <c r="AR210" s="185" t="s">
        <v>158</v>
      </c>
      <c r="AT210" s="185" t="s">
        <v>153</v>
      </c>
      <c r="AU210" s="185" t="s">
        <v>86</v>
      </c>
      <c r="AY210" s="17" t="s">
        <v>151</v>
      </c>
      <c r="BE210" s="186">
        <f t="shared" si="34"/>
        <v>0</v>
      </c>
      <c r="BF210" s="186">
        <f t="shared" si="35"/>
        <v>0</v>
      </c>
      <c r="BG210" s="186">
        <f t="shared" si="36"/>
        <v>0</v>
      </c>
      <c r="BH210" s="186">
        <f t="shared" si="37"/>
        <v>0</v>
      </c>
      <c r="BI210" s="186">
        <f t="shared" si="38"/>
        <v>0</v>
      </c>
      <c r="BJ210" s="17" t="s">
        <v>158</v>
      </c>
      <c r="BK210" s="186">
        <f t="shared" si="39"/>
        <v>0</v>
      </c>
      <c r="BL210" s="17" t="s">
        <v>158</v>
      </c>
      <c r="BM210" s="185" t="s">
        <v>1807</v>
      </c>
    </row>
    <row r="211" spans="1:65" s="2" customFormat="1" ht="24.15" customHeight="1">
      <c r="A211" s="34"/>
      <c r="B211" s="35"/>
      <c r="C211" s="174" t="s">
        <v>506</v>
      </c>
      <c r="D211" s="174" t="s">
        <v>153</v>
      </c>
      <c r="E211" s="175" t="s">
        <v>1808</v>
      </c>
      <c r="F211" s="176" t="s">
        <v>1809</v>
      </c>
      <c r="G211" s="177" t="s">
        <v>1583</v>
      </c>
      <c r="H211" s="232"/>
      <c r="I211" s="179"/>
      <c r="J211" s="180">
        <f t="shared" si="30"/>
        <v>0</v>
      </c>
      <c r="K211" s="176" t="s">
        <v>157</v>
      </c>
      <c r="L211" s="39"/>
      <c r="M211" s="181" t="s">
        <v>19</v>
      </c>
      <c r="N211" s="182" t="s">
        <v>51</v>
      </c>
      <c r="O211" s="65"/>
      <c r="P211" s="183">
        <f t="shared" si="31"/>
        <v>0</v>
      </c>
      <c r="Q211" s="183">
        <v>0</v>
      </c>
      <c r="R211" s="183">
        <f t="shared" si="32"/>
        <v>0</v>
      </c>
      <c r="S211" s="183">
        <v>0</v>
      </c>
      <c r="T211" s="184">
        <f t="shared" si="33"/>
        <v>0</v>
      </c>
      <c r="U211" s="34"/>
      <c r="V211" s="34"/>
      <c r="W211" s="34"/>
      <c r="X211" s="34"/>
      <c r="Y211" s="34"/>
      <c r="Z211" s="34"/>
      <c r="AA211" s="34"/>
      <c r="AB211" s="34"/>
      <c r="AC211" s="34"/>
      <c r="AD211" s="34"/>
      <c r="AE211" s="34"/>
      <c r="AR211" s="185" t="s">
        <v>158</v>
      </c>
      <c r="AT211" s="185" t="s">
        <v>153</v>
      </c>
      <c r="AU211" s="185" t="s">
        <v>86</v>
      </c>
      <c r="AY211" s="17" t="s">
        <v>151</v>
      </c>
      <c r="BE211" s="186">
        <f t="shared" si="34"/>
        <v>0</v>
      </c>
      <c r="BF211" s="186">
        <f t="shared" si="35"/>
        <v>0</v>
      </c>
      <c r="BG211" s="186">
        <f t="shared" si="36"/>
        <v>0</v>
      </c>
      <c r="BH211" s="186">
        <f t="shared" si="37"/>
        <v>0</v>
      </c>
      <c r="BI211" s="186">
        <f t="shared" si="38"/>
        <v>0</v>
      </c>
      <c r="BJ211" s="17" t="s">
        <v>158</v>
      </c>
      <c r="BK211" s="186">
        <f t="shared" si="39"/>
        <v>0</v>
      </c>
      <c r="BL211" s="17" t="s">
        <v>158</v>
      </c>
      <c r="BM211" s="185" t="s">
        <v>1810</v>
      </c>
    </row>
    <row r="212" spans="1:47" s="2" customFormat="1" ht="86.4">
      <c r="A212" s="34"/>
      <c r="B212" s="35"/>
      <c r="C212" s="36"/>
      <c r="D212" s="187" t="s">
        <v>160</v>
      </c>
      <c r="E212" s="36"/>
      <c r="F212" s="188" t="s">
        <v>1811</v>
      </c>
      <c r="G212" s="36"/>
      <c r="H212" s="36"/>
      <c r="I212" s="189"/>
      <c r="J212" s="36"/>
      <c r="K212" s="36"/>
      <c r="L212" s="39"/>
      <c r="M212" s="190"/>
      <c r="N212" s="191"/>
      <c r="O212" s="65"/>
      <c r="P212" s="65"/>
      <c r="Q212" s="65"/>
      <c r="R212" s="65"/>
      <c r="S212" s="65"/>
      <c r="T212" s="66"/>
      <c r="U212" s="34"/>
      <c r="V212" s="34"/>
      <c r="W212" s="34"/>
      <c r="X212" s="34"/>
      <c r="Y212" s="34"/>
      <c r="Z212" s="34"/>
      <c r="AA212" s="34"/>
      <c r="AB212" s="34"/>
      <c r="AC212" s="34"/>
      <c r="AD212" s="34"/>
      <c r="AE212" s="34"/>
      <c r="AT212" s="17" t="s">
        <v>160</v>
      </c>
      <c r="AU212" s="17" t="s">
        <v>86</v>
      </c>
    </row>
    <row r="213" spans="2:63" s="12" customFormat="1" ht="25.95" customHeight="1">
      <c r="B213" s="158"/>
      <c r="C213" s="159"/>
      <c r="D213" s="160" t="s">
        <v>77</v>
      </c>
      <c r="E213" s="161" t="s">
        <v>1812</v>
      </c>
      <c r="F213" s="161" t="s">
        <v>1813</v>
      </c>
      <c r="G213" s="159"/>
      <c r="H213" s="159"/>
      <c r="I213" s="162"/>
      <c r="J213" s="163">
        <f>BK213</f>
        <v>0</v>
      </c>
      <c r="K213" s="159"/>
      <c r="L213" s="164"/>
      <c r="M213" s="165"/>
      <c r="N213" s="166"/>
      <c r="O213" s="166"/>
      <c r="P213" s="167">
        <f>SUM(P214:P227)</f>
        <v>0</v>
      </c>
      <c r="Q213" s="166"/>
      <c r="R213" s="167">
        <f>SUM(R214:R227)</f>
        <v>0.09099999999999998</v>
      </c>
      <c r="S213" s="166"/>
      <c r="T213" s="168">
        <f>SUM(T214:T227)</f>
        <v>0</v>
      </c>
      <c r="AR213" s="169" t="s">
        <v>86</v>
      </c>
      <c r="AT213" s="170" t="s">
        <v>77</v>
      </c>
      <c r="AU213" s="170" t="s">
        <v>78</v>
      </c>
      <c r="AY213" s="169" t="s">
        <v>151</v>
      </c>
      <c r="BK213" s="171">
        <f>SUM(BK214:BK227)</f>
        <v>0</v>
      </c>
    </row>
    <row r="214" spans="1:65" s="2" customFormat="1" ht="14.4" customHeight="1">
      <c r="A214" s="34"/>
      <c r="B214" s="35"/>
      <c r="C214" s="174" t="s">
        <v>511</v>
      </c>
      <c r="D214" s="174" t="s">
        <v>153</v>
      </c>
      <c r="E214" s="175" t="s">
        <v>1814</v>
      </c>
      <c r="F214" s="176" t="s">
        <v>1815</v>
      </c>
      <c r="G214" s="177" t="s">
        <v>188</v>
      </c>
      <c r="H214" s="178">
        <v>5</v>
      </c>
      <c r="I214" s="179"/>
      <c r="J214" s="180">
        <f>ROUND(I214*H214,2)</f>
        <v>0</v>
      </c>
      <c r="K214" s="176" t="s">
        <v>19</v>
      </c>
      <c r="L214" s="39"/>
      <c r="M214" s="181" t="s">
        <v>19</v>
      </c>
      <c r="N214" s="182" t="s">
        <v>51</v>
      </c>
      <c r="O214" s="65"/>
      <c r="P214" s="183">
        <f>O214*H214</f>
        <v>0</v>
      </c>
      <c r="Q214" s="183">
        <v>0</v>
      </c>
      <c r="R214" s="183">
        <f>Q214*H214</f>
        <v>0</v>
      </c>
      <c r="S214" s="183">
        <v>0</v>
      </c>
      <c r="T214" s="184">
        <f>S214*H214</f>
        <v>0</v>
      </c>
      <c r="U214" s="34"/>
      <c r="V214" s="34"/>
      <c r="W214" s="34"/>
      <c r="X214" s="34"/>
      <c r="Y214" s="34"/>
      <c r="Z214" s="34"/>
      <c r="AA214" s="34"/>
      <c r="AB214" s="34"/>
      <c r="AC214" s="34"/>
      <c r="AD214" s="34"/>
      <c r="AE214" s="34"/>
      <c r="AR214" s="185" t="s">
        <v>158</v>
      </c>
      <c r="AT214" s="185" t="s">
        <v>153</v>
      </c>
      <c r="AU214" s="185" t="s">
        <v>86</v>
      </c>
      <c r="AY214" s="17" t="s">
        <v>151</v>
      </c>
      <c r="BE214" s="186">
        <f>IF(N214="základní",J214,0)</f>
        <v>0</v>
      </c>
      <c r="BF214" s="186">
        <f>IF(N214="snížená",J214,0)</f>
        <v>0</v>
      </c>
      <c r="BG214" s="186">
        <f>IF(N214="zákl. přenesená",J214,0)</f>
        <v>0</v>
      </c>
      <c r="BH214" s="186">
        <f>IF(N214="sníž. přenesená",J214,0)</f>
        <v>0</v>
      </c>
      <c r="BI214" s="186">
        <f>IF(N214="nulová",J214,0)</f>
        <v>0</v>
      </c>
      <c r="BJ214" s="17" t="s">
        <v>158</v>
      </c>
      <c r="BK214" s="186">
        <f>ROUND(I214*H214,2)</f>
        <v>0</v>
      </c>
      <c r="BL214" s="17" t="s">
        <v>158</v>
      </c>
      <c r="BM214" s="185" t="s">
        <v>1816</v>
      </c>
    </row>
    <row r="215" spans="1:65" s="2" customFormat="1" ht="14.4" customHeight="1">
      <c r="A215" s="34"/>
      <c r="B215" s="35"/>
      <c r="C215" s="174" t="s">
        <v>516</v>
      </c>
      <c r="D215" s="174" t="s">
        <v>153</v>
      </c>
      <c r="E215" s="175" t="s">
        <v>1817</v>
      </c>
      <c r="F215" s="176" t="s">
        <v>1818</v>
      </c>
      <c r="G215" s="177" t="s">
        <v>202</v>
      </c>
      <c r="H215" s="178">
        <v>61</v>
      </c>
      <c r="I215" s="179"/>
      <c r="J215" s="180">
        <f>ROUND(I215*H215,2)</f>
        <v>0</v>
      </c>
      <c r="K215" s="176" t="s">
        <v>157</v>
      </c>
      <c r="L215" s="39"/>
      <c r="M215" s="181" t="s">
        <v>19</v>
      </c>
      <c r="N215" s="182" t="s">
        <v>51</v>
      </c>
      <c r="O215" s="65"/>
      <c r="P215" s="183">
        <f>O215*H215</f>
        <v>0</v>
      </c>
      <c r="Q215" s="183">
        <v>0.00046</v>
      </c>
      <c r="R215" s="183">
        <f>Q215*H215</f>
        <v>0.02806</v>
      </c>
      <c r="S215" s="183">
        <v>0</v>
      </c>
      <c r="T215" s="184">
        <f>S215*H215</f>
        <v>0</v>
      </c>
      <c r="U215" s="34"/>
      <c r="V215" s="34"/>
      <c r="W215" s="34"/>
      <c r="X215" s="34"/>
      <c r="Y215" s="34"/>
      <c r="Z215" s="34"/>
      <c r="AA215" s="34"/>
      <c r="AB215" s="34"/>
      <c r="AC215" s="34"/>
      <c r="AD215" s="34"/>
      <c r="AE215" s="34"/>
      <c r="AR215" s="185" t="s">
        <v>158</v>
      </c>
      <c r="AT215" s="185" t="s">
        <v>153</v>
      </c>
      <c r="AU215" s="185" t="s">
        <v>86</v>
      </c>
      <c r="AY215" s="17" t="s">
        <v>151</v>
      </c>
      <c r="BE215" s="186">
        <f>IF(N215="základní",J215,0)</f>
        <v>0</v>
      </c>
      <c r="BF215" s="186">
        <f>IF(N215="snížená",J215,0)</f>
        <v>0</v>
      </c>
      <c r="BG215" s="186">
        <f>IF(N215="zákl. přenesená",J215,0)</f>
        <v>0</v>
      </c>
      <c r="BH215" s="186">
        <f>IF(N215="sníž. přenesená",J215,0)</f>
        <v>0</v>
      </c>
      <c r="BI215" s="186">
        <f>IF(N215="nulová",J215,0)</f>
        <v>0</v>
      </c>
      <c r="BJ215" s="17" t="s">
        <v>158</v>
      </c>
      <c r="BK215" s="186">
        <f>ROUND(I215*H215,2)</f>
        <v>0</v>
      </c>
      <c r="BL215" s="17" t="s">
        <v>158</v>
      </c>
      <c r="BM215" s="185" t="s">
        <v>1819</v>
      </c>
    </row>
    <row r="216" spans="1:47" s="2" customFormat="1" ht="19.2">
      <c r="A216" s="34"/>
      <c r="B216" s="35"/>
      <c r="C216" s="36"/>
      <c r="D216" s="187" t="s">
        <v>388</v>
      </c>
      <c r="E216" s="36"/>
      <c r="F216" s="188" t="s">
        <v>1820</v>
      </c>
      <c r="G216" s="36"/>
      <c r="H216" s="36"/>
      <c r="I216" s="189"/>
      <c r="J216" s="36"/>
      <c r="K216" s="36"/>
      <c r="L216" s="39"/>
      <c r="M216" s="190"/>
      <c r="N216" s="191"/>
      <c r="O216" s="65"/>
      <c r="P216" s="65"/>
      <c r="Q216" s="65"/>
      <c r="R216" s="65"/>
      <c r="S216" s="65"/>
      <c r="T216" s="66"/>
      <c r="U216" s="34"/>
      <c r="V216" s="34"/>
      <c r="W216" s="34"/>
      <c r="X216" s="34"/>
      <c r="Y216" s="34"/>
      <c r="Z216" s="34"/>
      <c r="AA216" s="34"/>
      <c r="AB216" s="34"/>
      <c r="AC216" s="34"/>
      <c r="AD216" s="34"/>
      <c r="AE216" s="34"/>
      <c r="AT216" s="17" t="s">
        <v>388</v>
      </c>
      <c r="AU216" s="17" t="s">
        <v>86</v>
      </c>
    </row>
    <row r="217" spans="1:65" s="2" customFormat="1" ht="14.4" customHeight="1">
      <c r="A217" s="34"/>
      <c r="B217" s="35"/>
      <c r="C217" s="174" t="s">
        <v>521</v>
      </c>
      <c r="D217" s="174" t="s">
        <v>153</v>
      </c>
      <c r="E217" s="175" t="s">
        <v>1821</v>
      </c>
      <c r="F217" s="176" t="s">
        <v>1822</v>
      </c>
      <c r="G217" s="177" t="s">
        <v>202</v>
      </c>
      <c r="H217" s="178">
        <v>68</v>
      </c>
      <c r="I217" s="179"/>
      <c r="J217" s="180">
        <f>ROUND(I217*H217,2)</f>
        <v>0</v>
      </c>
      <c r="K217" s="176" t="s">
        <v>157</v>
      </c>
      <c r="L217" s="39"/>
      <c r="M217" s="181" t="s">
        <v>19</v>
      </c>
      <c r="N217" s="182" t="s">
        <v>51</v>
      </c>
      <c r="O217" s="65"/>
      <c r="P217" s="183">
        <f>O217*H217</f>
        <v>0</v>
      </c>
      <c r="Q217" s="183">
        <v>0.00057</v>
      </c>
      <c r="R217" s="183">
        <f>Q217*H217</f>
        <v>0.038759999999999996</v>
      </c>
      <c r="S217" s="183">
        <v>0</v>
      </c>
      <c r="T217" s="184">
        <f>S217*H217</f>
        <v>0</v>
      </c>
      <c r="U217" s="34"/>
      <c r="V217" s="34"/>
      <c r="W217" s="34"/>
      <c r="X217" s="34"/>
      <c r="Y217" s="34"/>
      <c r="Z217" s="34"/>
      <c r="AA217" s="34"/>
      <c r="AB217" s="34"/>
      <c r="AC217" s="34"/>
      <c r="AD217" s="34"/>
      <c r="AE217" s="34"/>
      <c r="AR217" s="185" t="s">
        <v>158</v>
      </c>
      <c r="AT217" s="185" t="s">
        <v>153</v>
      </c>
      <c r="AU217" s="185" t="s">
        <v>86</v>
      </c>
      <c r="AY217" s="17" t="s">
        <v>151</v>
      </c>
      <c r="BE217" s="186">
        <f>IF(N217="základní",J217,0)</f>
        <v>0</v>
      </c>
      <c r="BF217" s="186">
        <f>IF(N217="snížená",J217,0)</f>
        <v>0</v>
      </c>
      <c r="BG217" s="186">
        <f>IF(N217="zákl. přenesená",J217,0)</f>
        <v>0</v>
      </c>
      <c r="BH217" s="186">
        <f>IF(N217="sníž. přenesená",J217,0)</f>
        <v>0</v>
      </c>
      <c r="BI217" s="186">
        <f>IF(N217="nulová",J217,0)</f>
        <v>0</v>
      </c>
      <c r="BJ217" s="17" t="s">
        <v>158</v>
      </c>
      <c r="BK217" s="186">
        <f>ROUND(I217*H217,2)</f>
        <v>0</v>
      </c>
      <c r="BL217" s="17" t="s">
        <v>158</v>
      </c>
      <c r="BM217" s="185" t="s">
        <v>1823</v>
      </c>
    </row>
    <row r="218" spans="1:47" s="2" customFormat="1" ht="19.2">
      <c r="A218" s="34"/>
      <c r="B218" s="35"/>
      <c r="C218" s="36"/>
      <c r="D218" s="187" t="s">
        <v>388</v>
      </c>
      <c r="E218" s="36"/>
      <c r="F218" s="188" t="s">
        <v>1824</v>
      </c>
      <c r="G218" s="36"/>
      <c r="H218" s="36"/>
      <c r="I218" s="189"/>
      <c r="J218" s="36"/>
      <c r="K218" s="36"/>
      <c r="L218" s="39"/>
      <c r="M218" s="190"/>
      <c r="N218" s="191"/>
      <c r="O218" s="65"/>
      <c r="P218" s="65"/>
      <c r="Q218" s="65"/>
      <c r="R218" s="65"/>
      <c r="S218" s="65"/>
      <c r="T218" s="66"/>
      <c r="U218" s="34"/>
      <c r="V218" s="34"/>
      <c r="W218" s="34"/>
      <c r="X218" s="34"/>
      <c r="Y218" s="34"/>
      <c r="Z218" s="34"/>
      <c r="AA218" s="34"/>
      <c r="AB218" s="34"/>
      <c r="AC218" s="34"/>
      <c r="AD218" s="34"/>
      <c r="AE218" s="34"/>
      <c r="AT218" s="17" t="s">
        <v>388</v>
      </c>
      <c r="AU218" s="17" t="s">
        <v>86</v>
      </c>
    </row>
    <row r="219" spans="1:65" s="2" customFormat="1" ht="14.4" customHeight="1">
      <c r="A219" s="34"/>
      <c r="B219" s="35"/>
      <c r="C219" s="174" t="s">
        <v>526</v>
      </c>
      <c r="D219" s="174" t="s">
        <v>153</v>
      </c>
      <c r="E219" s="175" t="s">
        <v>1825</v>
      </c>
      <c r="F219" s="176" t="s">
        <v>1826</v>
      </c>
      <c r="G219" s="177" t="s">
        <v>202</v>
      </c>
      <c r="H219" s="178">
        <v>32</v>
      </c>
      <c r="I219" s="179"/>
      <c r="J219" s="180">
        <f>ROUND(I219*H219,2)</f>
        <v>0</v>
      </c>
      <c r="K219" s="176" t="s">
        <v>157</v>
      </c>
      <c r="L219" s="39"/>
      <c r="M219" s="181" t="s">
        <v>19</v>
      </c>
      <c r="N219" s="182" t="s">
        <v>51</v>
      </c>
      <c r="O219" s="65"/>
      <c r="P219" s="183">
        <f>O219*H219</f>
        <v>0</v>
      </c>
      <c r="Q219" s="183">
        <v>0.0007</v>
      </c>
      <c r="R219" s="183">
        <f>Q219*H219</f>
        <v>0.0224</v>
      </c>
      <c r="S219" s="183">
        <v>0</v>
      </c>
      <c r="T219" s="184">
        <f>S219*H219</f>
        <v>0</v>
      </c>
      <c r="U219" s="34"/>
      <c r="V219" s="34"/>
      <c r="W219" s="34"/>
      <c r="X219" s="34"/>
      <c r="Y219" s="34"/>
      <c r="Z219" s="34"/>
      <c r="AA219" s="34"/>
      <c r="AB219" s="34"/>
      <c r="AC219" s="34"/>
      <c r="AD219" s="34"/>
      <c r="AE219" s="34"/>
      <c r="AR219" s="185" t="s">
        <v>158</v>
      </c>
      <c r="AT219" s="185" t="s">
        <v>153</v>
      </c>
      <c r="AU219" s="185" t="s">
        <v>86</v>
      </c>
      <c r="AY219" s="17" t="s">
        <v>151</v>
      </c>
      <c r="BE219" s="186">
        <f>IF(N219="základní",J219,0)</f>
        <v>0</v>
      </c>
      <c r="BF219" s="186">
        <f>IF(N219="snížená",J219,0)</f>
        <v>0</v>
      </c>
      <c r="BG219" s="186">
        <f>IF(N219="zákl. přenesená",J219,0)</f>
        <v>0</v>
      </c>
      <c r="BH219" s="186">
        <f>IF(N219="sníž. přenesená",J219,0)</f>
        <v>0</v>
      </c>
      <c r="BI219" s="186">
        <f>IF(N219="nulová",J219,0)</f>
        <v>0</v>
      </c>
      <c r="BJ219" s="17" t="s">
        <v>158</v>
      </c>
      <c r="BK219" s="186">
        <f>ROUND(I219*H219,2)</f>
        <v>0</v>
      </c>
      <c r="BL219" s="17" t="s">
        <v>158</v>
      </c>
      <c r="BM219" s="185" t="s">
        <v>1827</v>
      </c>
    </row>
    <row r="220" spans="1:47" s="2" customFormat="1" ht="19.2">
      <c r="A220" s="34"/>
      <c r="B220" s="35"/>
      <c r="C220" s="36"/>
      <c r="D220" s="187" t="s">
        <v>388</v>
      </c>
      <c r="E220" s="36"/>
      <c r="F220" s="188" t="s">
        <v>1828</v>
      </c>
      <c r="G220" s="36"/>
      <c r="H220" s="36"/>
      <c r="I220" s="189"/>
      <c r="J220" s="36"/>
      <c r="K220" s="36"/>
      <c r="L220" s="39"/>
      <c r="M220" s="190"/>
      <c r="N220" s="191"/>
      <c r="O220" s="65"/>
      <c r="P220" s="65"/>
      <c r="Q220" s="65"/>
      <c r="R220" s="65"/>
      <c r="S220" s="65"/>
      <c r="T220" s="66"/>
      <c r="U220" s="34"/>
      <c r="V220" s="34"/>
      <c r="W220" s="34"/>
      <c r="X220" s="34"/>
      <c r="Y220" s="34"/>
      <c r="Z220" s="34"/>
      <c r="AA220" s="34"/>
      <c r="AB220" s="34"/>
      <c r="AC220" s="34"/>
      <c r="AD220" s="34"/>
      <c r="AE220" s="34"/>
      <c r="AT220" s="17" t="s">
        <v>388</v>
      </c>
      <c r="AU220" s="17" t="s">
        <v>86</v>
      </c>
    </row>
    <row r="221" spans="1:65" s="2" customFormat="1" ht="14.4" customHeight="1">
      <c r="A221" s="34"/>
      <c r="B221" s="35"/>
      <c r="C221" s="174" t="s">
        <v>530</v>
      </c>
      <c r="D221" s="174" t="s">
        <v>153</v>
      </c>
      <c r="E221" s="175" t="s">
        <v>1829</v>
      </c>
      <c r="F221" s="176" t="s">
        <v>1830</v>
      </c>
      <c r="G221" s="177" t="s">
        <v>188</v>
      </c>
      <c r="H221" s="178">
        <v>6</v>
      </c>
      <c r="I221" s="179"/>
      <c r="J221" s="180">
        <f>ROUND(I221*H221,2)</f>
        <v>0</v>
      </c>
      <c r="K221" s="176" t="s">
        <v>157</v>
      </c>
      <c r="L221" s="39"/>
      <c r="M221" s="181" t="s">
        <v>19</v>
      </c>
      <c r="N221" s="182" t="s">
        <v>51</v>
      </c>
      <c r="O221" s="65"/>
      <c r="P221" s="183">
        <f>O221*H221</f>
        <v>0</v>
      </c>
      <c r="Q221" s="183">
        <v>0.00011</v>
      </c>
      <c r="R221" s="183">
        <f>Q221*H221</f>
        <v>0.00066</v>
      </c>
      <c r="S221" s="183">
        <v>0</v>
      </c>
      <c r="T221" s="184">
        <f>S221*H221</f>
        <v>0</v>
      </c>
      <c r="U221" s="34"/>
      <c r="V221" s="34"/>
      <c r="W221" s="34"/>
      <c r="X221" s="34"/>
      <c r="Y221" s="34"/>
      <c r="Z221" s="34"/>
      <c r="AA221" s="34"/>
      <c r="AB221" s="34"/>
      <c r="AC221" s="34"/>
      <c r="AD221" s="34"/>
      <c r="AE221" s="34"/>
      <c r="AR221" s="185" t="s">
        <v>158</v>
      </c>
      <c r="AT221" s="185" t="s">
        <v>153</v>
      </c>
      <c r="AU221" s="185" t="s">
        <v>86</v>
      </c>
      <c r="AY221" s="17" t="s">
        <v>151</v>
      </c>
      <c r="BE221" s="186">
        <f>IF(N221="základní",J221,0)</f>
        <v>0</v>
      </c>
      <c r="BF221" s="186">
        <f>IF(N221="snížená",J221,0)</f>
        <v>0</v>
      </c>
      <c r="BG221" s="186">
        <f>IF(N221="zákl. přenesená",J221,0)</f>
        <v>0</v>
      </c>
      <c r="BH221" s="186">
        <f>IF(N221="sníž. přenesená",J221,0)</f>
        <v>0</v>
      </c>
      <c r="BI221" s="186">
        <f>IF(N221="nulová",J221,0)</f>
        <v>0</v>
      </c>
      <c r="BJ221" s="17" t="s">
        <v>158</v>
      </c>
      <c r="BK221" s="186">
        <f>ROUND(I221*H221,2)</f>
        <v>0</v>
      </c>
      <c r="BL221" s="17" t="s">
        <v>158</v>
      </c>
      <c r="BM221" s="185" t="s">
        <v>1831</v>
      </c>
    </row>
    <row r="222" spans="1:65" s="2" customFormat="1" ht="14.4" customHeight="1">
      <c r="A222" s="34"/>
      <c r="B222" s="35"/>
      <c r="C222" s="174" t="s">
        <v>534</v>
      </c>
      <c r="D222" s="174" t="s">
        <v>153</v>
      </c>
      <c r="E222" s="175" t="s">
        <v>1832</v>
      </c>
      <c r="F222" s="176" t="s">
        <v>1833</v>
      </c>
      <c r="G222" s="177" t="s">
        <v>188</v>
      </c>
      <c r="H222" s="178">
        <v>4</v>
      </c>
      <c r="I222" s="179"/>
      <c r="J222" s="180">
        <f>ROUND(I222*H222,2)</f>
        <v>0</v>
      </c>
      <c r="K222" s="176" t="s">
        <v>157</v>
      </c>
      <c r="L222" s="39"/>
      <c r="M222" s="181" t="s">
        <v>19</v>
      </c>
      <c r="N222" s="182" t="s">
        <v>51</v>
      </c>
      <c r="O222" s="65"/>
      <c r="P222" s="183">
        <f>O222*H222</f>
        <v>0</v>
      </c>
      <c r="Q222" s="183">
        <v>0.00016</v>
      </c>
      <c r="R222" s="183">
        <f>Q222*H222</f>
        <v>0.00064</v>
      </c>
      <c r="S222" s="183">
        <v>0</v>
      </c>
      <c r="T222" s="184">
        <f>S222*H222</f>
        <v>0</v>
      </c>
      <c r="U222" s="34"/>
      <c r="V222" s="34"/>
      <c r="W222" s="34"/>
      <c r="X222" s="34"/>
      <c r="Y222" s="34"/>
      <c r="Z222" s="34"/>
      <c r="AA222" s="34"/>
      <c r="AB222" s="34"/>
      <c r="AC222" s="34"/>
      <c r="AD222" s="34"/>
      <c r="AE222" s="34"/>
      <c r="AR222" s="185" t="s">
        <v>158</v>
      </c>
      <c r="AT222" s="185" t="s">
        <v>153</v>
      </c>
      <c r="AU222" s="185" t="s">
        <v>86</v>
      </c>
      <c r="AY222" s="17" t="s">
        <v>151</v>
      </c>
      <c r="BE222" s="186">
        <f>IF(N222="základní",J222,0)</f>
        <v>0</v>
      </c>
      <c r="BF222" s="186">
        <f>IF(N222="snížená",J222,0)</f>
        <v>0</v>
      </c>
      <c r="BG222" s="186">
        <f>IF(N222="zákl. přenesená",J222,0)</f>
        <v>0</v>
      </c>
      <c r="BH222" s="186">
        <f>IF(N222="sníž. přenesená",J222,0)</f>
        <v>0</v>
      </c>
      <c r="BI222" s="186">
        <f>IF(N222="nulová",J222,0)</f>
        <v>0</v>
      </c>
      <c r="BJ222" s="17" t="s">
        <v>158</v>
      </c>
      <c r="BK222" s="186">
        <f>ROUND(I222*H222,2)</f>
        <v>0</v>
      </c>
      <c r="BL222" s="17" t="s">
        <v>158</v>
      </c>
      <c r="BM222" s="185" t="s">
        <v>1834</v>
      </c>
    </row>
    <row r="223" spans="1:65" s="2" customFormat="1" ht="14.4" customHeight="1">
      <c r="A223" s="34"/>
      <c r="B223" s="35"/>
      <c r="C223" s="174" t="s">
        <v>539</v>
      </c>
      <c r="D223" s="174" t="s">
        <v>153</v>
      </c>
      <c r="E223" s="175" t="s">
        <v>1835</v>
      </c>
      <c r="F223" s="176" t="s">
        <v>1836</v>
      </c>
      <c r="G223" s="177" t="s">
        <v>188</v>
      </c>
      <c r="H223" s="178">
        <v>2</v>
      </c>
      <c r="I223" s="179"/>
      <c r="J223" s="180">
        <f>ROUND(I223*H223,2)</f>
        <v>0</v>
      </c>
      <c r="K223" s="176" t="s">
        <v>157</v>
      </c>
      <c r="L223" s="39"/>
      <c r="M223" s="181" t="s">
        <v>19</v>
      </c>
      <c r="N223" s="182" t="s">
        <v>51</v>
      </c>
      <c r="O223" s="65"/>
      <c r="P223" s="183">
        <f>O223*H223</f>
        <v>0</v>
      </c>
      <c r="Q223" s="183">
        <v>0.00024</v>
      </c>
      <c r="R223" s="183">
        <f>Q223*H223</f>
        <v>0.00048</v>
      </c>
      <c r="S223" s="183">
        <v>0</v>
      </c>
      <c r="T223" s="184">
        <f>S223*H223</f>
        <v>0</v>
      </c>
      <c r="U223" s="34"/>
      <c r="V223" s="34"/>
      <c r="W223" s="34"/>
      <c r="X223" s="34"/>
      <c r="Y223" s="34"/>
      <c r="Z223" s="34"/>
      <c r="AA223" s="34"/>
      <c r="AB223" s="34"/>
      <c r="AC223" s="34"/>
      <c r="AD223" s="34"/>
      <c r="AE223" s="34"/>
      <c r="AR223" s="185" t="s">
        <v>158</v>
      </c>
      <c r="AT223" s="185" t="s">
        <v>153</v>
      </c>
      <c r="AU223" s="185" t="s">
        <v>86</v>
      </c>
      <c r="AY223" s="17" t="s">
        <v>151</v>
      </c>
      <c r="BE223" s="186">
        <f>IF(N223="základní",J223,0)</f>
        <v>0</v>
      </c>
      <c r="BF223" s="186">
        <f>IF(N223="snížená",J223,0)</f>
        <v>0</v>
      </c>
      <c r="BG223" s="186">
        <f>IF(N223="zákl. přenesená",J223,0)</f>
        <v>0</v>
      </c>
      <c r="BH223" s="186">
        <f>IF(N223="sníž. přenesená",J223,0)</f>
        <v>0</v>
      </c>
      <c r="BI223" s="186">
        <f>IF(N223="nulová",J223,0)</f>
        <v>0</v>
      </c>
      <c r="BJ223" s="17" t="s">
        <v>158</v>
      </c>
      <c r="BK223" s="186">
        <f>ROUND(I223*H223,2)</f>
        <v>0</v>
      </c>
      <c r="BL223" s="17" t="s">
        <v>158</v>
      </c>
      <c r="BM223" s="185" t="s">
        <v>1837</v>
      </c>
    </row>
    <row r="224" spans="1:65" s="2" customFormat="1" ht="14.4" customHeight="1">
      <c r="A224" s="34"/>
      <c r="B224" s="35"/>
      <c r="C224" s="174" t="s">
        <v>543</v>
      </c>
      <c r="D224" s="174" t="s">
        <v>153</v>
      </c>
      <c r="E224" s="175" t="s">
        <v>1838</v>
      </c>
      <c r="F224" s="176" t="s">
        <v>1839</v>
      </c>
      <c r="G224" s="177" t="s">
        <v>202</v>
      </c>
      <c r="H224" s="178">
        <v>161</v>
      </c>
      <c r="I224" s="179"/>
      <c r="J224" s="180">
        <f>ROUND(I224*H224,2)</f>
        <v>0</v>
      </c>
      <c r="K224" s="176" t="s">
        <v>157</v>
      </c>
      <c r="L224" s="39"/>
      <c r="M224" s="181" t="s">
        <v>19</v>
      </c>
      <c r="N224" s="182" t="s">
        <v>51</v>
      </c>
      <c r="O224" s="65"/>
      <c r="P224" s="183">
        <f>O224*H224</f>
        <v>0</v>
      </c>
      <c r="Q224" s="183">
        <v>0</v>
      </c>
      <c r="R224" s="183">
        <f>Q224*H224</f>
        <v>0</v>
      </c>
      <c r="S224" s="183">
        <v>0</v>
      </c>
      <c r="T224" s="184">
        <f>S224*H224</f>
        <v>0</v>
      </c>
      <c r="U224" s="34"/>
      <c r="V224" s="34"/>
      <c r="W224" s="34"/>
      <c r="X224" s="34"/>
      <c r="Y224" s="34"/>
      <c r="Z224" s="34"/>
      <c r="AA224" s="34"/>
      <c r="AB224" s="34"/>
      <c r="AC224" s="34"/>
      <c r="AD224" s="34"/>
      <c r="AE224" s="34"/>
      <c r="AR224" s="185" t="s">
        <v>158</v>
      </c>
      <c r="AT224" s="185" t="s">
        <v>153</v>
      </c>
      <c r="AU224" s="185" t="s">
        <v>86</v>
      </c>
      <c r="AY224" s="17" t="s">
        <v>151</v>
      </c>
      <c r="BE224" s="186">
        <f>IF(N224="základní",J224,0)</f>
        <v>0</v>
      </c>
      <c r="BF224" s="186">
        <f>IF(N224="snížená",J224,0)</f>
        <v>0</v>
      </c>
      <c r="BG224" s="186">
        <f>IF(N224="zákl. přenesená",J224,0)</f>
        <v>0</v>
      </c>
      <c r="BH224" s="186">
        <f>IF(N224="sníž. přenesená",J224,0)</f>
        <v>0</v>
      </c>
      <c r="BI224" s="186">
        <f>IF(N224="nulová",J224,0)</f>
        <v>0</v>
      </c>
      <c r="BJ224" s="17" t="s">
        <v>158</v>
      </c>
      <c r="BK224" s="186">
        <f>ROUND(I224*H224,2)</f>
        <v>0</v>
      </c>
      <c r="BL224" s="17" t="s">
        <v>158</v>
      </c>
      <c r="BM224" s="185" t="s">
        <v>1840</v>
      </c>
    </row>
    <row r="225" spans="1:47" s="2" customFormat="1" ht="19.2">
      <c r="A225" s="34"/>
      <c r="B225" s="35"/>
      <c r="C225" s="36"/>
      <c r="D225" s="187" t="s">
        <v>388</v>
      </c>
      <c r="E225" s="36"/>
      <c r="F225" s="188" t="s">
        <v>1841</v>
      </c>
      <c r="G225" s="36"/>
      <c r="H225" s="36"/>
      <c r="I225" s="189"/>
      <c r="J225" s="36"/>
      <c r="K225" s="36"/>
      <c r="L225" s="39"/>
      <c r="M225" s="190"/>
      <c r="N225" s="191"/>
      <c r="O225" s="65"/>
      <c r="P225" s="65"/>
      <c r="Q225" s="65"/>
      <c r="R225" s="65"/>
      <c r="S225" s="65"/>
      <c r="T225" s="66"/>
      <c r="U225" s="34"/>
      <c r="V225" s="34"/>
      <c r="W225" s="34"/>
      <c r="X225" s="34"/>
      <c r="Y225" s="34"/>
      <c r="Z225" s="34"/>
      <c r="AA225" s="34"/>
      <c r="AB225" s="34"/>
      <c r="AC225" s="34"/>
      <c r="AD225" s="34"/>
      <c r="AE225" s="34"/>
      <c r="AT225" s="17" t="s">
        <v>388</v>
      </c>
      <c r="AU225" s="17" t="s">
        <v>86</v>
      </c>
    </row>
    <row r="226" spans="1:65" s="2" customFormat="1" ht="24.15" customHeight="1">
      <c r="A226" s="34"/>
      <c r="B226" s="35"/>
      <c r="C226" s="174" t="s">
        <v>548</v>
      </c>
      <c r="D226" s="174" t="s">
        <v>153</v>
      </c>
      <c r="E226" s="175" t="s">
        <v>1842</v>
      </c>
      <c r="F226" s="176" t="s">
        <v>1843</v>
      </c>
      <c r="G226" s="177" t="s">
        <v>1583</v>
      </c>
      <c r="H226" s="232"/>
      <c r="I226" s="179"/>
      <c r="J226" s="180">
        <f>ROUND(I226*H226,2)</f>
        <v>0</v>
      </c>
      <c r="K226" s="176" t="s">
        <v>157</v>
      </c>
      <c r="L226" s="39"/>
      <c r="M226" s="181" t="s">
        <v>19</v>
      </c>
      <c r="N226" s="182" t="s">
        <v>51</v>
      </c>
      <c r="O226" s="65"/>
      <c r="P226" s="183">
        <f>O226*H226</f>
        <v>0</v>
      </c>
      <c r="Q226" s="183">
        <v>0</v>
      </c>
      <c r="R226" s="183">
        <f>Q226*H226</f>
        <v>0</v>
      </c>
      <c r="S226" s="183">
        <v>0</v>
      </c>
      <c r="T226" s="184">
        <f>S226*H226</f>
        <v>0</v>
      </c>
      <c r="U226" s="34"/>
      <c r="V226" s="34"/>
      <c r="W226" s="34"/>
      <c r="X226" s="34"/>
      <c r="Y226" s="34"/>
      <c r="Z226" s="34"/>
      <c r="AA226" s="34"/>
      <c r="AB226" s="34"/>
      <c r="AC226" s="34"/>
      <c r="AD226" s="34"/>
      <c r="AE226" s="34"/>
      <c r="AR226" s="185" t="s">
        <v>158</v>
      </c>
      <c r="AT226" s="185" t="s">
        <v>153</v>
      </c>
      <c r="AU226" s="185" t="s">
        <v>86</v>
      </c>
      <c r="AY226" s="17" t="s">
        <v>151</v>
      </c>
      <c r="BE226" s="186">
        <f>IF(N226="základní",J226,0)</f>
        <v>0</v>
      </c>
      <c r="BF226" s="186">
        <f>IF(N226="snížená",J226,0)</f>
        <v>0</v>
      </c>
      <c r="BG226" s="186">
        <f>IF(N226="zákl. přenesená",J226,0)</f>
        <v>0</v>
      </c>
      <c r="BH226" s="186">
        <f>IF(N226="sníž. přenesená",J226,0)</f>
        <v>0</v>
      </c>
      <c r="BI226" s="186">
        <f>IF(N226="nulová",J226,0)</f>
        <v>0</v>
      </c>
      <c r="BJ226" s="17" t="s">
        <v>158</v>
      </c>
      <c r="BK226" s="186">
        <f>ROUND(I226*H226,2)</f>
        <v>0</v>
      </c>
      <c r="BL226" s="17" t="s">
        <v>158</v>
      </c>
      <c r="BM226" s="185" t="s">
        <v>1844</v>
      </c>
    </row>
    <row r="227" spans="1:47" s="2" customFormat="1" ht="86.4">
      <c r="A227" s="34"/>
      <c r="B227" s="35"/>
      <c r="C227" s="36"/>
      <c r="D227" s="187" t="s">
        <v>160</v>
      </c>
      <c r="E227" s="36"/>
      <c r="F227" s="188" t="s">
        <v>764</v>
      </c>
      <c r="G227" s="36"/>
      <c r="H227" s="36"/>
      <c r="I227" s="189"/>
      <c r="J227" s="36"/>
      <c r="K227" s="36"/>
      <c r="L227" s="39"/>
      <c r="M227" s="190"/>
      <c r="N227" s="191"/>
      <c r="O227" s="65"/>
      <c r="P227" s="65"/>
      <c r="Q227" s="65"/>
      <c r="R227" s="65"/>
      <c r="S227" s="65"/>
      <c r="T227" s="66"/>
      <c r="U227" s="34"/>
      <c r="V227" s="34"/>
      <c r="W227" s="34"/>
      <c r="X227" s="34"/>
      <c r="Y227" s="34"/>
      <c r="Z227" s="34"/>
      <c r="AA227" s="34"/>
      <c r="AB227" s="34"/>
      <c r="AC227" s="34"/>
      <c r="AD227" s="34"/>
      <c r="AE227" s="34"/>
      <c r="AT227" s="17" t="s">
        <v>160</v>
      </c>
      <c r="AU227" s="17" t="s">
        <v>86</v>
      </c>
    </row>
    <row r="228" spans="2:63" s="12" customFormat="1" ht="25.95" customHeight="1">
      <c r="B228" s="158"/>
      <c r="C228" s="159"/>
      <c r="D228" s="160" t="s">
        <v>77</v>
      </c>
      <c r="E228" s="161" t="s">
        <v>1845</v>
      </c>
      <c r="F228" s="161" t="s">
        <v>1813</v>
      </c>
      <c r="G228" s="159"/>
      <c r="H228" s="159"/>
      <c r="I228" s="162"/>
      <c r="J228" s="163">
        <f>BK228</f>
        <v>0</v>
      </c>
      <c r="K228" s="159"/>
      <c r="L228" s="164"/>
      <c r="M228" s="165"/>
      <c r="N228" s="166"/>
      <c r="O228" s="166"/>
      <c r="P228" s="167">
        <f>SUM(P229:P234)</f>
        <v>0</v>
      </c>
      <c r="Q228" s="166"/>
      <c r="R228" s="167">
        <f>SUM(R229:R234)</f>
        <v>0.00311</v>
      </c>
      <c r="S228" s="166"/>
      <c r="T228" s="168">
        <f>SUM(T229:T234)</f>
        <v>0.21050000000000002</v>
      </c>
      <c r="AR228" s="169" t="s">
        <v>86</v>
      </c>
      <c r="AT228" s="170" t="s">
        <v>77</v>
      </c>
      <c r="AU228" s="170" t="s">
        <v>78</v>
      </c>
      <c r="AY228" s="169" t="s">
        <v>151</v>
      </c>
      <c r="BK228" s="171">
        <f>SUM(BK229:BK234)</f>
        <v>0</v>
      </c>
    </row>
    <row r="229" spans="1:65" s="2" customFormat="1" ht="14.4" customHeight="1">
      <c r="A229" s="34"/>
      <c r="B229" s="35"/>
      <c r="C229" s="174" t="s">
        <v>553</v>
      </c>
      <c r="D229" s="174" t="s">
        <v>153</v>
      </c>
      <c r="E229" s="175" t="s">
        <v>1846</v>
      </c>
      <c r="F229" s="176" t="s">
        <v>1847</v>
      </c>
      <c r="G229" s="177" t="s">
        <v>202</v>
      </c>
      <c r="H229" s="178">
        <v>20</v>
      </c>
      <c r="I229" s="179"/>
      <c r="J229" s="180">
        <f>ROUND(I229*H229,2)</f>
        <v>0</v>
      </c>
      <c r="K229" s="176" t="s">
        <v>157</v>
      </c>
      <c r="L229" s="39"/>
      <c r="M229" s="181" t="s">
        <v>19</v>
      </c>
      <c r="N229" s="182" t="s">
        <v>51</v>
      </c>
      <c r="O229" s="65"/>
      <c r="P229" s="183">
        <f>O229*H229</f>
        <v>0</v>
      </c>
      <c r="Q229" s="183">
        <v>2E-05</v>
      </c>
      <c r="R229" s="183">
        <f>Q229*H229</f>
        <v>0.0004</v>
      </c>
      <c r="S229" s="183">
        <v>0.001</v>
      </c>
      <c r="T229" s="184">
        <f>S229*H229</f>
        <v>0.02</v>
      </c>
      <c r="U229" s="34"/>
      <c r="V229" s="34"/>
      <c r="W229" s="34"/>
      <c r="X229" s="34"/>
      <c r="Y229" s="34"/>
      <c r="Z229" s="34"/>
      <c r="AA229" s="34"/>
      <c r="AB229" s="34"/>
      <c r="AC229" s="34"/>
      <c r="AD229" s="34"/>
      <c r="AE229" s="34"/>
      <c r="AR229" s="185" t="s">
        <v>158</v>
      </c>
      <c r="AT229" s="185" t="s">
        <v>153</v>
      </c>
      <c r="AU229" s="185" t="s">
        <v>86</v>
      </c>
      <c r="AY229" s="17" t="s">
        <v>151</v>
      </c>
      <c r="BE229" s="186">
        <f>IF(N229="základní",J229,0)</f>
        <v>0</v>
      </c>
      <c r="BF229" s="186">
        <f>IF(N229="snížená",J229,0)</f>
        <v>0</v>
      </c>
      <c r="BG229" s="186">
        <f>IF(N229="zákl. přenesená",J229,0)</f>
        <v>0</v>
      </c>
      <c r="BH229" s="186">
        <f>IF(N229="sníž. přenesená",J229,0)</f>
        <v>0</v>
      </c>
      <c r="BI229" s="186">
        <f>IF(N229="nulová",J229,0)</f>
        <v>0</v>
      </c>
      <c r="BJ229" s="17" t="s">
        <v>158</v>
      </c>
      <c r="BK229" s="186">
        <f>ROUND(I229*H229,2)</f>
        <v>0</v>
      </c>
      <c r="BL229" s="17" t="s">
        <v>158</v>
      </c>
      <c r="BM229" s="185" t="s">
        <v>1848</v>
      </c>
    </row>
    <row r="230" spans="1:65" s="2" customFormat="1" ht="14.4" customHeight="1">
      <c r="A230" s="34"/>
      <c r="B230" s="35"/>
      <c r="C230" s="174" t="s">
        <v>558</v>
      </c>
      <c r="D230" s="174" t="s">
        <v>153</v>
      </c>
      <c r="E230" s="175" t="s">
        <v>1849</v>
      </c>
      <c r="F230" s="176" t="s">
        <v>1850</v>
      </c>
      <c r="G230" s="177" t="s">
        <v>202</v>
      </c>
      <c r="H230" s="178">
        <v>38</v>
      </c>
      <c r="I230" s="179"/>
      <c r="J230" s="180">
        <f>ROUND(I230*H230,2)</f>
        <v>0</v>
      </c>
      <c r="K230" s="176" t="s">
        <v>157</v>
      </c>
      <c r="L230" s="39"/>
      <c r="M230" s="181" t="s">
        <v>19</v>
      </c>
      <c r="N230" s="182" t="s">
        <v>51</v>
      </c>
      <c r="O230" s="65"/>
      <c r="P230" s="183">
        <f>O230*H230</f>
        <v>0</v>
      </c>
      <c r="Q230" s="183">
        <v>2E-05</v>
      </c>
      <c r="R230" s="183">
        <f>Q230*H230</f>
        <v>0.00076</v>
      </c>
      <c r="S230" s="183">
        <v>0.0032</v>
      </c>
      <c r="T230" s="184">
        <f>S230*H230</f>
        <v>0.1216</v>
      </c>
      <c r="U230" s="34"/>
      <c r="V230" s="34"/>
      <c r="W230" s="34"/>
      <c r="X230" s="34"/>
      <c r="Y230" s="34"/>
      <c r="Z230" s="34"/>
      <c r="AA230" s="34"/>
      <c r="AB230" s="34"/>
      <c r="AC230" s="34"/>
      <c r="AD230" s="34"/>
      <c r="AE230" s="34"/>
      <c r="AR230" s="185" t="s">
        <v>158</v>
      </c>
      <c r="AT230" s="185" t="s">
        <v>153</v>
      </c>
      <c r="AU230" s="185" t="s">
        <v>86</v>
      </c>
      <c r="AY230" s="17" t="s">
        <v>151</v>
      </c>
      <c r="BE230" s="186">
        <f>IF(N230="základní",J230,0)</f>
        <v>0</v>
      </c>
      <c r="BF230" s="186">
        <f>IF(N230="snížená",J230,0)</f>
        <v>0</v>
      </c>
      <c r="BG230" s="186">
        <f>IF(N230="zákl. přenesená",J230,0)</f>
        <v>0</v>
      </c>
      <c r="BH230" s="186">
        <f>IF(N230="sníž. přenesená",J230,0)</f>
        <v>0</v>
      </c>
      <c r="BI230" s="186">
        <f>IF(N230="nulová",J230,0)</f>
        <v>0</v>
      </c>
      <c r="BJ230" s="17" t="s">
        <v>158</v>
      </c>
      <c r="BK230" s="186">
        <f>ROUND(I230*H230,2)</f>
        <v>0</v>
      </c>
      <c r="BL230" s="17" t="s">
        <v>158</v>
      </c>
      <c r="BM230" s="185" t="s">
        <v>1851</v>
      </c>
    </row>
    <row r="231" spans="1:47" s="2" customFormat="1" ht="28.8">
      <c r="A231" s="34"/>
      <c r="B231" s="35"/>
      <c r="C231" s="36"/>
      <c r="D231" s="187" t="s">
        <v>388</v>
      </c>
      <c r="E231" s="36"/>
      <c r="F231" s="188" t="s">
        <v>1852</v>
      </c>
      <c r="G231" s="36"/>
      <c r="H231" s="36"/>
      <c r="I231" s="189"/>
      <c r="J231" s="36"/>
      <c r="K231" s="36"/>
      <c r="L231" s="39"/>
      <c r="M231" s="190"/>
      <c r="N231" s="191"/>
      <c r="O231" s="65"/>
      <c r="P231" s="65"/>
      <c r="Q231" s="65"/>
      <c r="R231" s="65"/>
      <c r="S231" s="65"/>
      <c r="T231" s="66"/>
      <c r="U231" s="34"/>
      <c r="V231" s="34"/>
      <c r="W231" s="34"/>
      <c r="X231" s="34"/>
      <c r="Y231" s="34"/>
      <c r="Z231" s="34"/>
      <c r="AA231" s="34"/>
      <c r="AB231" s="34"/>
      <c r="AC231" s="34"/>
      <c r="AD231" s="34"/>
      <c r="AE231" s="34"/>
      <c r="AT231" s="17" t="s">
        <v>388</v>
      </c>
      <c r="AU231" s="17" t="s">
        <v>86</v>
      </c>
    </row>
    <row r="232" spans="1:65" s="2" customFormat="1" ht="14.4" customHeight="1">
      <c r="A232" s="34"/>
      <c r="B232" s="35"/>
      <c r="C232" s="174" t="s">
        <v>563</v>
      </c>
      <c r="D232" s="174" t="s">
        <v>153</v>
      </c>
      <c r="E232" s="175" t="s">
        <v>1853</v>
      </c>
      <c r="F232" s="176" t="s">
        <v>1854</v>
      </c>
      <c r="G232" s="177" t="s">
        <v>202</v>
      </c>
      <c r="H232" s="178">
        <v>65</v>
      </c>
      <c r="I232" s="179"/>
      <c r="J232" s="180">
        <f>ROUND(I232*H232,2)</f>
        <v>0</v>
      </c>
      <c r="K232" s="176" t="s">
        <v>157</v>
      </c>
      <c r="L232" s="39"/>
      <c r="M232" s="181" t="s">
        <v>19</v>
      </c>
      <c r="N232" s="182" t="s">
        <v>51</v>
      </c>
      <c r="O232" s="65"/>
      <c r="P232" s="183">
        <f>O232*H232</f>
        <v>0</v>
      </c>
      <c r="Q232" s="183">
        <v>3E-05</v>
      </c>
      <c r="R232" s="183">
        <f>Q232*H232</f>
        <v>0.0019500000000000001</v>
      </c>
      <c r="S232" s="183">
        <v>0.00106</v>
      </c>
      <c r="T232" s="184">
        <f>S232*H232</f>
        <v>0.0689</v>
      </c>
      <c r="U232" s="34"/>
      <c r="V232" s="34"/>
      <c r="W232" s="34"/>
      <c r="X232" s="34"/>
      <c r="Y232" s="34"/>
      <c r="Z232" s="34"/>
      <c r="AA232" s="34"/>
      <c r="AB232" s="34"/>
      <c r="AC232" s="34"/>
      <c r="AD232" s="34"/>
      <c r="AE232" s="34"/>
      <c r="AR232" s="185" t="s">
        <v>158</v>
      </c>
      <c r="AT232" s="185" t="s">
        <v>153</v>
      </c>
      <c r="AU232" s="185" t="s">
        <v>86</v>
      </c>
      <c r="AY232" s="17" t="s">
        <v>151</v>
      </c>
      <c r="BE232" s="186">
        <f>IF(N232="základní",J232,0)</f>
        <v>0</v>
      </c>
      <c r="BF232" s="186">
        <f>IF(N232="snížená",J232,0)</f>
        <v>0</v>
      </c>
      <c r="BG232" s="186">
        <f>IF(N232="zákl. přenesená",J232,0)</f>
        <v>0</v>
      </c>
      <c r="BH232" s="186">
        <f>IF(N232="sníž. přenesená",J232,0)</f>
        <v>0</v>
      </c>
      <c r="BI232" s="186">
        <f>IF(N232="nulová",J232,0)</f>
        <v>0</v>
      </c>
      <c r="BJ232" s="17" t="s">
        <v>158</v>
      </c>
      <c r="BK232" s="186">
        <f>ROUND(I232*H232,2)</f>
        <v>0</v>
      </c>
      <c r="BL232" s="17" t="s">
        <v>158</v>
      </c>
      <c r="BM232" s="185" t="s">
        <v>1855</v>
      </c>
    </row>
    <row r="233" spans="1:47" s="2" customFormat="1" ht="38.4">
      <c r="A233" s="34"/>
      <c r="B233" s="35"/>
      <c r="C233" s="36"/>
      <c r="D233" s="187" t="s">
        <v>388</v>
      </c>
      <c r="E233" s="36"/>
      <c r="F233" s="188" t="s">
        <v>1856</v>
      </c>
      <c r="G233" s="36"/>
      <c r="H233" s="36"/>
      <c r="I233" s="189"/>
      <c r="J233" s="36"/>
      <c r="K233" s="36"/>
      <c r="L233" s="39"/>
      <c r="M233" s="190"/>
      <c r="N233" s="191"/>
      <c r="O233" s="65"/>
      <c r="P233" s="65"/>
      <c r="Q233" s="65"/>
      <c r="R233" s="65"/>
      <c r="S233" s="65"/>
      <c r="T233" s="66"/>
      <c r="U233" s="34"/>
      <c r="V233" s="34"/>
      <c r="W233" s="34"/>
      <c r="X233" s="34"/>
      <c r="Y233" s="34"/>
      <c r="Z233" s="34"/>
      <c r="AA233" s="34"/>
      <c r="AB233" s="34"/>
      <c r="AC233" s="34"/>
      <c r="AD233" s="34"/>
      <c r="AE233" s="34"/>
      <c r="AT233" s="17" t="s">
        <v>388</v>
      </c>
      <c r="AU233" s="17" t="s">
        <v>86</v>
      </c>
    </row>
    <row r="234" spans="1:65" s="2" customFormat="1" ht="24.15" customHeight="1">
      <c r="A234" s="34"/>
      <c r="B234" s="35"/>
      <c r="C234" s="174" t="s">
        <v>567</v>
      </c>
      <c r="D234" s="174" t="s">
        <v>153</v>
      </c>
      <c r="E234" s="175" t="s">
        <v>1857</v>
      </c>
      <c r="F234" s="176" t="s">
        <v>1858</v>
      </c>
      <c r="G234" s="177" t="s">
        <v>165</v>
      </c>
      <c r="H234" s="178">
        <v>0.222</v>
      </c>
      <c r="I234" s="179"/>
      <c r="J234" s="180">
        <f>ROUND(I234*H234,2)</f>
        <v>0</v>
      </c>
      <c r="K234" s="176" t="s">
        <v>157</v>
      </c>
      <c r="L234" s="39"/>
      <c r="M234" s="224" t="s">
        <v>19</v>
      </c>
      <c r="N234" s="225" t="s">
        <v>51</v>
      </c>
      <c r="O234" s="226"/>
      <c r="P234" s="227">
        <f>O234*H234</f>
        <v>0</v>
      </c>
      <c r="Q234" s="227">
        <v>0</v>
      </c>
      <c r="R234" s="227">
        <f>Q234*H234</f>
        <v>0</v>
      </c>
      <c r="S234" s="227">
        <v>0</v>
      </c>
      <c r="T234" s="228">
        <f>S234*H234</f>
        <v>0</v>
      </c>
      <c r="U234" s="34"/>
      <c r="V234" s="34"/>
      <c r="W234" s="34"/>
      <c r="X234" s="34"/>
      <c r="Y234" s="34"/>
      <c r="Z234" s="34"/>
      <c r="AA234" s="34"/>
      <c r="AB234" s="34"/>
      <c r="AC234" s="34"/>
      <c r="AD234" s="34"/>
      <c r="AE234" s="34"/>
      <c r="AR234" s="185" t="s">
        <v>233</v>
      </c>
      <c r="AT234" s="185" t="s">
        <v>153</v>
      </c>
      <c r="AU234" s="185" t="s">
        <v>86</v>
      </c>
      <c r="AY234" s="17" t="s">
        <v>151</v>
      </c>
      <c r="BE234" s="186">
        <f>IF(N234="základní",J234,0)</f>
        <v>0</v>
      </c>
      <c r="BF234" s="186">
        <f>IF(N234="snížená",J234,0)</f>
        <v>0</v>
      </c>
      <c r="BG234" s="186">
        <f>IF(N234="zákl. přenesená",J234,0)</f>
        <v>0</v>
      </c>
      <c r="BH234" s="186">
        <f>IF(N234="sníž. přenesená",J234,0)</f>
        <v>0</v>
      </c>
      <c r="BI234" s="186">
        <f>IF(N234="nulová",J234,0)</f>
        <v>0</v>
      </c>
      <c r="BJ234" s="17" t="s">
        <v>158</v>
      </c>
      <c r="BK234" s="186">
        <f>ROUND(I234*H234,2)</f>
        <v>0</v>
      </c>
      <c r="BL234" s="17" t="s">
        <v>233</v>
      </c>
      <c r="BM234" s="185" t="s">
        <v>1859</v>
      </c>
    </row>
    <row r="235" spans="1:31" s="2" customFormat="1" ht="6.9" customHeight="1">
      <c r="A235" s="34"/>
      <c r="B235" s="48"/>
      <c r="C235" s="49"/>
      <c r="D235" s="49"/>
      <c r="E235" s="49"/>
      <c r="F235" s="49"/>
      <c r="G235" s="49"/>
      <c r="H235" s="49"/>
      <c r="I235" s="49"/>
      <c r="J235" s="49"/>
      <c r="K235" s="49"/>
      <c r="L235" s="39"/>
      <c r="M235" s="34"/>
      <c r="O235" s="34"/>
      <c r="P235" s="34"/>
      <c r="Q235" s="34"/>
      <c r="R235" s="34"/>
      <c r="S235" s="34"/>
      <c r="T235" s="34"/>
      <c r="U235" s="34"/>
      <c r="V235" s="34"/>
      <c r="W235" s="34"/>
      <c r="X235" s="34"/>
      <c r="Y235" s="34"/>
      <c r="Z235" s="34"/>
      <c r="AA235" s="34"/>
      <c r="AB235" s="34"/>
      <c r="AC235" s="34"/>
      <c r="AD235" s="34"/>
      <c r="AE235" s="34"/>
    </row>
  </sheetData>
  <sheetProtection algorithmName="SHA-512" hashValue="7FW6XSa0bMnpwRZl1JtCS064Us+eJADsODoVxY9VTeTYXU6piO+OHDQEjuM9ziGj86OPykP9tr5fwCZzRXXINQ==" saltValue="J+oarFmC3g9yDylWL4fKCtKipkUDyMdsedk4oN8Wf7o0k7urPrJfpT+0LchAYTNA5TwwOIKujrPaoR3GMCU+9A==" spinCount="100000" sheet="1" objects="1" scenarios="1" formatColumns="0" formatRows="0" autoFilter="0"/>
  <autoFilter ref="C94:K234"/>
  <mergeCells count="9">
    <mergeCell ref="E50:H50"/>
    <mergeCell ref="E85:H85"/>
    <mergeCell ref="E87:H8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3"/>
      <c r="M2" s="353"/>
      <c r="N2" s="353"/>
      <c r="O2" s="353"/>
      <c r="P2" s="353"/>
      <c r="Q2" s="353"/>
      <c r="R2" s="353"/>
      <c r="S2" s="353"/>
      <c r="T2" s="353"/>
      <c r="U2" s="353"/>
      <c r="V2" s="353"/>
      <c r="AT2" s="17" t="s">
        <v>97</v>
      </c>
    </row>
    <row r="3" spans="2:46" s="1" customFormat="1" ht="6.9" customHeight="1">
      <c r="B3" s="102"/>
      <c r="C3" s="103"/>
      <c r="D3" s="103"/>
      <c r="E3" s="103"/>
      <c r="F3" s="103"/>
      <c r="G3" s="103"/>
      <c r="H3" s="103"/>
      <c r="I3" s="103"/>
      <c r="J3" s="103"/>
      <c r="K3" s="103"/>
      <c r="L3" s="20"/>
      <c r="AT3" s="17" t="s">
        <v>88</v>
      </c>
    </row>
    <row r="4" spans="2:46" s="1" customFormat="1" ht="24.9" customHeight="1">
      <c r="B4" s="20"/>
      <c r="D4" s="104" t="s">
        <v>105</v>
      </c>
      <c r="L4" s="20"/>
      <c r="M4" s="105" t="s">
        <v>10</v>
      </c>
      <c r="AT4" s="17" t="s">
        <v>37</v>
      </c>
    </row>
    <row r="5" spans="2:12" s="1" customFormat="1" ht="6.9" customHeight="1">
      <c r="B5" s="20"/>
      <c r="L5" s="20"/>
    </row>
    <row r="6" spans="2:12" s="1" customFormat="1" ht="12" customHeight="1">
      <c r="B6" s="20"/>
      <c r="D6" s="106" t="s">
        <v>16</v>
      </c>
      <c r="L6" s="20"/>
    </row>
    <row r="7" spans="2:12" s="1" customFormat="1" ht="16.5" customHeight="1">
      <c r="B7" s="20"/>
      <c r="E7" s="354" t="str">
        <f>'Rekapitulace stavby'!K6</f>
        <v>Nýrsko ON – oprava výpravní budovy</v>
      </c>
      <c r="F7" s="355"/>
      <c r="G7" s="355"/>
      <c r="H7" s="355"/>
      <c r="L7" s="20"/>
    </row>
    <row r="8" spans="1:31" s="2" customFormat="1" ht="12" customHeight="1">
      <c r="A8" s="34"/>
      <c r="B8" s="39"/>
      <c r="C8" s="34"/>
      <c r="D8" s="106" t="s">
        <v>106</v>
      </c>
      <c r="E8" s="34"/>
      <c r="F8" s="34"/>
      <c r="G8" s="34"/>
      <c r="H8" s="34"/>
      <c r="I8" s="34"/>
      <c r="J8" s="34"/>
      <c r="K8" s="34"/>
      <c r="L8" s="107"/>
      <c r="S8" s="34"/>
      <c r="T8" s="34"/>
      <c r="U8" s="34"/>
      <c r="V8" s="34"/>
      <c r="W8" s="34"/>
      <c r="X8" s="34"/>
      <c r="Y8" s="34"/>
      <c r="Z8" s="34"/>
      <c r="AA8" s="34"/>
      <c r="AB8" s="34"/>
      <c r="AC8" s="34"/>
      <c r="AD8" s="34"/>
      <c r="AE8" s="34"/>
    </row>
    <row r="9" spans="1:31" s="2" customFormat="1" ht="16.5" customHeight="1">
      <c r="A9" s="34"/>
      <c r="B9" s="39"/>
      <c r="C9" s="34"/>
      <c r="D9" s="34"/>
      <c r="E9" s="356" t="s">
        <v>1860</v>
      </c>
      <c r="F9" s="357"/>
      <c r="G9" s="357"/>
      <c r="H9" s="357"/>
      <c r="I9" s="34"/>
      <c r="J9" s="34"/>
      <c r="K9" s="34"/>
      <c r="L9" s="107"/>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7"/>
      <c r="S10" s="34"/>
      <c r="T10" s="34"/>
      <c r="U10" s="34"/>
      <c r="V10" s="34"/>
      <c r="W10" s="34"/>
      <c r="X10" s="34"/>
      <c r="Y10" s="34"/>
      <c r="Z10" s="34"/>
      <c r="AA10" s="34"/>
      <c r="AB10" s="34"/>
      <c r="AC10" s="34"/>
      <c r="AD10" s="34"/>
      <c r="AE10" s="34"/>
    </row>
    <row r="11" spans="1:31" s="2" customFormat="1" ht="12" customHeight="1">
      <c r="A11" s="34"/>
      <c r="B11" s="39"/>
      <c r="C11" s="34"/>
      <c r="D11" s="106" t="s">
        <v>18</v>
      </c>
      <c r="E11" s="34"/>
      <c r="F11" s="108" t="s">
        <v>19</v>
      </c>
      <c r="G11" s="34"/>
      <c r="H11" s="34"/>
      <c r="I11" s="106" t="s">
        <v>20</v>
      </c>
      <c r="J11" s="108" t="s">
        <v>19</v>
      </c>
      <c r="K11" s="34"/>
      <c r="L11" s="107"/>
      <c r="S11" s="34"/>
      <c r="T11" s="34"/>
      <c r="U11" s="34"/>
      <c r="V11" s="34"/>
      <c r="W11" s="34"/>
      <c r="X11" s="34"/>
      <c r="Y11" s="34"/>
      <c r="Z11" s="34"/>
      <c r="AA11" s="34"/>
      <c r="AB11" s="34"/>
      <c r="AC11" s="34"/>
      <c r="AD11" s="34"/>
      <c r="AE11" s="34"/>
    </row>
    <row r="12" spans="1:31" s="2" customFormat="1" ht="12" customHeight="1">
      <c r="A12" s="34"/>
      <c r="B12" s="39"/>
      <c r="C12" s="34"/>
      <c r="D12" s="106" t="s">
        <v>21</v>
      </c>
      <c r="E12" s="34"/>
      <c r="F12" s="108" t="s">
        <v>108</v>
      </c>
      <c r="G12" s="34"/>
      <c r="H12" s="34"/>
      <c r="I12" s="106" t="s">
        <v>23</v>
      </c>
      <c r="J12" s="109" t="str">
        <f>'Rekapitulace stavby'!AN8</f>
        <v>19. 8. 2020</v>
      </c>
      <c r="K12" s="34"/>
      <c r="L12" s="107"/>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7"/>
      <c r="S13" s="34"/>
      <c r="T13" s="34"/>
      <c r="U13" s="34"/>
      <c r="V13" s="34"/>
      <c r="W13" s="34"/>
      <c r="X13" s="34"/>
      <c r="Y13" s="34"/>
      <c r="Z13" s="34"/>
      <c r="AA13" s="34"/>
      <c r="AB13" s="34"/>
      <c r="AC13" s="34"/>
      <c r="AD13" s="34"/>
      <c r="AE13" s="34"/>
    </row>
    <row r="14" spans="1:31" s="2" customFormat="1" ht="12" customHeight="1">
      <c r="A14" s="34"/>
      <c r="B14" s="39"/>
      <c r="C14" s="34"/>
      <c r="D14" s="106" t="s">
        <v>25</v>
      </c>
      <c r="E14" s="34"/>
      <c r="F14" s="34"/>
      <c r="G14" s="34"/>
      <c r="H14" s="34"/>
      <c r="I14" s="106" t="s">
        <v>26</v>
      </c>
      <c r="J14" s="108" t="str">
        <f>IF('Rekapitulace stavby'!AN10="","",'Rekapitulace stavby'!AN10)</f>
        <v>70994234</v>
      </c>
      <c r="K14" s="34"/>
      <c r="L14" s="107"/>
      <c r="S14" s="34"/>
      <c r="T14" s="34"/>
      <c r="U14" s="34"/>
      <c r="V14" s="34"/>
      <c r="W14" s="34"/>
      <c r="X14" s="34"/>
      <c r="Y14" s="34"/>
      <c r="Z14" s="34"/>
      <c r="AA14" s="34"/>
      <c r="AB14" s="34"/>
      <c r="AC14" s="34"/>
      <c r="AD14" s="34"/>
      <c r="AE14" s="34"/>
    </row>
    <row r="15" spans="1:31" s="2" customFormat="1" ht="18" customHeight="1">
      <c r="A15" s="34"/>
      <c r="B15" s="39"/>
      <c r="C15" s="34"/>
      <c r="D15" s="34"/>
      <c r="E15" s="108" t="str">
        <f>IF('Rekapitulace stavby'!E11="","",'Rekapitulace stavby'!E11)</f>
        <v>Správa železnic, s.o.</v>
      </c>
      <c r="F15" s="34"/>
      <c r="G15" s="34"/>
      <c r="H15" s="34"/>
      <c r="I15" s="106" t="s">
        <v>29</v>
      </c>
      <c r="J15" s="108" t="str">
        <f>IF('Rekapitulace stavby'!AN11="","",'Rekapitulace stavby'!AN11)</f>
        <v>CZ70994234</v>
      </c>
      <c r="K15" s="34"/>
      <c r="L15" s="107"/>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7"/>
      <c r="S16" s="34"/>
      <c r="T16" s="34"/>
      <c r="U16" s="34"/>
      <c r="V16" s="34"/>
      <c r="W16" s="34"/>
      <c r="X16" s="34"/>
      <c r="Y16" s="34"/>
      <c r="Z16" s="34"/>
      <c r="AA16" s="34"/>
      <c r="AB16" s="34"/>
      <c r="AC16" s="34"/>
      <c r="AD16" s="34"/>
      <c r="AE16" s="34"/>
    </row>
    <row r="17" spans="1:31" s="2" customFormat="1" ht="12" customHeight="1">
      <c r="A17" s="34"/>
      <c r="B17" s="39"/>
      <c r="C17" s="34"/>
      <c r="D17" s="106" t="s">
        <v>31</v>
      </c>
      <c r="E17" s="34"/>
      <c r="F17" s="34"/>
      <c r="G17" s="34"/>
      <c r="H17" s="34"/>
      <c r="I17" s="106" t="s">
        <v>26</v>
      </c>
      <c r="J17" s="30" t="str">
        <f>'Rekapitulace stavby'!AN13</f>
        <v>Vyplň údaj</v>
      </c>
      <c r="K17" s="34"/>
      <c r="L17" s="107"/>
      <c r="S17" s="34"/>
      <c r="T17" s="34"/>
      <c r="U17" s="34"/>
      <c r="V17" s="34"/>
      <c r="W17" s="34"/>
      <c r="X17" s="34"/>
      <c r="Y17" s="34"/>
      <c r="Z17" s="34"/>
      <c r="AA17" s="34"/>
      <c r="AB17" s="34"/>
      <c r="AC17" s="34"/>
      <c r="AD17" s="34"/>
      <c r="AE17" s="34"/>
    </row>
    <row r="18" spans="1:31" s="2" customFormat="1" ht="18" customHeight="1">
      <c r="A18" s="34"/>
      <c r="B18" s="39"/>
      <c r="C18" s="34"/>
      <c r="D18" s="34"/>
      <c r="E18" s="358" t="str">
        <f>'Rekapitulace stavby'!E14</f>
        <v>Vyplň údaj</v>
      </c>
      <c r="F18" s="359"/>
      <c r="G18" s="359"/>
      <c r="H18" s="359"/>
      <c r="I18" s="106" t="s">
        <v>29</v>
      </c>
      <c r="J18" s="30" t="str">
        <f>'Rekapitulace stavby'!AN14</f>
        <v>Vyplň údaj</v>
      </c>
      <c r="K18" s="34"/>
      <c r="L18" s="107"/>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7"/>
      <c r="S19" s="34"/>
      <c r="T19" s="34"/>
      <c r="U19" s="34"/>
      <c r="V19" s="34"/>
      <c r="W19" s="34"/>
      <c r="X19" s="34"/>
      <c r="Y19" s="34"/>
      <c r="Z19" s="34"/>
      <c r="AA19" s="34"/>
      <c r="AB19" s="34"/>
      <c r="AC19" s="34"/>
      <c r="AD19" s="34"/>
      <c r="AE19" s="34"/>
    </row>
    <row r="20" spans="1:31" s="2" customFormat="1" ht="12" customHeight="1">
      <c r="A20" s="34"/>
      <c r="B20" s="39"/>
      <c r="C20" s="34"/>
      <c r="D20" s="106" t="s">
        <v>33</v>
      </c>
      <c r="E20" s="34"/>
      <c r="F20" s="34"/>
      <c r="G20" s="34"/>
      <c r="H20" s="34"/>
      <c r="I20" s="106" t="s">
        <v>26</v>
      </c>
      <c r="J20" s="108" t="str">
        <f>IF('Rekapitulace stavby'!AN16="","",'Rekapitulace stavby'!AN16)</f>
        <v>05165024</v>
      </c>
      <c r="K20" s="34"/>
      <c r="L20" s="107"/>
      <c r="S20" s="34"/>
      <c r="T20" s="34"/>
      <c r="U20" s="34"/>
      <c r="V20" s="34"/>
      <c r="W20" s="34"/>
      <c r="X20" s="34"/>
      <c r="Y20" s="34"/>
      <c r="Z20" s="34"/>
      <c r="AA20" s="34"/>
      <c r="AB20" s="34"/>
      <c r="AC20" s="34"/>
      <c r="AD20" s="34"/>
      <c r="AE20" s="34"/>
    </row>
    <row r="21" spans="1:31" s="2" customFormat="1" ht="18" customHeight="1">
      <c r="A21" s="34"/>
      <c r="B21" s="39"/>
      <c r="C21" s="34"/>
      <c r="D21" s="34"/>
      <c r="E21" s="108" t="str">
        <f>IF('Rekapitulace stavby'!E17="","",'Rekapitulace stavby'!E17)</f>
        <v xml:space="preserve">SUDOP EU a.s. </v>
      </c>
      <c r="F21" s="34"/>
      <c r="G21" s="34"/>
      <c r="H21" s="34"/>
      <c r="I21" s="106" t="s">
        <v>29</v>
      </c>
      <c r="J21" s="108" t="str">
        <f>IF('Rekapitulace stavby'!AN17="","",'Rekapitulace stavby'!AN17)</f>
        <v>CZ05165024</v>
      </c>
      <c r="K21" s="34"/>
      <c r="L21" s="107"/>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7"/>
      <c r="S22" s="34"/>
      <c r="T22" s="34"/>
      <c r="U22" s="34"/>
      <c r="V22" s="34"/>
      <c r="W22" s="34"/>
      <c r="X22" s="34"/>
      <c r="Y22" s="34"/>
      <c r="Z22" s="34"/>
      <c r="AA22" s="34"/>
      <c r="AB22" s="34"/>
      <c r="AC22" s="34"/>
      <c r="AD22" s="34"/>
      <c r="AE22" s="34"/>
    </row>
    <row r="23" spans="1:31" s="2" customFormat="1" ht="12" customHeight="1">
      <c r="A23" s="34"/>
      <c r="B23" s="39"/>
      <c r="C23" s="34"/>
      <c r="D23" s="106" t="s">
        <v>38</v>
      </c>
      <c r="E23" s="34"/>
      <c r="F23" s="34"/>
      <c r="G23" s="34"/>
      <c r="H23" s="34"/>
      <c r="I23" s="106" t="s">
        <v>26</v>
      </c>
      <c r="J23" s="108" t="str">
        <f>IF('Rekapitulace stavby'!AN19="","",'Rekapitulace stavby'!AN19)</f>
        <v>07036167</v>
      </c>
      <c r="K23" s="34"/>
      <c r="L23" s="107"/>
      <c r="S23" s="34"/>
      <c r="T23" s="34"/>
      <c r="U23" s="34"/>
      <c r="V23" s="34"/>
      <c r="W23" s="34"/>
      <c r="X23" s="34"/>
      <c r="Y23" s="34"/>
      <c r="Z23" s="34"/>
      <c r="AA23" s="34"/>
      <c r="AB23" s="34"/>
      <c r="AC23" s="34"/>
      <c r="AD23" s="34"/>
      <c r="AE23" s="34"/>
    </row>
    <row r="24" spans="1:31" s="2" customFormat="1" ht="18" customHeight="1">
      <c r="A24" s="34"/>
      <c r="B24" s="39"/>
      <c r="C24" s="34"/>
      <c r="D24" s="34"/>
      <c r="E24" s="108" t="str">
        <f>IF('Rekapitulace stavby'!E20="","",'Rekapitulace stavby'!E20)</f>
        <v>STAVEBNÍ ROZPOČTY s.r.o.</v>
      </c>
      <c r="F24" s="34"/>
      <c r="G24" s="34"/>
      <c r="H24" s="34"/>
      <c r="I24" s="106" t="s">
        <v>29</v>
      </c>
      <c r="J24" s="108" t="str">
        <f>IF('Rekapitulace stavby'!AN20="","",'Rekapitulace stavby'!AN20)</f>
        <v>CZ07036167</v>
      </c>
      <c r="K24" s="34"/>
      <c r="L24" s="107"/>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7"/>
      <c r="S25" s="34"/>
      <c r="T25" s="34"/>
      <c r="U25" s="34"/>
      <c r="V25" s="34"/>
      <c r="W25" s="34"/>
      <c r="X25" s="34"/>
      <c r="Y25" s="34"/>
      <c r="Z25" s="34"/>
      <c r="AA25" s="34"/>
      <c r="AB25" s="34"/>
      <c r="AC25" s="34"/>
      <c r="AD25" s="34"/>
      <c r="AE25" s="34"/>
    </row>
    <row r="26" spans="1:31" s="2" customFormat="1" ht="12" customHeight="1">
      <c r="A26" s="34"/>
      <c r="B26" s="39"/>
      <c r="C26" s="34"/>
      <c r="D26" s="106" t="s">
        <v>42</v>
      </c>
      <c r="E26" s="34"/>
      <c r="F26" s="34"/>
      <c r="G26" s="34"/>
      <c r="H26" s="34"/>
      <c r="I26" s="34"/>
      <c r="J26" s="34"/>
      <c r="K26" s="34"/>
      <c r="L26" s="107"/>
      <c r="S26" s="34"/>
      <c r="T26" s="34"/>
      <c r="U26" s="34"/>
      <c r="V26" s="34"/>
      <c r="W26" s="34"/>
      <c r="X26" s="34"/>
      <c r="Y26" s="34"/>
      <c r="Z26" s="34"/>
      <c r="AA26" s="34"/>
      <c r="AB26" s="34"/>
      <c r="AC26" s="34"/>
      <c r="AD26" s="34"/>
      <c r="AE26" s="34"/>
    </row>
    <row r="27" spans="1:31" s="8" customFormat="1" ht="16.5" customHeight="1">
      <c r="A27" s="110"/>
      <c r="B27" s="111"/>
      <c r="C27" s="110"/>
      <c r="D27" s="110"/>
      <c r="E27" s="360" t="s">
        <v>19</v>
      </c>
      <c r="F27" s="360"/>
      <c r="G27" s="360"/>
      <c r="H27" s="360"/>
      <c r="I27" s="110"/>
      <c r="J27" s="110"/>
      <c r="K27" s="110"/>
      <c r="L27" s="112"/>
      <c r="S27" s="110"/>
      <c r="T27" s="110"/>
      <c r="U27" s="110"/>
      <c r="V27" s="110"/>
      <c r="W27" s="110"/>
      <c r="X27" s="110"/>
      <c r="Y27" s="110"/>
      <c r="Z27" s="110"/>
      <c r="AA27" s="110"/>
      <c r="AB27" s="110"/>
      <c r="AC27" s="110"/>
      <c r="AD27" s="110"/>
      <c r="AE27" s="110"/>
    </row>
    <row r="28" spans="1:31" s="2" customFormat="1" ht="6.9" customHeight="1">
      <c r="A28" s="34"/>
      <c r="B28" s="39"/>
      <c r="C28" s="34"/>
      <c r="D28" s="34"/>
      <c r="E28" s="34"/>
      <c r="F28" s="34"/>
      <c r="G28" s="34"/>
      <c r="H28" s="34"/>
      <c r="I28" s="34"/>
      <c r="J28" s="34"/>
      <c r="K28" s="34"/>
      <c r="L28" s="107"/>
      <c r="S28" s="34"/>
      <c r="T28" s="34"/>
      <c r="U28" s="34"/>
      <c r="V28" s="34"/>
      <c r="W28" s="34"/>
      <c r="X28" s="34"/>
      <c r="Y28" s="34"/>
      <c r="Z28" s="34"/>
      <c r="AA28" s="34"/>
      <c r="AB28" s="34"/>
      <c r="AC28" s="34"/>
      <c r="AD28" s="34"/>
      <c r="AE28" s="34"/>
    </row>
    <row r="29" spans="1:31" s="2" customFormat="1" ht="6.9" customHeight="1">
      <c r="A29" s="34"/>
      <c r="B29" s="39"/>
      <c r="C29" s="34"/>
      <c r="D29" s="113"/>
      <c r="E29" s="113"/>
      <c r="F29" s="113"/>
      <c r="G29" s="113"/>
      <c r="H29" s="113"/>
      <c r="I29" s="113"/>
      <c r="J29" s="113"/>
      <c r="K29" s="113"/>
      <c r="L29" s="107"/>
      <c r="S29" s="34"/>
      <c r="T29" s="34"/>
      <c r="U29" s="34"/>
      <c r="V29" s="34"/>
      <c r="W29" s="34"/>
      <c r="X29" s="34"/>
      <c r="Y29" s="34"/>
      <c r="Z29" s="34"/>
      <c r="AA29" s="34"/>
      <c r="AB29" s="34"/>
      <c r="AC29" s="34"/>
      <c r="AD29" s="34"/>
      <c r="AE29" s="34"/>
    </row>
    <row r="30" spans="1:31" s="2" customFormat="1" ht="25.35" customHeight="1">
      <c r="A30" s="34"/>
      <c r="B30" s="39"/>
      <c r="C30" s="34"/>
      <c r="D30" s="114" t="s">
        <v>44</v>
      </c>
      <c r="E30" s="34"/>
      <c r="F30" s="34"/>
      <c r="G30" s="34"/>
      <c r="H30" s="34"/>
      <c r="I30" s="34"/>
      <c r="J30" s="115">
        <f>ROUND(J87,2)</f>
        <v>0</v>
      </c>
      <c r="K30" s="34"/>
      <c r="L30" s="107"/>
      <c r="S30" s="34"/>
      <c r="T30" s="34"/>
      <c r="U30" s="34"/>
      <c r="V30" s="34"/>
      <c r="W30" s="34"/>
      <c r="X30" s="34"/>
      <c r="Y30" s="34"/>
      <c r="Z30" s="34"/>
      <c r="AA30" s="34"/>
      <c r="AB30" s="34"/>
      <c r="AC30" s="34"/>
      <c r="AD30" s="34"/>
      <c r="AE30" s="34"/>
    </row>
    <row r="31" spans="1:31" s="2" customFormat="1" ht="6.9" customHeight="1">
      <c r="A31" s="34"/>
      <c r="B31" s="39"/>
      <c r="C31" s="34"/>
      <c r="D31" s="113"/>
      <c r="E31" s="113"/>
      <c r="F31" s="113"/>
      <c r="G31" s="113"/>
      <c r="H31" s="113"/>
      <c r="I31" s="113"/>
      <c r="J31" s="113"/>
      <c r="K31" s="113"/>
      <c r="L31" s="107"/>
      <c r="S31" s="34"/>
      <c r="T31" s="34"/>
      <c r="U31" s="34"/>
      <c r="V31" s="34"/>
      <c r="W31" s="34"/>
      <c r="X31" s="34"/>
      <c r="Y31" s="34"/>
      <c r="Z31" s="34"/>
      <c r="AA31" s="34"/>
      <c r="AB31" s="34"/>
      <c r="AC31" s="34"/>
      <c r="AD31" s="34"/>
      <c r="AE31" s="34"/>
    </row>
    <row r="32" spans="1:31" s="2" customFormat="1" ht="14.4" customHeight="1">
      <c r="A32" s="34"/>
      <c r="B32" s="39"/>
      <c r="C32" s="34"/>
      <c r="D32" s="34"/>
      <c r="E32" s="34"/>
      <c r="F32" s="116" t="s">
        <v>46</v>
      </c>
      <c r="G32" s="34"/>
      <c r="H32" s="34"/>
      <c r="I32" s="116" t="s">
        <v>45</v>
      </c>
      <c r="J32" s="116" t="s">
        <v>47</v>
      </c>
      <c r="K32" s="34"/>
      <c r="L32" s="107"/>
      <c r="S32" s="34"/>
      <c r="T32" s="34"/>
      <c r="U32" s="34"/>
      <c r="V32" s="34"/>
      <c r="W32" s="34"/>
      <c r="X32" s="34"/>
      <c r="Y32" s="34"/>
      <c r="Z32" s="34"/>
      <c r="AA32" s="34"/>
      <c r="AB32" s="34"/>
      <c r="AC32" s="34"/>
      <c r="AD32" s="34"/>
      <c r="AE32" s="34"/>
    </row>
    <row r="33" spans="1:31" s="2" customFormat="1" ht="14.4" customHeight="1" hidden="1">
      <c r="A33" s="34"/>
      <c r="B33" s="39"/>
      <c r="C33" s="34"/>
      <c r="D33" s="117" t="s">
        <v>48</v>
      </c>
      <c r="E33" s="106" t="s">
        <v>49</v>
      </c>
      <c r="F33" s="118">
        <f>ROUND((SUM(BE87:BE246)),2)</f>
        <v>0</v>
      </c>
      <c r="G33" s="34"/>
      <c r="H33" s="34"/>
      <c r="I33" s="119">
        <v>0.21</v>
      </c>
      <c r="J33" s="118">
        <f>ROUND(((SUM(BE87:BE246))*I33),2)</f>
        <v>0</v>
      </c>
      <c r="K33" s="34"/>
      <c r="L33" s="107"/>
      <c r="S33" s="34"/>
      <c r="T33" s="34"/>
      <c r="U33" s="34"/>
      <c r="V33" s="34"/>
      <c r="W33" s="34"/>
      <c r="X33" s="34"/>
      <c r="Y33" s="34"/>
      <c r="Z33" s="34"/>
      <c r="AA33" s="34"/>
      <c r="AB33" s="34"/>
      <c r="AC33" s="34"/>
      <c r="AD33" s="34"/>
      <c r="AE33" s="34"/>
    </row>
    <row r="34" spans="1:31" s="2" customFormat="1" ht="14.4" customHeight="1" hidden="1">
      <c r="A34" s="34"/>
      <c r="B34" s="39"/>
      <c r="C34" s="34"/>
      <c r="D34" s="34"/>
      <c r="E34" s="106" t="s">
        <v>50</v>
      </c>
      <c r="F34" s="118">
        <f>ROUND((SUM(BF87:BF246)),2)</f>
        <v>0</v>
      </c>
      <c r="G34" s="34"/>
      <c r="H34" s="34"/>
      <c r="I34" s="119">
        <v>0.15</v>
      </c>
      <c r="J34" s="118">
        <f>ROUND(((SUM(BF87:BF246))*I34),2)</f>
        <v>0</v>
      </c>
      <c r="K34" s="34"/>
      <c r="L34" s="107"/>
      <c r="S34" s="34"/>
      <c r="T34" s="34"/>
      <c r="U34" s="34"/>
      <c r="V34" s="34"/>
      <c r="W34" s="34"/>
      <c r="X34" s="34"/>
      <c r="Y34" s="34"/>
      <c r="Z34" s="34"/>
      <c r="AA34" s="34"/>
      <c r="AB34" s="34"/>
      <c r="AC34" s="34"/>
      <c r="AD34" s="34"/>
      <c r="AE34" s="34"/>
    </row>
    <row r="35" spans="1:31" s="2" customFormat="1" ht="14.4" customHeight="1">
      <c r="A35" s="34"/>
      <c r="B35" s="39"/>
      <c r="C35" s="34"/>
      <c r="D35" s="106" t="s">
        <v>48</v>
      </c>
      <c r="E35" s="106" t="s">
        <v>51</v>
      </c>
      <c r="F35" s="118">
        <f>ROUND((SUM(BG87:BG246)),2)</f>
        <v>0</v>
      </c>
      <c r="G35" s="34"/>
      <c r="H35" s="34"/>
      <c r="I35" s="119">
        <v>0.21</v>
      </c>
      <c r="J35" s="118">
        <f>0</f>
        <v>0</v>
      </c>
      <c r="K35" s="34"/>
      <c r="L35" s="107"/>
      <c r="S35" s="34"/>
      <c r="T35" s="34"/>
      <c r="U35" s="34"/>
      <c r="V35" s="34"/>
      <c r="W35" s="34"/>
      <c r="X35" s="34"/>
      <c r="Y35" s="34"/>
      <c r="Z35" s="34"/>
      <c r="AA35" s="34"/>
      <c r="AB35" s="34"/>
      <c r="AC35" s="34"/>
      <c r="AD35" s="34"/>
      <c r="AE35" s="34"/>
    </row>
    <row r="36" spans="1:31" s="2" customFormat="1" ht="14.4" customHeight="1">
      <c r="A36" s="34"/>
      <c r="B36" s="39"/>
      <c r="C36" s="34"/>
      <c r="D36" s="34"/>
      <c r="E36" s="106" t="s">
        <v>52</v>
      </c>
      <c r="F36" s="118">
        <f>ROUND((SUM(BH87:BH246)),2)</f>
        <v>0</v>
      </c>
      <c r="G36" s="34"/>
      <c r="H36" s="34"/>
      <c r="I36" s="119">
        <v>0.15</v>
      </c>
      <c r="J36" s="118">
        <f>0</f>
        <v>0</v>
      </c>
      <c r="K36" s="34"/>
      <c r="L36" s="107"/>
      <c r="S36" s="34"/>
      <c r="T36" s="34"/>
      <c r="U36" s="34"/>
      <c r="V36" s="34"/>
      <c r="W36" s="34"/>
      <c r="X36" s="34"/>
      <c r="Y36" s="34"/>
      <c r="Z36" s="34"/>
      <c r="AA36" s="34"/>
      <c r="AB36" s="34"/>
      <c r="AC36" s="34"/>
      <c r="AD36" s="34"/>
      <c r="AE36" s="34"/>
    </row>
    <row r="37" spans="1:31" s="2" customFormat="1" ht="14.4" customHeight="1" hidden="1">
      <c r="A37" s="34"/>
      <c r="B37" s="39"/>
      <c r="C37" s="34"/>
      <c r="D37" s="34"/>
      <c r="E37" s="106" t="s">
        <v>53</v>
      </c>
      <c r="F37" s="118">
        <f>ROUND((SUM(BI87:BI246)),2)</f>
        <v>0</v>
      </c>
      <c r="G37" s="34"/>
      <c r="H37" s="34"/>
      <c r="I37" s="119">
        <v>0</v>
      </c>
      <c r="J37" s="118">
        <f>0</f>
        <v>0</v>
      </c>
      <c r="K37" s="34"/>
      <c r="L37" s="107"/>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7"/>
      <c r="S38" s="34"/>
      <c r="T38" s="34"/>
      <c r="U38" s="34"/>
      <c r="V38" s="34"/>
      <c r="W38" s="34"/>
      <c r="X38" s="34"/>
      <c r="Y38" s="34"/>
      <c r="Z38" s="34"/>
      <c r="AA38" s="34"/>
      <c r="AB38" s="34"/>
      <c r="AC38" s="34"/>
      <c r="AD38" s="34"/>
      <c r="AE38" s="34"/>
    </row>
    <row r="39" spans="1:31" s="2" customFormat="1" ht="25.35" customHeight="1">
      <c r="A39" s="34"/>
      <c r="B39" s="39"/>
      <c r="C39" s="120"/>
      <c r="D39" s="121" t="s">
        <v>54</v>
      </c>
      <c r="E39" s="122"/>
      <c r="F39" s="122"/>
      <c r="G39" s="123" t="s">
        <v>55</v>
      </c>
      <c r="H39" s="124" t="s">
        <v>56</v>
      </c>
      <c r="I39" s="122"/>
      <c r="J39" s="125">
        <f>SUM(J30:J37)</f>
        <v>0</v>
      </c>
      <c r="K39" s="126"/>
      <c r="L39" s="107"/>
      <c r="S39" s="34"/>
      <c r="T39" s="34"/>
      <c r="U39" s="34"/>
      <c r="V39" s="34"/>
      <c r="W39" s="34"/>
      <c r="X39" s="34"/>
      <c r="Y39" s="34"/>
      <c r="Z39" s="34"/>
      <c r="AA39" s="34"/>
      <c r="AB39" s="34"/>
      <c r="AC39" s="34"/>
      <c r="AD39" s="34"/>
      <c r="AE39" s="34"/>
    </row>
    <row r="40" spans="1:31" s="2" customFormat="1" ht="14.4" customHeight="1">
      <c r="A40" s="34"/>
      <c r="B40" s="127"/>
      <c r="C40" s="128"/>
      <c r="D40" s="128"/>
      <c r="E40" s="128"/>
      <c r="F40" s="128"/>
      <c r="G40" s="128"/>
      <c r="H40" s="128"/>
      <c r="I40" s="128"/>
      <c r="J40" s="128"/>
      <c r="K40" s="128"/>
      <c r="L40" s="107"/>
      <c r="S40" s="34"/>
      <c r="T40" s="34"/>
      <c r="U40" s="34"/>
      <c r="V40" s="34"/>
      <c r="W40" s="34"/>
      <c r="X40" s="34"/>
      <c r="Y40" s="34"/>
      <c r="Z40" s="34"/>
      <c r="AA40" s="34"/>
      <c r="AB40" s="34"/>
      <c r="AC40" s="34"/>
      <c r="AD40" s="34"/>
      <c r="AE40" s="34"/>
    </row>
    <row r="44" spans="1:31" s="2" customFormat="1" ht="6.9" customHeight="1">
      <c r="A44" s="34"/>
      <c r="B44" s="129"/>
      <c r="C44" s="130"/>
      <c r="D44" s="130"/>
      <c r="E44" s="130"/>
      <c r="F44" s="130"/>
      <c r="G44" s="130"/>
      <c r="H44" s="130"/>
      <c r="I44" s="130"/>
      <c r="J44" s="130"/>
      <c r="K44" s="130"/>
      <c r="L44" s="107"/>
      <c r="S44" s="34"/>
      <c r="T44" s="34"/>
      <c r="U44" s="34"/>
      <c r="V44" s="34"/>
      <c r="W44" s="34"/>
      <c r="X44" s="34"/>
      <c r="Y44" s="34"/>
      <c r="Z44" s="34"/>
      <c r="AA44" s="34"/>
      <c r="AB44" s="34"/>
      <c r="AC44" s="34"/>
      <c r="AD44" s="34"/>
      <c r="AE44" s="34"/>
    </row>
    <row r="45" spans="1:31" s="2" customFormat="1" ht="24.9" customHeight="1">
      <c r="A45" s="34"/>
      <c r="B45" s="35"/>
      <c r="C45" s="23" t="s">
        <v>109</v>
      </c>
      <c r="D45" s="36"/>
      <c r="E45" s="36"/>
      <c r="F45" s="36"/>
      <c r="G45" s="36"/>
      <c r="H45" s="36"/>
      <c r="I45" s="36"/>
      <c r="J45" s="36"/>
      <c r="K45" s="36"/>
      <c r="L45" s="107"/>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7"/>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7"/>
      <c r="S47" s="34"/>
      <c r="T47" s="34"/>
      <c r="U47" s="34"/>
      <c r="V47" s="34"/>
      <c r="W47" s="34"/>
      <c r="X47" s="34"/>
      <c r="Y47" s="34"/>
      <c r="Z47" s="34"/>
      <c r="AA47" s="34"/>
      <c r="AB47" s="34"/>
      <c r="AC47" s="34"/>
      <c r="AD47" s="34"/>
      <c r="AE47" s="34"/>
    </row>
    <row r="48" spans="1:31" s="2" customFormat="1" ht="16.5" customHeight="1">
      <c r="A48" s="34"/>
      <c r="B48" s="35"/>
      <c r="C48" s="36"/>
      <c r="D48" s="36"/>
      <c r="E48" s="361" t="str">
        <f>E7</f>
        <v>Nýrsko ON – oprava výpravní budovy</v>
      </c>
      <c r="F48" s="362"/>
      <c r="G48" s="362"/>
      <c r="H48" s="362"/>
      <c r="I48" s="36"/>
      <c r="J48" s="36"/>
      <c r="K48" s="36"/>
      <c r="L48" s="107"/>
      <c r="S48" s="34"/>
      <c r="T48" s="34"/>
      <c r="U48" s="34"/>
      <c r="V48" s="34"/>
      <c r="W48" s="34"/>
      <c r="X48" s="34"/>
      <c r="Y48" s="34"/>
      <c r="Z48" s="34"/>
      <c r="AA48" s="34"/>
      <c r="AB48" s="34"/>
      <c r="AC48" s="34"/>
      <c r="AD48" s="34"/>
      <c r="AE48" s="34"/>
    </row>
    <row r="49" spans="1:31" s="2" customFormat="1" ht="12" customHeight="1">
      <c r="A49" s="34"/>
      <c r="B49" s="35"/>
      <c r="C49" s="29" t="s">
        <v>106</v>
      </c>
      <c r="D49" s="36"/>
      <c r="E49" s="36"/>
      <c r="F49" s="36"/>
      <c r="G49" s="36"/>
      <c r="H49" s="36"/>
      <c r="I49" s="36"/>
      <c r="J49" s="36"/>
      <c r="K49" s="36"/>
      <c r="L49" s="107"/>
      <c r="S49" s="34"/>
      <c r="T49" s="34"/>
      <c r="U49" s="34"/>
      <c r="V49" s="34"/>
      <c r="W49" s="34"/>
      <c r="X49" s="34"/>
      <c r="Y49" s="34"/>
      <c r="Z49" s="34"/>
      <c r="AA49" s="34"/>
      <c r="AB49" s="34"/>
      <c r="AC49" s="34"/>
      <c r="AD49" s="34"/>
      <c r="AE49" s="34"/>
    </row>
    <row r="50" spans="1:31" s="2" customFormat="1" ht="16.5" customHeight="1">
      <c r="A50" s="34"/>
      <c r="B50" s="35"/>
      <c r="C50" s="36"/>
      <c r="D50" s="36"/>
      <c r="E50" s="314" t="str">
        <f>E9</f>
        <v>SO 04 - Elektroinstalace</v>
      </c>
      <c r="F50" s="363"/>
      <c r="G50" s="363"/>
      <c r="H50" s="363"/>
      <c r="I50" s="36"/>
      <c r="J50" s="36"/>
      <c r="K50" s="36"/>
      <c r="L50" s="107"/>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7"/>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60" t="str">
        <f>IF(J12="","",J12)</f>
        <v>19. 8. 2020</v>
      </c>
      <c r="K52" s="36"/>
      <c r="L52" s="107"/>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7"/>
      <c r="S53" s="34"/>
      <c r="T53" s="34"/>
      <c r="U53" s="34"/>
      <c r="V53" s="34"/>
      <c r="W53" s="34"/>
      <c r="X53" s="34"/>
      <c r="Y53" s="34"/>
      <c r="Z53" s="34"/>
      <c r="AA53" s="34"/>
      <c r="AB53" s="34"/>
      <c r="AC53" s="34"/>
      <c r="AD53" s="34"/>
      <c r="AE53" s="34"/>
    </row>
    <row r="54" spans="1:31" s="2" customFormat="1" ht="15.15" customHeight="1">
      <c r="A54" s="34"/>
      <c r="B54" s="35"/>
      <c r="C54" s="29" t="s">
        <v>25</v>
      </c>
      <c r="D54" s="36"/>
      <c r="E54" s="36"/>
      <c r="F54" s="27" t="str">
        <f>E15</f>
        <v>Správa železnic, s.o.</v>
      </c>
      <c r="G54" s="36"/>
      <c r="H54" s="36"/>
      <c r="I54" s="29" t="s">
        <v>33</v>
      </c>
      <c r="J54" s="32" t="str">
        <f>E21</f>
        <v xml:space="preserve">SUDOP EU a.s. </v>
      </c>
      <c r="K54" s="36"/>
      <c r="L54" s="107"/>
      <c r="S54" s="34"/>
      <c r="T54" s="34"/>
      <c r="U54" s="34"/>
      <c r="V54" s="34"/>
      <c r="W54" s="34"/>
      <c r="X54" s="34"/>
      <c r="Y54" s="34"/>
      <c r="Z54" s="34"/>
      <c r="AA54" s="34"/>
      <c r="AB54" s="34"/>
      <c r="AC54" s="34"/>
      <c r="AD54" s="34"/>
      <c r="AE54" s="34"/>
    </row>
    <row r="55" spans="1:31" s="2" customFormat="1" ht="25.65" customHeight="1">
      <c r="A55" s="34"/>
      <c r="B55" s="35"/>
      <c r="C55" s="29" t="s">
        <v>31</v>
      </c>
      <c r="D55" s="36"/>
      <c r="E55" s="36"/>
      <c r="F55" s="27" t="str">
        <f>IF(E18="","",E18)</f>
        <v>Vyplň údaj</v>
      </c>
      <c r="G55" s="36"/>
      <c r="H55" s="36"/>
      <c r="I55" s="29" t="s">
        <v>38</v>
      </c>
      <c r="J55" s="32" t="str">
        <f>E24</f>
        <v>STAVEBNÍ ROZPOČTY s.r.o.</v>
      </c>
      <c r="K55" s="36"/>
      <c r="L55" s="107"/>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7"/>
      <c r="S56" s="34"/>
      <c r="T56" s="34"/>
      <c r="U56" s="34"/>
      <c r="V56" s="34"/>
      <c r="W56" s="34"/>
      <c r="X56" s="34"/>
      <c r="Y56" s="34"/>
      <c r="Z56" s="34"/>
      <c r="AA56" s="34"/>
      <c r="AB56" s="34"/>
      <c r="AC56" s="34"/>
      <c r="AD56" s="34"/>
      <c r="AE56" s="34"/>
    </row>
    <row r="57" spans="1:31" s="2" customFormat="1" ht="29.25" customHeight="1">
      <c r="A57" s="34"/>
      <c r="B57" s="35"/>
      <c r="C57" s="131" t="s">
        <v>110</v>
      </c>
      <c r="D57" s="132"/>
      <c r="E57" s="132"/>
      <c r="F57" s="132"/>
      <c r="G57" s="132"/>
      <c r="H57" s="132"/>
      <c r="I57" s="132"/>
      <c r="J57" s="133" t="s">
        <v>111</v>
      </c>
      <c r="K57" s="132"/>
      <c r="L57" s="107"/>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7"/>
      <c r="S58" s="34"/>
      <c r="T58" s="34"/>
      <c r="U58" s="34"/>
      <c r="V58" s="34"/>
      <c r="W58" s="34"/>
      <c r="X58" s="34"/>
      <c r="Y58" s="34"/>
      <c r="Z58" s="34"/>
      <c r="AA58" s="34"/>
      <c r="AB58" s="34"/>
      <c r="AC58" s="34"/>
      <c r="AD58" s="34"/>
      <c r="AE58" s="34"/>
    </row>
    <row r="59" spans="1:47" s="2" customFormat="1" ht="22.8" customHeight="1">
      <c r="A59" s="34"/>
      <c r="B59" s="35"/>
      <c r="C59" s="134" t="s">
        <v>76</v>
      </c>
      <c r="D59" s="36"/>
      <c r="E59" s="36"/>
      <c r="F59" s="36"/>
      <c r="G59" s="36"/>
      <c r="H59" s="36"/>
      <c r="I59" s="36"/>
      <c r="J59" s="78">
        <f>J87</f>
        <v>0</v>
      </c>
      <c r="K59" s="36"/>
      <c r="L59" s="107"/>
      <c r="S59" s="34"/>
      <c r="T59" s="34"/>
      <c r="U59" s="34"/>
      <c r="V59" s="34"/>
      <c r="W59" s="34"/>
      <c r="X59" s="34"/>
      <c r="Y59" s="34"/>
      <c r="Z59" s="34"/>
      <c r="AA59" s="34"/>
      <c r="AB59" s="34"/>
      <c r="AC59" s="34"/>
      <c r="AD59" s="34"/>
      <c r="AE59" s="34"/>
      <c r="AU59" s="17" t="s">
        <v>112</v>
      </c>
    </row>
    <row r="60" spans="2:12" s="9" customFormat="1" ht="24.9" customHeight="1">
      <c r="B60" s="135"/>
      <c r="C60" s="136"/>
      <c r="D60" s="137" t="s">
        <v>1548</v>
      </c>
      <c r="E60" s="138"/>
      <c r="F60" s="138"/>
      <c r="G60" s="138"/>
      <c r="H60" s="138"/>
      <c r="I60" s="138"/>
      <c r="J60" s="139">
        <f>J88</f>
        <v>0</v>
      </c>
      <c r="K60" s="136"/>
      <c r="L60" s="140"/>
    </row>
    <row r="61" spans="2:12" s="9" customFormat="1" ht="24.9" customHeight="1">
      <c r="B61" s="135"/>
      <c r="C61" s="136"/>
      <c r="D61" s="137" t="s">
        <v>1861</v>
      </c>
      <c r="E61" s="138"/>
      <c r="F61" s="138"/>
      <c r="G61" s="138"/>
      <c r="H61" s="138"/>
      <c r="I61" s="138"/>
      <c r="J61" s="139">
        <f>J198</f>
        <v>0</v>
      </c>
      <c r="K61" s="136"/>
      <c r="L61" s="140"/>
    </row>
    <row r="62" spans="2:12" s="9" customFormat="1" ht="24.9" customHeight="1">
      <c r="B62" s="135"/>
      <c r="C62" s="136"/>
      <c r="D62" s="137" t="s">
        <v>1862</v>
      </c>
      <c r="E62" s="138"/>
      <c r="F62" s="138"/>
      <c r="G62" s="138"/>
      <c r="H62" s="138"/>
      <c r="I62" s="138"/>
      <c r="J62" s="139">
        <f>J219</f>
        <v>0</v>
      </c>
      <c r="K62" s="136"/>
      <c r="L62" s="140"/>
    </row>
    <row r="63" spans="2:12" s="9" customFormat="1" ht="24.9" customHeight="1">
      <c r="B63" s="135"/>
      <c r="C63" s="136"/>
      <c r="D63" s="137" t="s">
        <v>1863</v>
      </c>
      <c r="E63" s="138"/>
      <c r="F63" s="138"/>
      <c r="G63" s="138"/>
      <c r="H63" s="138"/>
      <c r="I63" s="138"/>
      <c r="J63" s="139">
        <f>J230</f>
        <v>0</v>
      </c>
      <c r="K63" s="136"/>
      <c r="L63" s="140"/>
    </row>
    <row r="64" spans="2:12" s="9" customFormat="1" ht="24.9" customHeight="1">
      <c r="B64" s="135"/>
      <c r="C64" s="136"/>
      <c r="D64" s="137" t="s">
        <v>1864</v>
      </c>
      <c r="E64" s="138"/>
      <c r="F64" s="138"/>
      <c r="G64" s="138"/>
      <c r="H64" s="138"/>
      <c r="I64" s="138"/>
      <c r="J64" s="139">
        <f>J239</f>
        <v>0</v>
      </c>
      <c r="K64" s="136"/>
      <c r="L64" s="140"/>
    </row>
    <row r="65" spans="2:12" s="10" customFormat="1" ht="19.95" customHeight="1">
      <c r="B65" s="141"/>
      <c r="C65" s="142"/>
      <c r="D65" s="143" t="s">
        <v>1865</v>
      </c>
      <c r="E65" s="144"/>
      <c r="F65" s="144"/>
      <c r="G65" s="144"/>
      <c r="H65" s="144"/>
      <c r="I65" s="144"/>
      <c r="J65" s="145">
        <f>J240</f>
        <v>0</v>
      </c>
      <c r="K65" s="142"/>
      <c r="L65" s="146"/>
    </row>
    <row r="66" spans="2:12" s="9" customFormat="1" ht="24.9" customHeight="1">
      <c r="B66" s="135"/>
      <c r="C66" s="136"/>
      <c r="D66" s="137" t="s">
        <v>102</v>
      </c>
      <c r="E66" s="138"/>
      <c r="F66" s="138"/>
      <c r="G66" s="138"/>
      <c r="H66" s="138"/>
      <c r="I66" s="138"/>
      <c r="J66" s="139">
        <f>J243</f>
        <v>0</v>
      </c>
      <c r="K66" s="136"/>
      <c r="L66" s="140"/>
    </row>
    <row r="67" spans="2:12" s="10" customFormat="1" ht="19.95" customHeight="1">
      <c r="B67" s="141"/>
      <c r="C67" s="142"/>
      <c r="D67" s="143" t="s">
        <v>1866</v>
      </c>
      <c r="E67" s="144"/>
      <c r="F67" s="144"/>
      <c r="G67" s="144"/>
      <c r="H67" s="144"/>
      <c r="I67" s="144"/>
      <c r="J67" s="145">
        <f>J244</f>
        <v>0</v>
      </c>
      <c r="K67" s="142"/>
      <c r="L67" s="146"/>
    </row>
    <row r="68" spans="1:31" s="2" customFormat="1" ht="21.75" customHeight="1">
      <c r="A68" s="34"/>
      <c r="B68" s="35"/>
      <c r="C68" s="36"/>
      <c r="D68" s="36"/>
      <c r="E68" s="36"/>
      <c r="F68" s="36"/>
      <c r="G68" s="36"/>
      <c r="H68" s="36"/>
      <c r="I68" s="36"/>
      <c r="J68" s="36"/>
      <c r="K68" s="36"/>
      <c r="L68" s="107"/>
      <c r="S68" s="34"/>
      <c r="T68" s="34"/>
      <c r="U68" s="34"/>
      <c r="V68" s="34"/>
      <c r="W68" s="34"/>
      <c r="X68" s="34"/>
      <c r="Y68" s="34"/>
      <c r="Z68" s="34"/>
      <c r="AA68" s="34"/>
      <c r="AB68" s="34"/>
      <c r="AC68" s="34"/>
      <c r="AD68" s="34"/>
      <c r="AE68" s="34"/>
    </row>
    <row r="69" spans="1:31" s="2" customFormat="1" ht="6.9" customHeight="1">
      <c r="A69" s="34"/>
      <c r="B69" s="48"/>
      <c r="C69" s="49"/>
      <c r="D69" s="49"/>
      <c r="E69" s="49"/>
      <c r="F69" s="49"/>
      <c r="G69" s="49"/>
      <c r="H69" s="49"/>
      <c r="I69" s="49"/>
      <c r="J69" s="49"/>
      <c r="K69" s="49"/>
      <c r="L69" s="107"/>
      <c r="S69" s="34"/>
      <c r="T69" s="34"/>
      <c r="U69" s="34"/>
      <c r="V69" s="34"/>
      <c r="W69" s="34"/>
      <c r="X69" s="34"/>
      <c r="Y69" s="34"/>
      <c r="Z69" s="34"/>
      <c r="AA69" s="34"/>
      <c r="AB69" s="34"/>
      <c r="AC69" s="34"/>
      <c r="AD69" s="34"/>
      <c r="AE69" s="34"/>
    </row>
    <row r="73" spans="1:31" s="2" customFormat="1" ht="6.9" customHeight="1">
      <c r="A73" s="34"/>
      <c r="B73" s="50"/>
      <c r="C73" s="51"/>
      <c r="D73" s="51"/>
      <c r="E73" s="51"/>
      <c r="F73" s="51"/>
      <c r="G73" s="51"/>
      <c r="H73" s="51"/>
      <c r="I73" s="51"/>
      <c r="J73" s="51"/>
      <c r="K73" s="51"/>
      <c r="L73" s="107"/>
      <c r="S73" s="34"/>
      <c r="T73" s="34"/>
      <c r="U73" s="34"/>
      <c r="V73" s="34"/>
      <c r="W73" s="34"/>
      <c r="X73" s="34"/>
      <c r="Y73" s="34"/>
      <c r="Z73" s="34"/>
      <c r="AA73" s="34"/>
      <c r="AB73" s="34"/>
      <c r="AC73" s="34"/>
      <c r="AD73" s="34"/>
      <c r="AE73" s="34"/>
    </row>
    <row r="74" spans="1:31" s="2" customFormat="1" ht="24.9" customHeight="1">
      <c r="A74" s="34"/>
      <c r="B74" s="35"/>
      <c r="C74" s="23" t="s">
        <v>136</v>
      </c>
      <c r="D74" s="36"/>
      <c r="E74" s="36"/>
      <c r="F74" s="36"/>
      <c r="G74" s="36"/>
      <c r="H74" s="36"/>
      <c r="I74" s="36"/>
      <c r="J74" s="36"/>
      <c r="K74" s="36"/>
      <c r="L74" s="107"/>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07"/>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07"/>
      <c r="S76" s="34"/>
      <c r="T76" s="34"/>
      <c r="U76" s="34"/>
      <c r="V76" s="34"/>
      <c r="W76" s="34"/>
      <c r="X76" s="34"/>
      <c r="Y76" s="34"/>
      <c r="Z76" s="34"/>
      <c r="AA76" s="34"/>
      <c r="AB76" s="34"/>
      <c r="AC76" s="34"/>
      <c r="AD76" s="34"/>
      <c r="AE76" s="34"/>
    </row>
    <row r="77" spans="1:31" s="2" customFormat="1" ht="16.5" customHeight="1">
      <c r="A77" s="34"/>
      <c r="B77" s="35"/>
      <c r="C77" s="36"/>
      <c r="D77" s="36"/>
      <c r="E77" s="361" t="str">
        <f>E7</f>
        <v>Nýrsko ON – oprava výpravní budovy</v>
      </c>
      <c r="F77" s="362"/>
      <c r="G77" s="362"/>
      <c r="H77" s="362"/>
      <c r="I77" s="36"/>
      <c r="J77" s="36"/>
      <c r="K77" s="36"/>
      <c r="L77" s="107"/>
      <c r="S77" s="34"/>
      <c r="T77" s="34"/>
      <c r="U77" s="34"/>
      <c r="V77" s="34"/>
      <c r="W77" s="34"/>
      <c r="X77" s="34"/>
      <c r="Y77" s="34"/>
      <c r="Z77" s="34"/>
      <c r="AA77" s="34"/>
      <c r="AB77" s="34"/>
      <c r="AC77" s="34"/>
      <c r="AD77" s="34"/>
      <c r="AE77" s="34"/>
    </row>
    <row r="78" spans="1:31" s="2" customFormat="1" ht="12" customHeight="1">
      <c r="A78" s="34"/>
      <c r="B78" s="35"/>
      <c r="C78" s="29" t="s">
        <v>106</v>
      </c>
      <c r="D78" s="36"/>
      <c r="E78" s="36"/>
      <c r="F78" s="36"/>
      <c r="G78" s="36"/>
      <c r="H78" s="36"/>
      <c r="I78" s="36"/>
      <c r="J78" s="36"/>
      <c r="K78" s="36"/>
      <c r="L78" s="107"/>
      <c r="S78" s="34"/>
      <c r="T78" s="34"/>
      <c r="U78" s="34"/>
      <c r="V78" s="34"/>
      <c r="W78" s="34"/>
      <c r="X78" s="34"/>
      <c r="Y78" s="34"/>
      <c r="Z78" s="34"/>
      <c r="AA78" s="34"/>
      <c r="AB78" s="34"/>
      <c r="AC78" s="34"/>
      <c r="AD78" s="34"/>
      <c r="AE78" s="34"/>
    </row>
    <row r="79" spans="1:31" s="2" customFormat="1" ht="16.5" customHeight="1">
      <c r="A79" s="34"/>
      <c r="B79" s="35"/>
      <c r="C79" s="36"/>
      <c r="D79" s="36"/>
      <c r="E79" s="314" t="str">
        <f>E9</f>
        <v>SO 04 - Elektroinstalace</v>
      </c>
      <c r="F79" s="363"/>
      <c r="G79" s="363"/>
      <c r="H79" s="363"/>
      <c r="I79" s="36"/>
      <c r="J79" s="36"/>
      <c r="K79" s="36"/>
      <c r="L79" s="107"/>
      <c r="S79" s="34"/>
      <c r="T79" s="34"/>
      <c r="U79" s="34"/>
      <c r="V79" s="34"/>
      <c r="W79" s="34"/>
      <c r="X79" s="34"/>
      <c r="Y79" s="34"/>
      <c r="Z79" s="34"/>
      <c r="AA79" s="34"/>
      <c r="AB79" s="34"/>
      <c r="AC79" s="34"/>
      <c r="AD79" s="34"/>
      <c r="AE79" s="34"/>
    </row>
    <row r="80" spans="1:31" s="2" customFormat="1" ht="6.9" customHeight="1">
      <c r="A80" s="34"/>
      <c r="B80" s="35"/>
      <c r="C80" s="36"/>
      <c r="D80" s="36"/>
      <c r="E80" s="36"/>
      <c r="F80" s="36"/>
      <c r="G80" s="36"/>
      <c r="H80" s="36"/>
      <c r="I80" s="36"/>
      <c r="J80" s="36"/>
      <c r="K80" s="36"/>
      <c r="L80" s="107"/>
      <c r="S80" s="34"/>
      <c r="T80" s="34"/>
      <c r="U80" s="34"/>
      <c r="V80" s="34"/>
      <c r="W80" s="34"/>
      <c r="X80" s="34"/>
      <c r="Y80" s="34"/>
      <c r="Z80" s="34"/>
      <c r="AA80" s="34"/>
      <c r="AB80" s="34"/>
      <c r="AC80" s="34"/>
      <c r="AD80" s="34"/>
      <c r="AE80" s="34"/>
    </row>
    <row r="81" spans="1:31" s="2" customFormat="1" ht="12" customHeight="1">
      <c r="A81" s="34"/>
      <c r="B81" s="35"/>
      <c r="C81" s="29" t="s">
        <v>21</v>
      </c>
      <c r="D81" s="36"/>
      <c r="E81" s="36"/>
      <c r="F81" s="27" t="str">
        <f>F12</f>
        <v xml:space="preserve"> </v>
      </c>
      <c r="G81" s="36"/>
      <c r="H81" s="36"/>
      <c r="I81" s="29" t="s">
        <v>23</v>
      </c>
      <c r="J81" s="60" t="str">
        <f>IF(J12="","",J12)</f>
        <v>19. 8. 2020</v>
      </c>
      <c r="K81" s="36"/>
      <c r="L81" s="107"/>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07"/>
      <c r="S82" s="34"/>
      <c r="T82" s="34"/>
      <c r="U82" s="34"/>
      <c r="V82" s="34"/>
      <c r="W82" s="34"/>
      <c r="X82" s="34"/>
      <c r="Y82" s="34"/>
      <c r="Z82" s="34"/>
      <c r="AA82" s="34"/>
      <c r="AB82" s="34"/>
      <c r="AC82" s="34"/>
      <c r="AD82" s="34"/>
      <c r="AE82" s="34"/>
    </row>
    <row r="83" spans="1:31" s="2" customFormat="1" ht="15.15" customHeight="1">
      <c r="A83" s="34"/>
      <c r="B83" s="35"/>
      <c r="C83" s="29" t="s">
        <v>25</v>
      </c>
      <c r="D83" s="36"/>
      <c r="E83" s="36"/>
      <c r="F83" s="27" t="str">
        <f>E15</f>
        <v>Správa železnic, s.o.</v>
      </c>
      <c r="G83" s="36"/>
      <c r="H83" s="36"/>
      <c r="I83" s="29" t="s">
        <v>33</v>
      </c>
      <c r="J83" s="32" t="str">
        <f>E21</f>
        <v xml:space="preserve">SUDOP EU a.s. </v>
      </c>
      <c r="K83" s="36"/>
      <c r="L83" s="107"/>
      <c r="S83" s="34"/>
      <c r="T83" s="34"/>
      <c r="U83" s="34"/>
      <c r="V83" s="34"/>
      <c r="W83" s="34"/>
      <c r="X83" s="34"/>
      <c r="Y83" s="34"/>
      <c r="Z83" s="34"/>
      <c r="AA83" s="34"/>
      <c r="AB83" s="34"/>
      <c r="AC83" s="34"/>
      <c r="AD83" s="34"/>
      <c r="AE83" s="34"/>
    </row>
    <row r="84" spans="1:31" s="2" customFormat="1" ht="25.65" customHeight="1">
      <c r="A84" s="34"/>
      <c r="B84" s="35"/>
      <c r="C84" s="29" t="s">
        <v>31</v>
      </c>
      <c r="D84" s="36"/>
      <c r="E84" s="36"/>
      <c r="F84" s="27" t="str">
        <f>IF(E18="","",E18)</f>
        <v>Vyplň údaj</v>
      </c>
      <c r="G84" s="36"/>
      <c r="H84" s="36"/>
      <c r="I84" s="29" t="s">
        <v>38</v>
      </c>
      <c r="J84" s="32" t="str">
        <f>E24</f>
        <v>STAVEBNÍ ROZPOČTY s.r.o.</v>
      </c>
      <c r="K84" s="36"/>
      <c r="L84" s="107"/>
      <c r="S84" s="34"/>
      <c r="T84" s="34"/>
      <c r="U84" s="34"/>
      <c r="V84" s="34"/>
      <c r="W84" s="34"/>
      <c r="X84" s="34"/>
      <c r="Y84" s="34"/>
      <c r="Z84" s="34"/>
      <c r="AA84" s="34"/>
      <c r="AB84" s="34"/>
      <c r="AC84" s="34"/>
      <c r="AD84" s="34"/>
      <c r="AE84" s="34"/>
    </row>
    <row r="85" spans="1:31" s="2" customFormat="1" ht="10.35" customHeight="1">
      <c r="A85" s="34"/>
      <c r="B85" s="35"/>
      <c r="C85" s="36"/>
      <c r="D85" s="36"/>
      <c r="E85" s="36"/>
      <c r="F85" s="36"/>
      <c r="G85" s="36"/>
      <c r="H85" s="36"/>
      <c r="I85" s="36"/>
      <c r="J85" s="36"/>
      <c r="K85" s="36"/>
      <c r="L85" s="107"/>
      <c r="S85" s="34"/>
      <c r="T85" s="34"/>
      <c r="U85" s="34"/>
      <c r="V85" s="34"/>
      <c r="W85" s="34"/>
      <c r="X85" s="34"/>
      <c r="Y85" s="34"/>
      <c r="Z85" s="34"/>
      <c r="AA85" s="34"/>
      <c r="AB85" s="34"/>
      <c r="AC85" s="34"/>
      <c r="AD85" s="34"/>
      <c r="AE85" s="34"/>
    </row>
    <row r="86" spans="1:31" s="11" customFormat="1" ht="29.25" customHeight="1">
      <c r="A86" s="147"/>
      <c r="B86" s="148"/>
      <c r="C86" s="149" t="s">
        <v>137</v>
      </c>
      <c r="D86" s="150" t="s">
        <v>63</v>
      </c>
      <c r="E86" s="150" t="s">
        <v>59</v>
      </c>
      <c r="F86" s="150" t="s">
        <v>60</v>
      </c>
      <c r="G86" s="150" t="s">
        <v>138</v>
      </c>
      <c r="H86" s="150" t="s">
        <v>139</v>
      </c>
      <c r="I86" s="150" t="s">
        <v>140</v>
      </c>
      <c r="J86" s="150" t="s">
        <v>111</v>
      </c>
      <c r="K86" s="151" t="s">
        <v>141</v>
      </c>
      <c r="L86" s="152"/>
      <c r="M86" s="69" t="s">
        <v>19</v>
      </c>
      <c r="N86" s="70" t="s">
        <v>48</v>
      </c>
      <c r="O86" s="70" t="s">
        <v>142</v>
      </c>
      <c r="P86" s="70" t="s">
        <v>143</v>
      </c>
      <c r="Q86" s="70" t="s">
        <v>144</v>
      </c>
      <c r="R86" s="70" t="s">
        <v>145</v>
      </c>
      <c r="S86" s="70" t="s">
        <v>146</v>
      </c>
      <c r="T86" s="71" t="s">
        <v>147</v>
      </c>
      <c r="U86" s="147"/>
      <c r="V86" s="147"/>
      <c r="W86" s="147"/>
      <c r="X86" s="147"/>
      <c r="Y86" s="147"/>
      <c r="Z86" s="147"/>
      <c r="AA86" s="147"/>
      <c r="AB86" s="147"/>
      <c r="AC86" s="147"/>
      <c r="AD86" s="147"/>
      <c r="AE86" s="147"/>
    </row>
    <row r="87" spans="1:63" s="2" customFormat="1" ht="22.8" customHeight="1">
      <c r="A87" s="34"/>
      <c r="B87" s="35"/>
      <c r="C87" s="76" t="s">
        <v>148</v>
      </c>
      <c r="D87" s="36"/>
      <c r="E87" s="36"/>
      <c r="F87" s="36"/>
      <c r="G87" s="36"/>
      <c r="H87" s="36"/>
      <c r="I87" s="36"/>
      <c r="J87" s="153">
        <f>BK87</f>
        <v>0</v>
      </c>
      <c r="K87" s="36"/>
      <c r="L87" s="39"/>
      <c r="M87" s="72"/>
      <c r="N87" s="154"/>
      <c r="O87" s="73"/>
      <c r="P87" s="155">
        <f>P88+P198+P219+P230+P239+P243</f>
        <v>0</v>
      </c>
      <c r="Q87" s="73"/>
      <c r="R87" s="155">
        <f>R88+R198+R219+R230+R239+R243</f>
        <v>0</v>
      </c>
      <c r="S87" s="73"/>
      <c r="T87" s="156">
        <f>T88+T198+T219+T230+T239+T243</f>
        <v>0</v>
      </c>
      <c r="U87" s="34"/>
      <c r="V87" s="34"/>
      <c r="W87" s="34"/>
      <c r="X87" s="34"/>
      <c r="Y87" s="34"/>
      <c r="Z87" s="34"/>
      <c r="AA87" s="34"/>
      <c r="AB87" s="34"/>
      <c r="AC87" s="34"/>
      <c r="AD87" s="34"/>
      <c r="AE87" s="34"/>
      <c r="AT87" s="17" t="s">
        <v>77</v>
      </c>
      <c r="AU87" s="17" t="s">
        <v>112</v>
      </c>
      <c r="BK87" s="157">
        <f>BK88+BK198+BK219+BK230+BK239+BK243</f>
        <v>0</v>
      </c>
    </row>
    <row r="88" spans="2:63" s="12" customFormat="1" ht="25.95" customHeight="1">
      <c r="B88" s="158"/>
      <c r="C88" s="159"/>
      <c r="D88" s="160" t="s">
        <v>77</v>
      </c>
      <c r="E88" s="161" t="s">
        <v>1787</v>
      </c>
      <c r="F88" s="161" t="s">
        <v>19</v>
      </c>
      <c r="G88" s="159"/>
      <c r="H88" s="159"/>
      <c r="I88" s="162"/>
      <c r="J88" s="163">
        <f>BK88</f>
        <v>0</v>
      </c>
      <c r="K88" s="159"/>
      <c r="L88" s="164"/>
      <c r="M88" s="165"/>
      <c r="N88" s="166"/>
      <c r="O88" s="166"/>
      <c r="P88" s="167">
        <f>SUM(P89:P197)</f>
        <v>0</v>
      </c>
      <c r="Q88" s="166"/>
      <c r="R88" s="167">
        <f>SUM(R89:R197)</f>
        <v>0</v>
      </c>
      <c r="S88" s="166"/>
      <c r="T88" s="168">
        <f>SUM(T89:T197)</f>
        <v>0</v>
      </c>
      <c r="AR88" s="169" t="s">
        <v>86</v>
      </c>
      <c r="AT88" s="170" t="s">
        <v>77</v>
      </c>
      <c r="AU88" s="170" t="s">
        <v>78</v>
      </c>
      <c r="AY88" s="169" t="s">
        <v>151</v>
      </c>
      <c r="BK88" s="171">
        <f>SUM(BK89:BK197)</f>
        <v>0</v>
      </c>
    </row>
    <row r="89" spans="1:65" s="2" customFormat="1" ht="14.4" customHeight="1">
      <c r="A89" s="34"/>
      <c r="B89" s="35"/>
      <c r="C89" s="174" t="s">
        <v>86</v>
      </c>
      <c r="D89" s="174" t="s">
        <v>153</v>
      </c>
      <c r="E89" s="175" t="s">
        <v>1867</v>
      </c>
      <c r="F89" s="176" t="s">
        <v>1868</v>
      </c>
      <c r="G89" s="177" t="s">
        <v>1869</v>
      </c>
      <c r="H89" s="178">
        <v>1</v>
      </c>
      <c r="I89" s="179"/>
      <c r="J89" s="180">
        <f aca="true" t="shared" si="0" ref="J89:J120">ROUND(I89*H89,2)</f>
        <v>0</v>
      </c>
      <c r="K89" s="176" t="s">
        <v>19</v>
      </c>
      <c r="L89" s="39"/>
      <c r="M89" s="181" t="s">
        <v>19</v>
      </c>
      <c r="N89" s="182" t="s">
        <v>51</v>
      </c>
      <c r="O89" s="65"/>
      <c r="P89" s="183">
        <f aca="true" t="shared" si="1" ref="P89:P120">O89*H89</f>
        <v>0</v>
      </c>
      <c r="Q89" s="183">
        <v>0</v>
      </c>
      <c r="R89" s="183">
        <f aca="true" t="shared" si="2" ref="R89:R120">Q89*H89</f>
        <v>0</v>
      </c>
      <c r="S89" s="183">
        <v>0</v>
      </c>
      <c r="T89" s="184">
        <f aca="true" t="shared" si="3" ref="T89:T120">S89*H89</f>
        <v>0</v>
      </c>
      <c r="U89" s="34"/>
      <c r="V89" s="34"/>
      <c r="W89" s="34"/>
      <c r="X89" s="34"/>
      <c r="Y89" s="34"/>
      <c r="Z89" s="34"/>
      <c r="AA89" s="34"/>
      <c r="AB89" s="34"/>
      <c r="AC89" s="34"/>
      <c r="AD89" s="34"/>
      <c r="AE89" s="34"/>
      <c r="AR89" s="185" t="s">
        <v>158</v>
      </c>
      <c r="AT89" s="185" t="s">
        <v>153</v>
      </c>
      <c r="AU89" s="185" t="s">
        <v>86</v>
      </c>
      <c r="AY89" s="17" t="s">
        <v>151</v>
      </c>
      <c r="BE89" s="186">
        <f aca="true" t="shared" si="4" ref="BE89:BE120">IF(N89="základní",J89,0)</f>
        <v>0</v>
      </c>
      <c r="BF89" s="186">
        <f aca="true" t="shared" si="5" ref="BF89:BF120">IF(N89="snížená",J89,0)</f>
        <v>0</v>
      </c>
      <c r="BG89" s="186">
        <f aca="true" t="shared" si="6" ref="BG89:BG120">IF(N89="zákl. přenesená",J89,0)</f>
        <v>0</v>
      </c>
      <c r="BH89" s="186">
        <f aca="true" t="shared" si="7" ref="BH89:BH120">IF(N89="sníž. přenesená",J89,0)</f>
        <v>0</v>
      </c>
      <c r="BI89" s="186">
        <f aca="true" t="shared" si="8" ref="BI89:BI120">IF(N89="nulová",J89,0)</f>
        <v>0</v>
      </c>
      <c r="BJ89" s="17" t="s">
        <v>158</v>
      </c>
      <c r="BK89" s="186">
        <f aca="true" t="shared" si="9" ref="BK89:BK120">ROUND(I89*H89,2)</f>
        <v>0</v>
      </c>
      <c r="BL89" s="17" t="s">
        <v>158</v>
      </c>
      <c r="BM89" s="185" t="s">
        <v>1870</v>
      </c>
    </row>
    <row r="90" spans="1:65" s="2" customFormat="1" ht="14.4" customHeight="1">
      <c r="A90" s="34"/>
      <c r="B90" s="35"/>
      <c r="C90" s="174" t="s">
        <v>88</v>
      </c>
      <c r="D90" s="174" t="s">
        <v>153</v>
      </c>
      <c r="E90" s="175" t="s">
        <v>1871</v>
      </c>
      <c r="F90" s="176" t="s">
        <v>1872</v>
      </c>
      <c r="G90" s="177" t="s">
        <v>1869</v>
      </c>
      <c r="H90" s="178">
        <v>1</v>
      </c>
      <c r="I90" s="179"/>
      <c r="J90" s="180">
        <f t="shared" si="0"/>
        <v>0</v>
      </c>
      <c r="K90" s="176" t="s">
        <v>19</v>
      </c>
      <c r="L90" s="39"/>
      <c r="M90" s="181" t="s">
        <v>19</v>
      </c>
      <c r="N90" s="182" t="s">
        <v>51</v>
      </c>
      <c r="O90" s="65"/>
      <c r="P90" s="183">
        <f t="shared" si="1"/>
        <v>0</v>
      </c>
      <c r="Q90" s="183">
        <v>0</v>
      </c>
      <c r="R90" s="183">
        <f t="shared" si="2"/>
        <v>0</v>
      </c>
      <c r="S90" s="183">
        <v>0</v>
      </c>
      <c r="T90" s="184">
        <f t="shared" si="3"/>
        <v>0</v>
      </c>
      <c r="U90" s="34"/>
      <c r="V90" s="34"/>
      <c r="W90" s="34"/>
      <c r="X90" s="34"/>
      <c r="Y90" s="34"/>
      <c r="Z90" s="34"/>
      <c r="AA90" s="34"/>
      <c r="AB90" s="34"/>
      <c r="AC90" s="34"/>
      <c r="AD90" s="34"/>
      <c r="AE90" s="34"/>
      <c r="AR90" s="185" t="s">
        <v>158</v>
      </c>
      <c r="AT90" s="185" t="s">
        <v>153</v>
      </c>
      <c r="AU90" s="185" t="s">
        <v>86</v>
      </c>
      <c r="AY90" s="17" t="s">
        <v>151</v>
      </c>
      <c r="BE90" s="186">
        <f t="shared" si="4"/>
        <v>0</v>
      </c>
      <c r="BF90" s="186">
        <f t="shared" si="5"/>
        <v>0</v>
      </c>
      <c r="BG90" s="186">
        <f t="shared" si="6"/>
        <v>0</v>
      </c>
      <c r="BH90" s="186">
        <f t="shared" si="7"/>
        <v>0</v>
      </c>
      <c r="BI90" s="186">
        <f t="shared" si="8"/>
        <v>0</v>
      </c>
      <c r="BJ90" s="17" t="s">
        <v>158</v>
      </c>
      <c r="BK90" s="186">
        <f t="shared" si="9"/>
        <v>0</v>
      </c>
      <c r="BL90" s="17" t="s">
        <v>158</v>
      </c>
      <c r="BM90" s="185" t="s">
        <v>1873</v>
      </c>
    </row>
    <row r="91" spans="1:65" s="2" customFormat="1" ht="14.4" customHeight="1">
      <c r="A91" s="34"/>
      <c r="B91" s="35"/>
      <c r="C91" s="174" t="s">
        <v>170</v>
      </c>
      <c r="D91" s="174" t="s">
        <v>153</v>
      </c>
      <c r="E91" s="175" t="s">
        <v>1874</v>
      </c>
      <c r="F91" s="176" t="s">
        <v>1875</v>
      </c>
      <c r="G91" s="177" t="s">
        <v>1869</v>
      </c>
      <c r="H91" s="178">
        <v>1</v>
      </c>
      <c r="I91" s="179"/>
      <c r="J91" s="180">
        <f t="shared" si="0"/>
        <v>0</v>
      </c>
      <c r="K91" s="176" t="s">
        <v>19</v>
      </c>
      <c r="L91" s="39"/>
      <c r="M91" s="181" t="s">
        <v>19</v>
      </c>
      <c r="N91" s="182" t="s">
        <v>51</v>
      </c>
      <c r="O91" s="65"/>
      <c r="P91" s="183">
        <f t="shared" si="1"/>
        <v>0</v>
      </c>
      <c r="Q91" s="183">
        <v>0</v>
      </c>
      <c r="R91" s="183">
        <f t="shared" si="2"/>
        <v>0</v>
      </c>
      <c r="S91" s="183">
        <v>0</v>
      </c>
      <c r="T91" s="184">
        <f t="shared" si="3"/>
        <v>0</v>
      </c>
      <c r="U91" s="34"/>
      <c r="V91" s="34"/>
      <c r="W91" s="34"/>
      <c r="X91" s="34"/>
      <c r="Y91" s="34"/>
      <c r="Z91" s="34"/>
      <c r="AA91" s="34"/>
      <c r="AB91" s="34"/>
      <c r="AC91" s="34"/>
      <c r="AD91" s="34"/>
      <c r="AE91" s="34"/>
      <c r="AR91" s="185" t="s">
        <v>158</v>
      </c>
      <c r="AT91" s="185" t="s">
        <v>153</v>
      </c>
      <c r="AU91" s="185" t="s">
        <v>86</v>
      </c>
      <c r="AY91" s="17" t="s">
        <v>151</v>
      </c>
      <c r="BE91" s="186">
        <f t="shared" si="4"/>
        <v>0</v>
      </c>
      <c r="BF91" s="186">
        <f t="shared" si="5"/>
        <v>0</v>
      </c>
      <c r="BG91" s="186">
        <f t="shared" si="6"/>
        <v>0</v>
      </c>
      <c r="BH91" s="186">
        <f t="shared" si="7"/>
        <v>0</v>
      </c>
      <c r="BI91" s="186">
        <f t="shared" si="8"/>
        <v>0</v>
      </c>
      <c r="BJ91" s="17" t="s">
        <v>158</v>
      </c>
      <c r="BK91" s="186">
        <f t="shared" si="9"/>
        <v>0</v>
      </c>
      <c r="BL91" s="17" t="s">
        <v>158</v>
      </c>
      <c r="BM91" s="185" t="s">
        <v>1876</v>
      </c>
    </row>
    <row r="92" spans="1:65" s="2" customFormat="1" ht="14.4" customHeight="1">
      <c r="A92" s="34"/>
      <c r="B92" s="35"/>
      <c r="C92" s="174" t="s">
        <v>158</v>
      </c>
      <c r="D92" s="174" t="s">
        <v>153</v>
      </c>
      <c r="E92" s="175" t="s">
        <v>1877</v>
      </c>
      <c r="F92" s="176" t="s">
        <v>1878</v>
      </c>
      <c r="G92" s="177" t="s">
        <v>1128</v>
      </c>
      <c r="H92" s="178">
        <v>1.4</v>
      </c>
      <c r="I92" s="179"/>
      <c r="J92" s="180">
        <f t="shared" si="0"/>
        <v>0</v>
      </c>
      <c r="K92" s="176" t="s">
        <v>19</v>
      </c>
      <c r="L92" s="39"/>
      <c r="M92" s="181" t="s">
        <v>19</v>
      </c>
      <c r="N92" s="182" t="s">
        <v>51</v>
      </c>
      <c r="O92" s="65"/>
      <c r="P92" s="183">
        <f t="shared" si="1"/>
        <v>0</v>
      </c>
      <c r="Q92" s="183">
        <v>0</v>
      </c>
      <c r="R92" s="183">
        <f t="shared" si="2"/>
        <v>0</v>
      </c>
      <c r="S92" s="183">
        <v>0</v>
      </c>
      <c r="T92" s="184">
        <f t="shared" si="3"/>
        <v>0</v>
      </c>
      <c r="U92" s="34"/>
      <c r="V92" s="34"/>
      <c r="W92" s="34"/>
      <c r="X92" s="34"/>
      <c r="Y92" s="34"/>
      <c r="Z92" s="34"/>
      <c r="AA92" s="34"/>
      <c r="AB92" s="34"/>
      <c r="AC92" s="34"/>
      <c r="AD92" s="34"/>
      <c r="AE92" s="34"/>
      <c r="AR92" s="185" t="s">
        <v>158</v>
      </c>
      <c r="AT92" s="185" t="s">
        <v>153</v>
      </c>
      <c r="AU92" s="185" t="s">
        <v>86</v>
      </c>
      <c r="AY92" s="17" t="s">
        <v>151</v>
      </c>
      <c r="BE92" s="186">
        <f t="shared" si="4"/>
        <v>0</v>
      </c>
      <c r="BF92" s="186">
        <f t="shared" si="5"/>
        <v>0</v>
      </c>
      <c r="BG92" s="186">
        <f t="shared" si="6"/>
        <v>0</v>
      </c>
      <c r="BH92" s="186">
        <f t="shared" si="7"/>
        <v>0</v>
      </c>
      <c r="BI92" s="186">
        <f t="shared" si="8"/>
        <v>0</v>
      </c>
      <c r="BJ92" s="17" t="s">
        <v>158</v>
      </c>
      <c r="BK92" s="186">
        <f t="shared" si="9"/>
        <v>0</v>
      </c>
      <c r="BL92" s="17" t="s">
        <v>158</v>
      </c>
      <c r="BM92" s="185" t="s">
        <v>1879</v>
      </c>
    </row>
    <row r="93" spans="1:65" s="2" customFormat="1" ht="14.4" customHeight="1">
      <c r="A93" s="34"/>
      <c r="B93" s="35"/>
      <c r="C93" s="174" t="s">
        <v>181</v>
      </c>
      <c r="D93" s="174" t="s">
        <v>153</v>
      </c>
      <c r="E93" s="175" t="s">
        <v>1880</v>
      </c>
      <c r="F93" s="176" t="s">
        <v>1881</v>
      </c>
      <c r="G93" s="177" t="s">
        <v>202</v>
      </c>
      <c r="H93" s="178">
        <v>100</v>
      </c>
      <c r="I93" s="179"/>
      <c r="J93" s="180">
        <f t="shared" si="0"/>
        <v>0</v>
      </c>
      <c r="K93" s="176" t="s">
        <v>19</v>
      </c>
      <c r="L93" s="39"/>
      <c r="M93" s="181" t="s">
        <v>19</v>
      </c>
      <c r="N93" s="182" t="s">
        <v>51</v>
      </c>
      <c r="O93" s="65"/>
      <c r="P93" s="183">
        <f t="shared" si="1"/>
        <v>0</v>
      </c>
      <c r="Q93" s="183">
        <v>0</v>
      </c>
      <c r="R93" s="183">
        <f t="shared" si="2"/>
        <v>0</v>
      </c>
      <c r="S93" s="183">
        <v>0</v>
      </c>
      <c r="T93" s="184">
        <f t="shared" si="3"/>
        <v>0</v>
      </c>
      <c r="U93" s="34"/>
      <c r="V93" s="34"/>
      <c r="W93" s="34"/>
      <c r="X93" s="34"/>
      <c r="Y93" s="34"/>
      <c r="Z93" s="34"/>
      <c r="AA93" s="34"/>
      <c r="AB93" s="34"/>
      <c r="AC93" s="34"/>
      <c r="AD93" s="34"/>
      <c r="AE93" s="34"/>
      <c r="AR93" s="185" t="s">
        <v>158</v>
      </c>
      <c r="AT93" s="185" t="s">
        <v>153</v>
      </c>
      <c r="AU93" s="185" t="s">
        <v>86</v>
      </c>
      <c r="AY93" s="17" t="s">
        <v>151</v>
      </c>
      <c r="BE93" s="186">
        <f t="shared" si="4"/>
        <v>0</v>
      </c>
      <c r="BF93" s="186">
        <f t="shared" si="5"/>
        <v>0</v>
      </c>
      <c r="BG93" s="186">
        <f t="shared" si="6"/>
        <v>0</v>
      </c>
      <c r="BH93" s="186">
        <f t="shared" si="7"/>
        <v>0</v>
      </c>
      <c r="BI93" s="186">
        <f t="shared" si="8"/>
        <v>0</v>
      </c>
      <c r="BJ93" s="17" t="s">
        <v>158</v>
      </c>
      <c r="BK93" s="186">
        <f t="shared" si="9"/>
        <v>0</v>
      </c>
      <c r="BL93" s="17" t="s">
        <v>158</v>
      </c>
      <c r="BM93" s="185" t="s">
        <v>1882</v>
      </c>
    </row>
    <row r="94" spans="1:65" s="2" customFormat="1" ht="14.4" customHeight="1">
      <c r="A94" s="34"/>
      <c r="B94" s="35"/>
      <c r="C94" s="174" t="s">
        <v>185</v>
      </c>
      <c r="D94" s="174" t="s">
        <v>153</v>
      </c>
      <c r="E94" s="175" t="s">
        <v>1883</v>
      </c>
      <c r="F94" s="176" t="s">
        <v>1884</v>
      </c>
      <c r="G94" s="177" t="s">
        <v>202</v>
      </c>
      <c r="H94" s="178">
        <v>900</v>
      </c>
      <c r="I94" s="179"/>
      <c r="J94" s="180">
        <f t="shared" si="0"/>
        <v>0</v>
      </c>
      <c r="K94" s="176" t="s">
        <v>19</v>
      </c>
      <c r="L94" s="39"/>
      <c r="M94" s="181" t="s">
        <v>19</v>
      </c>
      <c r="N94" s="182" t="s">
        <v>51</v>
      </c>
      <c r="O94" s="65"/>
      <c r="P94" s="183">
        <f t="shared" si="1"/>
        <v>0</v>
      </c>
      <c r="Q94" s="183">
        <v>0</v>
      </c>
      <c r="R94" s="183">
        <f t="shared" si="2"/>
        <v>0</v>
      </c>
      <c r="S94" s="183">
        <v>0</v>
      </c>
      <c r="T94" s="184">
        <f t="shared" si="3"/>
        <v>0</v>
      </c>
      <c r="U94" s="34"/>
      <c r="V94" s="34"/>
      <c r="W94" s="34"/>
      <c r="X94" s="34"/>
      <c r="Y94" s="34"/>
      <c r="Z94" s="34"/>
      <c r="AA94" s="34"/>
      <c r="AB94" s="34"/>
      <c r="AC94" s="34"/>
      <c r="AD94" s="34"/>
      <c r="AE94" s="34"/>
      <c r="AR94" s="185" t="s">
        <v>158</v>
      </c>
      <c r="AT94" s="185" t="s">
        <v>153</v>
      </c>
      <c r="AU94" s="185" t="s">
        <v>86</v>
      </c>
      <c r="AY94" s="17" t="s">
        <v>151</v>
      </c>
      <c r="BE94" s="186">
        <f t="shared" si="4"/>
        <v>0</v>
      </c>
      <c r="BF94" s="186">
        <f t="shared" si="5"/>
        <v>0</v>
      </c>
      <c r="BG94" s="186">
        <f t="shared" si="6"/>
        <v>0</v>
      </c>
      <c r="BH94" s="186">
        <f t="shared" si="7"/>
        <v>0</v>
      </c>
      <c r="BI94" s="186">
        <f t="shared" si="8"/>
        <v>0</v>
      </c>
      <c r="BJ94" s="17" t="s">
        <v>158</v>
      </c>
      <c r="BK94" s="186">
        <f t="shared" si="9"/>
        <v>0</v>
      </c>
      <c r="BL94" s="17" t="s">
        <v>158</v>
      </c>
      <c r="BM94" s="185" t="s">
        <v>1885</v>
      </c>
    </row>
    <row r="95" spans="1:65" s="2" customFormat="1" ht="14.4" customHeight="1">
      <c r="A95" s="34"/>
      <c r="B95" s="35"/>
      <c r="C95" s="174" t="s">
        <v>191</v>
      </c>
      <c r="D95" s="174" t="s">
        <v>153</v>
      </c>
      <c r="E95" s="175" t="s">
        <v>1886</v>
      </c>
      <c r="F95" s="176" t="s">
        <v>1887</v>
      </c>
      <c r="G95" s="177" t="s">
        <v>202</v>
      </c>
      <c r="H95" s="178">
        <v>1300</v>
      </c>
      <c r="I95" s="179"/>
      <c r="J95" s="180">
        <f t="shared" si="0"/>
        <v>0</v>
      </c>
      <c r="K95" s="176" t="s">
        <v>19</v>
      </c>
      <c r="L95" s="39"/>
      <c r="M95" s="181" t="s">
        <v>19</v>
      </c>
      <c r="N95" s="182" t="s">
        <v>51</v>
      </c>
      <c r="O95" s="65"/>
      <c r="P95" s="183">
        <f t="shared" si="1"/>
        <v>0</v>
      </c>
      <c r="Q95" s="183">
        <v>0</v>
      </c>
      <c r="R95" s="183">
        <f t="shared" si="2"/>
        <v>0</v>
      </c>
      <c r="S95" s="183">
        <v>0</v>
      </c>
      <c r="T95" s="184">
        <f t="shared" si="3"/>
        <v>0</v>
      </c>
      <c r="U95" s="34"/>
      <c r="V95" s="34"/>
      <c r="W95" s="34"/>
      <c r="X95" s="34"/>
      <c r="Y95" s="34"/>
      <c r="Z95" s="34"/>
      <c r="AA95" s="34"/>
      <c r="AB95" s="34"/>
      <c r="AC95" s="34"/>
      <c r="AD95" s="34"/>
      <c r="AE95" s="34"/>
      <c r="AR95" s="185" t="s">
        <v>158</v>
      </c>
      <c r="AT95" s="185" t="s">
        <v>153</v>
      </c>
      <c r="AU95" s="185" t="s">
        <v>86</v>
      </c>
      <c r="AY95" s="17" t="s">
        <v>151</v>
      </c>
      <c r="BE95" s="186">
        <f t="shared" si="4"/>
        <v>0</v>
      </c>
      <c r="BF95" s="186">
        <f t="shared" si="5"/>
        <v>0</v>
      </c>
      <c r="BG95" s="186">
        <f t="shared" si="6"/>
        <v>0</v>
      </c>
      <c r="BH95" s="186">
        <f t="shared" si="7"/>
        <v>0</v>
      </c>
      <c r="BI95" s="186">
        <f t="shared" si="8"/>
        <v>0</v>
      </c>
      <c r="BJ95" s="17" t="s">
        <v>158</v>
      </c>
      <c r="BK95" s="186">
        <f t="shared" si="9"/>
        <v>0</v>
      </c>
      <c r="BL95" s="17" t="s">
        <v>158</v>
      </c>
      <c r="BM95" s="185" t="s">
        <v>1888</v>
      </c>
    </row>
    <row r="96" spans="1:65" s="2" customFormat="1" ht="14.4" customHeight="1">
      <c r="A96" s="34"/>
      <c r="B96" s="35"/>
      <c r="C96" s="174" t="s">
        <v>166</v>
      </c>
      <c r="D96" s="174" t="s">
        <v>153</v>
      </c>
      <c r="E96" s="175" t="s">
        <v>1889</v>
      </c>
      <c r="F96" s="176" t="s">
        <v>1890</v>
      </c>
      <c r="G96" s="177" t="s">
        <v>202</v>
      </c>
      <c r="H96" s="178">
        <v>200</v>
      </c>
      <c r="I96" s="179"/>
      <c r="J96" s="180">
        <f t="shared" si="0"/>
        <v>0</v>
      </c>
      <c r="K96" s="176" t="s">
        <v>19</v>
      </c>
      <c r="L96" s="39"/>
      <c r="M96" s="181" t="s">
        <v>19</v>
      </c>
      <c r="N96" s="182" t="s">
        <v>51</v>
      </c>
      <c r="O96" s="65"/>
      <c r="P96" s="183">
        <f t="shared" si="1"/>
        <v>0</v>
      </c>
      <c r="Q96" s="183">
        <v>0</v>
      </c>
      <c r="R96" s="183">
        <f t="shared" si="2"/>
        <v>0</v>
      </c>
      <c r="S96" s="183">
        <v>0</v>
      </c>
      <c r="T96" s="184">
        <f t="shared" si="3"/>
        <v>0</v>
      </c>
      <c r="U96" s="34"/>
      <c r="V96" s="34"/>
      <c r="W96" s="34"/>
      <c r="X96" s="34"/>
      <c r="Y96" s="34"/>
      <c r="Z96" s="34"/>
      <c r="AA96" s="34"/>
      <c r="AB96" s="34"/>
      <c r="AC96" s="34"/>
      <c r="AD96" s="34"/>
      <c r="AE96" s="34"/>
      <c r="AR96" s="185" t="s">
        <v>158</v>
      </c>
      <c r="AT96" s="185" t="s">
        <v>153</v>
      </c>
      <c r="AU96" s="185" t="s">
        <v>86</v>
      </c>
      <c r="AY96" s="17" t="s">
        <v>151</v>
      </c>
      <c r="BE96" s="186">
        <f t="shared" si="4"/>
        <v>0</v>
      </c>
      <c r="BF96" s="186">
        <f t="shared" si="5"/>
        <v>0</v>
      </c>
      <c r="BG96" s="186">
        <f t="shared" si="6"/>
        <v>0</v>
      </c>
      <c r="BH96" s="186">
        <f t="shared" si="7"/>
        <v>0</v>
      </c>
      <c r="BI96" s="186">
        <f t="shared" si="8"/>
        <v>0</v>
      </c>
      <c r="BJ96" s="17" t="s">
        <v>158</v>
      </c>
      <c r="BK96" s="186">
        <f t="shared" si="9"/>
        <v>0</v>
      </c>
      <c r="BL96" s="17" t="s">
        <v>158</v>
      </c>
      <c r="BM96" s="185" t="s">
        <v>1891</v>
      </c>
    </row>
    <row r="97" spans="1:65" s="2" customFormat="1" ht="14.4" customHeight="1">
      <c r="A97" s="34"/>
      <c r="B97" s="35"/>
      <c r="C97" s="174" t="s">
        <v>199</v>
      </c>
      <c r="D97" s="174" t="s">
        <v>153</v>
      </c>
      <c r="E97" s="175" t="s">
        <v>1892</v>
      </c>
      <c r="F97" s="176" t="s">
        <v>1893</v>
      </c>
      <c r="G97" s="177" t="s">
        <v>202</v>
      </c>
      <c r="H97" s="178">
        <v>60</v>
      </c>
      <c r="I97" s="179"/>
      <c r="J97" s="180">
        <f t="shared" si="0"/>
        <v>0</v>
      </c>
      <c r="K97" s="176" t="s">
        <v>19</v>
      </c>
      <c r="L97" s="39"/>
      <c r="M97" s="181" t="s">
        <v>19</v>
      </c>
      <c r="N97" s="182" t="s">
        <v>51</v>
      </c>
      <c r="O97" s="65"/>
      <c r="P97" s="183">
        <f t="shared" si="1"/>
        <v>0</v>
      </c>
      <c r="Q97" s="183">
        <v>0</v>
      </c>
      <c r="R97" s="183">
        <f t="shared" si="2"/>
        <v>0</v>
      </c>
      <c r="S97" s="183">
        <v>0</v>
      </c>
      <c r="T97" s="184">
        <f t="shared" si="3"/>
        <v>0</v>
      </c>
      <c r="U97" s="34"/>
      <c r="V97" s="34"/>
      <c r="W97" s="34"/>
      <c r="X97" s="34"/>
      <c r="Y97" s="34"/>
      <c r="Z97" s="34"/>
      <c r="AA97" s="34"/>
      <c r="AB97" s="34"/>
      <c r="AC97" s="34"/>
      <c r="AD97" s="34"/>
      <c r="AE97" s="34"/>
      <c r="AR97" s="185" t="s">
        <v>158</v>
      </c>
      <c r="AT97" s="185" t="s">
        <v>153</v>
      </c>
      <c r="AU97" s="185" t="s">
        <v>86</v>
      </c>
      <c r="AY97" s="17" t="s">
        <v>151</v>
      </c>
      <c r="BE97" s="186">
        <f t="shared" si="4"/>
        <v>0</v>
      </c>
      <c r="BF97" s="186">
        <f t="shared" si="5"/>
        <v>0</v>
      </c>
      <c r="BG97" s="186">
        <f t="shared" si="6"/>
        <v>0</v>
      </c>
      <c r="BH97" s="186">
        <f t="shared" si="7"/>
        <v>0</v>
      </c>
      <c r="BI97" s="186">
        <f t="shared" si="8"/>
        <v>0</v>
      </c>
      <c r="BJ97" s="17" t="s">
        <v>158</v>
      </c>
      <c r="BK97" s="186">
        <f t="shared" si="9"/>
        <v>0</v>
      </c>
      <c r="BL97" s="17" t="s">
        <v>158</v>
      </c>
      <c r="BM97" s="185" t="s">
        <v>1894</v>
      </c>
    </row>
    <row r="98" spans="1:65" s="2" customFormat="1" ht="14.4" customHeight="1">
      <c r="A98" s="34"/>
      <c r="B98" s="35"/>
      <c r="C98" s="174" t="s">
        <v>206</v>
      </c>
      <c r="D98" s="174" t="s">
        <v>153</v>
      </c>
      <c r="E98" s="175" t="s">
        <v>1895</v>
      </c>
      <c r="F98" s="176" t="s">
        <v>1896</v>
      </c>
      <c r="G98" s="177" t="s">
        <v>202</v>
      </c>
      <c r="H98" s="178">
        <v>55</v>
      </c>
      <c r="I98" s="179"/>
      <c r="J98" s="180">
        <f t="shared" si="0"/>
        <v>0</v>
      </c>
      <c r="K98" s="176" t="s">
        <v>19</v>
      </c>
      <c r="L98" s="39"/>
      <c r="M98" s="181" t="s">
        <v>19</v>
      </c>
      <c r="N98" s="182" t="s">
        <v>51</v>
      </c>
      <c r="O98" s="65"/>
      <c r="P98" s="183">
        <f t="shared" si="1"/>
        <v>0</v>
      </c>
      <c r="Q98" s="183">
        <v>0</v>
      </c>
      <c r="R98" s="183">
        <f t="shared" si="2"/>
        <v>0</v>
      </c>
      <c r="S98" s="183">
        <v>0</v>
      </c>
      <c r="T98" s="184">
        <f t="shared" si="3"/>
        <v>0</v>
      </c>
      <c r="U98" s="34"/>
      <c r="V98" s="34"/>
      <c r="W98" s="34"/>
      <c r="X98" s="34"/>
      <c r="Y98" s="34"/>
      <c r="Z98" s="34"/>
      <c r="AA98" s="34"/>
      <c r="AB98" s="34"/>
      <c r="AC98" s="34"/>
      <c r="AD98" s="34"/>
      <c r="AE98" s="34"/>
      <c r="AR98" s="185" t="s">
        <v>158</v>
      </c>
      <c r="AT98" s="185" t="s">
        <v>153</v>
      </c>
      <c r="AU98" s="185" t="s">
        <v>86</v>
      </c>
      <c r="AY98" s="17" t="s">
        <v>151</v>
      </c>
      <c r="BE98" s="186">
        <f t="shared" si="4"/>
        <v>0</v>
      </c>
      <c r="BF98" s="186">
        <f t="shared" si="5"/>
        <v>0</v>
      </c>
      <c r="BG98" s="186">
        <f t="shared" si="6"/>
        <v>0</v>
      </c>
      <c r="BH98" s="186">
        <f t="shared" si="7"/>
        <v>0</v>
      </c>
      <c r="BI98" s="186">
        <f t="shared" si="8"/>
        <v>0</v>
      </c>
      <c r="BJ98" s="17" t="s">
        <v>158</v>
      </c>
      <c r="BK98" s="186">
        <f t="shared" si="9"/>
        <v>0</v>
      </c>
      <c r="BL98" s="17" t="s">
        <v>158</v>
      </c>
      <c r="BM98" s="185" t="s">
        <v>1897</v>
      </c>
    </row>
    <row r="99" spans="1:65" s="2" customFormat="1" ht="14.4" customHeight="1">
      <c r="A99" s="34"/>
      <c r="B99" s="35"/>
      <c r="C99" s="174" t="s">
        <v>211</v>
      </c>
      <c r="D99" s="174" t="s">
        <v>153</v>
      </c>
      <c r="E99" s="175" t="s">
        <v>1898</v>
      </c>
      <c r="F99" s="176" t="s">
        <v>1899</v>
      </c>
      <c r="G99" s="177" t="s">
        <v>202</v>
      </c>
      <c r="H99" s="178">
        <v>40</v>
      </c>
      <c r="I99" s="179"/>
      <c r="J99" s="180">
        <f t="shared" si="0"/>
        <v>0</v>
      </c>
      <c r="K99" s="176" t="s">
        <v>19</v>
      </c>
      <c r="L99" s="39"/>
      <c r="M99" s="181" t="s">
        <v>19</v>
      </c>
      <c r="N99" s="182" t="s">
        <v>51</v>
      </c>
      <c r="O99" s="65"/>
      <c r="P99" s="183">
        <f t="shared" si="1"/>
        <v>0</v>
      </c>
      <c r="Q99" s="183">
        <v>0</v>
      </c>
      <c r="R99" s="183">
        <f t="shared" si="2"/>
        <v>0</v>
      </c>
      <c r="S99" s="183">
        <v>0</v>
      </c>
      <c r="T99" s="184">
        <f t="shared" si="3"/>
        <v>0</v>
      </c>
      <c r="U99" s="34"/>
      <c r="V99" s="34"/>
      <c r="W99" s="34"/>
      <c r="X99" s="34"/>
      <c r="Y99" s="34"/>
      <c r="Z99" s="34"/>
      <c r="AA99" s="34"/>
      <c r="AB99" s="34"/>
      <c r="AC99" s="34"/>
      <c r="AD99" s="34"/>
      <c r="AE99" s="34"/>
      <c r="AR99" s="185" t="s">
        <v>158</v>
      </c>
      <c r="AT99" s="185" t="s">
        <v>153</v>
      </c>
      <c r="AU99" s="185" t="s">
        <v>86</v>
      </c>
      <c r="AY99" s="17" t="s">
        <v>151</v>
      </c>
      <c r="BE99" s="186">
        <f t="shared" si="4"/>
        <v>0</v>
      </c>
      <c r="BF99" s="186">
        <f t="shared" si="5"/>
        <v>0</v>
      </c>
      <c r="BG99" s="186">
        <f t="shared" si="6"/>
        <v>0</v>
      </c>
      <c r="BH99" s="186">
        <f t="shared" si="7"/>
        <v>0</v>
      </c>
      <c r="BI99" s="186">
        <f t="shared" si="8"/>
        <v>0</v>
      </c>
      <c r="BJ99" s="17" t="s">
        <v>158</v>
      </c>
      <c r="BK99" s="186">
        <f t="shared" si="9"/>
        <v>0</v>
      </c>
      <c r="BL99" s="17" t="s">
        <v>158</v>
      </c>
      <c r="BM99" s="185" t="s">
        <v>1900</v>
      </c>
    </row>
    <row r="100" spans="1:65" s="2" customFormat="1" ht="14.4" customHeight="1">
      <c r="A100" s="34"/>
      <c r="B100" s="35"/>
      <c r="C100" s="174" t="s">
        <v>216</v>
      </c>
      <c r="D100" s="174" t="s">
        <v>153</v>
      </c>
      <c r="E100" s="175" t="s">
        <v>1901</v>
      </c>
      <c r="F100" s="176" t="s">
        <v>1902</v>
      </c>
      <c r="G100" s="177" t="s">
        <v>202</v>
      </c>
      <c r="H100" s="178">
        <v>40</v>
      </c>
      <c r="I100" s="179"/>
      <c r="J100" s="180">
        <f t="shared" si="0"/>
        <v>0</v>
      </c>
      <c r="K100" s="176" t="s">
        <v>19</v>
      </c>
      <c r="L100" s="39"/>
      <c r="M100" s="181" t="s">
        <v>19</v>
      </c>
      <c r="N100" s="182" t="s">
        <v>51</v>
      </c>
      <c r="O100" s="65"/>
      <c r="P100" s="183">
        <f t="shared" si="1"/>
        <v>0</v>
      </c>
      <c r="Q100" s="183">
        <v>0</v>
      </c>
      <c r="R100" s="183">
        <f t="shared" si="2"/>
        <v>0</v>
      </c>
      <c r="S100" s="183">
        <v>0</v>
      </c>
      <c r="T100" s="184">
        <f t="shared" si="3"/>
        <v>0</v>
      </c>
      <c r="U100" s="34"/>
      <c r="V100" s="34"/>
      <c r="W100" s="34"/>
      <c r="X100" s="34"/>
      <c r="Y100" s="34"/>
      <c r="Z100" s="34"/>
      <c r="AA100" s="34"/>
      <c r="AB100" s="34"/>
      <c r="AC100" s="34"/>
      <c r="AD100" s="34"/>
      <c r="AE100" s="34"/>
      <c r="AR100" s="185" t="s">
        <v>158</v>
      </c>
      <c r="AT100" s="185" t="s">
        <v>153</v>
      </c>
      <c r="AU100" s="185" t="s">
        <v>86</v>
      </c>
      <c r="AY100" s="17" t="s">
        <v>151</v>
      </c>
      <c r="BE100" s="186">
        <f t="shared" si="4"/>
        <v>0</v>
      </c>
      <c r="BF100" s="186">
        <f t="shared" si="5"/>
        <v>0</v>
      </c>
      <c r="BG100" s="186">
        <f t="shared" si="6"/>
        <v>0</v>
      </c>
      <c r="BH100" s="186">
        <f t="shared" si="7"/>
        <v>0</v>
      </c>
      <c r="BI100" s="186">
        <f t="shared" si="8"/>
        <v>0</v>
      </c>
      <c r="BJ100" s="17" t="s">
        <v>158</v>
      </c>
      <c r="BK100" s="186">
        <f t="shared" si="9"/>
        <v>0</v>
      </c>
      <c r="BL100" s="17" t="s">
        <v>158</v>
      </c>
      <c r="BM100" s="185" t="s">
        <v>1903</v>
      </c>
    </row>
    <row r="101" spans="1:65" s="2" customFormat="1" ht="14.4" customHeight="1">
      <c r="A101" s="34"/>
      <c r="B101" s="35"/>
      <c r="C101" s="174" t="s">
        <v>220</v>
      </c>
      <c r="D101" s="174" t="s">
        <v>153</v>
      </c>
      <c r="E101" s="175" t="s">
        <v>1904</v>
      </c>
      <c r="F101" s="176" t="s">
        <v>1905</v>
      </c>
      <c r="G101" s="177" t="s">
        <v>202</v>
      </c>
      <c r="H101" s="178">
        <v>60</v>
      </c>
      <c r="I101" s="179"/>
      <c r="J101" s="180">
        <f t="shared" si="0"/>
        <v>0</v>
      </c>
      <c r="K101" s="176" t="s">
        <v>19</v>
      </c>
      <c r="L101" s="39"/>
      <c r="M101" s="181" t="s">
        <v>19</v>
      </c>
      <c r="N101" s="182" t="s">
        <v>51</v>
      </c>
      <c r="O101" s="65"/>
      <c r="P101" s="183">
        <f t="shared" si="1"/>
        <v>0</v>
      </c>
      <c r="Q101" s="183">
        <v>0</v>
      </c>
      <c r="R101" s="183">
        <f t="shared" si="2"/>
        <v>0</v>
      </c>
      <c r="S101" s="183">
        <v>0</v>
      </c>
      <c r="T101" s="184">
        <f t="shared" si="3"/>
        <v>0</v>
      </c>
      <c r="U101" s="34"/>
      <c r="V101" s="34"/>
      <c r="W101" s="34"/>
      <c r="X101" s="34"/>
      <c r="Y101" s="34"/>
      <c r="Z101" s="34"/>
      <c r="AA101" s="34"/>
      <c r="AB101" s="34"/>
      <c r="AC101" s="34"/>
      <c r="AD101" s="34"/>
      <c r="AE101" s="34"/>
      <c r="AR101" s="185" t="s">
        <v>158</v>
      </c>
      <c r="AT101" s="185" t="s">
        <v>153</v>
      </c>
      <c r="AU101" s="185" t="s">
        <v>86</v>
      </c>
      <c r="AY101" s="17" t="s">
        <v>151</v>
      </c>
      <c r="BE101" s="186">
        <f t="shared" si="4"/>
        <v>0</v>
      </c>
      <c r="BF101" s="186">
        <f t="shared" si="5"/>
        <v>0</v>
      </c>
      <c r="BG101" s="186">
        <f t="shared" si="6"/>
        <v>0</v>
      </c>
      <c r="BH101" s="186">
        <f t="shared" si="7"/>
        <v>0</v>
      </c>
      <c r="BI101" s="186">
        <f t="shared" si="8"/>
        <v>0</v>
      </c>
      <c r="BJ101" s="17" t="s">
        <v>158</v>
      </c>
      <c r="BK101" s="186">
        <f t="shared" si="9"/>
        <v>0</v>
      </c>
      <c r="BL101" s="17" t="s">
        <v>158</v>
      </c>
      <c r="BM101" s="185" t="s">
        <v>1906</v>
      </c>
    </row>
    <row r="102" spans="1:65" s="2" customFormat="1" ht="14.4" customHeight="1">
      <c r="A102" s="34"/>
      <c r="B102" s="35"/>
      <c r="C102" s="174" t="s">
        <v>225</v>
      </c>
      <c r="D102" s="174" t="s">
        <v>153</v>
      </c>
      <c r="E102" s="175" t="s">
        <v>1907</v>
      </c>
      <c r="F102" s="176" t="s">
        <v>1908</v>
      </c>
      <c r="G102" s="177" t="s">
        <v>202</v>
      </c>
      <c r="H102" s="178">
        <v>100</v>
      </c>
      <c r="I102" s="179"/>
      <c r="J102" s="180">
        <f t="shared" si="0"/>
        <v>0</v>
      </c>
      <c r="K102" s="176" t="s">
        <v>19</v>
      </c>
      <c r="L102" s="39"/>
      <c r="M102" s="181" t="s">
        <v>19</v>
      </c>
      <c r="N102" s="182" t="s">
        <v>51</v>
      </c>
      <c r="O102" s="65"/>
      <c r="P102" s="183">
        <f t="shared" si="1"/>
        <v>0</v>
      </c>
      <c r="Q102" s="183">
        <v>0</v>
      </c>
      <c r="R102" s="183">
        <f t="shared" si="2"/>
        <v>0</v>
      </c>
      <c r="S102" s="183">
        <v>0</v>
      </c>
      <c r="T102" s="184">
        <f t="shared" si="3"/>
        <v>0</v>
      </c>
      <c r="U102" s="34"/>
      <c r="V102" s="34"/>
      <c r="W102" s="34"/>
      <c r="X102" s="34"/>
      <c r="Y102" s="34"/>
      <c r="Z102" s="34"/>
      <c r="AA102" s="34"/>
      <c r="AB102" s="34"/>
      <c r="AC102" s="34"/>
      <c r="AD102" s="34"/>
      <c r="AE102" s="34"/>
      <c r="AR102" s="185" t="s">
        <v>158</v>
      </c>
      <c r="AT102" s="185" t="s">
        <v>153</v>
      </c>
      <c r="AU102" s="185" t="s">
        <v>86</v>
      </c>
      <c r="AY102" s="17" t="s">
        <v>151</v>
      </c>
      <c r="BE102" s="186">
        <f t="shared" si="4"/>
        <v>0</v>
      </c>
      <c r="BF102" s="186">
        <f t="shared" si="5"/>
        <v>0</v>
      </c>
      <c r="BG102" s="186">
        <f t="shared" si="6"/>
        <v>0</v>
      </c>
      <c r="BH102" s="186">
        <f t="shared" si="7"/>
        <v>0</v>
      </c>
      <c r="BI102" s="186">
        <f t="shared" si="8"/>
        <v>0</v>
      </c>
      <c r="BJ102" s="17" t="s">
        <v>158</v>
      </c>
      <c r="BK102" s="186">
        <f t="shared" si="9"/>
        <v>0</v>
      </c>
      <c r="BL102" s="17" t="s">
        <v>158</v>
      </c>
      <c r="BM102" s="185" t="s">
        <v>1909</v>
      </c>
    </row>
    <row r="103" spans="1:65" s="2" customFormat="1" ht="14.4" customHeight="1">
      <c r="A103" s="34"/>
      <c r="B103" s="35"/>
      <c r="C103" s="174" t="s">
        <v>8</v>
      </c>
      <c r="D103" s="174" t="s">
        <v>153</v>
      </c>
      <c r="E103" s="175" t="s">
        <v>1910</v>
      </c>
      <c r="F103" s="176" t="s">
        <v>1911</v>
      </c>
      <c r="G103" s="177" t="s">
        <v>202</v>
      </c>
      <c r="H103" s="178">
        <v>15</v>
      </c>
      <c r="I103" s="179"/>
      <c r="J103" s="180">
        <f t="shared" si="0"/>
        <v>0</v>
      </c>
      <c r="K103" s="176" t="s">
        <v>19</v>
      </c>
      <c r="L103" s="39"/>
      <c r="M103" s="181" t="s">
        <v>19</v>
      </c>
      <c r="N103" s="182" t="s">
        <v>51</v>
      </c>
      <c r="O103" s="65"/>
      <c r="P103" s="183">
        <f t="shared" si="1"/>
        <v>0</v>
      </c>
      <c r="Q103" s="183">
        <v>0</v>
      </c>
      <c r="R103" s="183">
        <f t="shared" si="2"/>
        <v>0</v>
      </c>
      <c r="S103" s="183">
        <v>0</v>
      </c>
      <c r="T103" s="184">
        <f t="shared" si="3"/>
        <v>0</v>
      </c>
      <c r="U103" s="34"/>
      <c r="V103" s="34"/>
      <c r="W103" s="34"/>
      <c r="X103" s="34"/>
      <c r="Y103" s="34"/>
      <c r="Z103" s="34"/>
      <c r="AA103" s="34"/>
      <c r="AB103" s="34"/>
      <c r="AC103" s="34"/>
      <c r="AD103" s="34"/>
      <c r="AE103" s="34"/>
      <c r="AR103" s="185" t="s">
        <v>158</v>
      </c>
      <c r="AT103" s="185" t="s">
        <v>153</v>
      </c>
      <c r="AU103" s="185" t="s">
        <v>86</v>
      </c>
      <c r="AY103" s="17" t="s">
        <v>151</v>
      </c>
      <c r="BE103" s="186">
        <f t="shared" si="4"/>
        <v>0</v>
      </c>
      <c r="BF103" s="186">
        <f t="shared" si="5"/>
        <v>0</v>
      </c>
      <c r="BG103" s="186">
        <f t="shared" si="6"/>
        <v>0</v>
      </c>
      <c r="BH103" s="186">
        <f t="shared" si="7"/>
        <v>0</v>
      </c>
      <c r="BI103" s="186">
        <f t="shared" si="8"/>
        <v>0</v>
      </c>
      <c r="BJ103" s="17" t="s">
        <v>158</v>
      </c>
      <c r="BK103" s="186">
        <f t="shared" si="9"/>
        <v>0</v>
      </c>
      <c r="BL103" s="17" t="s">
        <v>158</v>
      </c>
      <c r="BM103" s="185" t="s">
        <v>1912</v>
      </c>
    </row>
    <row r="104" spans="1:65" s="2" customFormat="1" ht="14.4" customHeight="1">
      <c r="A104" s="34"/>
      <c r="B104" s="35"/>
      <c r="C104" s="174" t="s">
        <v>233</v>
      </c>
      <c r="D104" s="174" t="s">
        <v>153</v>
      </c>
      <c r="E104" s="175" t="s">
        <v>1913</v>
      </c>
      <c r="F104" s="176" t="s">
        <v>1914</v>
      </c>
      <c r="G104" s="177" t="s">
        <v>202</v>
      </c>
      <c r="H104" s="178">
        <v>100</v>
      </c>
      <c r="I104" s="179"/>
      <c r="J104" s="180">
        <f t="shared" si="0"/>
        <v>0</v>
      </c>
      <c r="K104" s="176" t="s">
        <v>19</v>
      </c>
      <c r="L104" s="39"/>
      <c r="M104" s="181" t="s">
        <v>19</v>
      </c>
      <c r="N104" s="182" t="s">
        <v>51</v>
      </c>
      <c r="O104" s="65"/>
      <c r="P104" s="183">
        <f t="shared" si="1"/>
        <v>0</v>
      </c>
      <c r="Q104" s="183">
        <v>0</v>
      </c>
      <c r="R104" s="183">
        <f t="shared" si="2"/>
        <v>0</v>
      </c>
      <c r="S104" s="183">
        <v>0</v>
      </c>
      <c r="T104" s="184">
        <f t="shared" si="3"/>
        <v>0</v>
      </c>
      <c r="U104" s="34"/>
      <c r="V104" s="34"/>
      <c r="W104" s="34"/>
      <c r="X104" s="34"/>
      <c r="Y104" s="34"/>
      <c r="Z104" s="34"/>
      <c r="AA104" s="34"/>
      <c r="AB104" s="34"/>
      <c r="AC104" s="34"/>
      <c r="AD104" s="34"/>
      <c r="AE104" s="34"/>
      <c r="AR104" s="185" t="s">
        <v>158</v>
      </c>
      <c r="AT104" s="185" t="s">
        <v>153</v>
      </c>
      <c r="AU104" s="185" t="s">
        <v>86</v>
      </c>
      <c r="AY104" s="17" t="s">
        <v>151</v>
      </c>
      <c r="BE104" s="186">
        <f t="shared" si="4"/>
        <v>0</v>
      </c>
      <c r="BF104" s="186">
        <f t="shared" si="5"/>
        <v>0</v>
      </c>
      <c r="BG104" s="186">
        <f t="shared" si="6"/>
        <v>0</v>
      </c>
      <c r="BH104" s="186">
        <f t="shared" si="7"/>
        <v>0</v>
      </c>
      <c r="BI104" s="186">
        <f t="shared" si="8"/>
        <v>0</v>
      </c>
      <c r="BJ104" s="17" t="s">
        <v>158</v>
      </c>
      <c r="BK104" s="186">
        <f t="shared" si="9"/>
        <v>0</v>
      </c>
      <c r="BL104" s="17" t="s">
        <v>158</v>
      </c>
      <c r="BM104" s="185" t="s">
        <v>1915</v>
      </c>
    </row>
    <row r="105" spans="1:65" s="2" customFormat="1" ht="14.4" customHeight="1">
      <c r="A105" s="34"/>
      <c r="B105" s="35"/>
      <c r="C105" s="174" t="s">
        <v>238</v>
      </c>
      <c r="D105" s="174" t="s">
        <v>153</v>
      </c>
      <c r="E105" s="175" t="s">
        <v>1916</v>
      </c>
      <c r="F105" s="176" t="s">
        <v>1917</v>
      </c>
      <c r="G105" s="177" t="s">
        <v>202</v>
      </c>
      <c r="H105" s="178">
        <v>30</v>
      </c>
      <c r="I105" s="179"/>
      <c r="J105" s="180">
        <f t="shared" si="0"/>
        <v>0</v>
      </c>
      <c r="K105" s="176" t="s">
        <v>19</v>
      </c>
      <c r="L105" s="39"/>
      <c r="M105" s="181" t="s">
        <v>19</v>
      </c>
      <c r="N105" s="182" t="s">
        <v>51</v>
      </c>
      <c r="O105" s="65"/>
      <c r="P105" s="183">
        <f t="shared" si="1"/>
        <v>0</v>
      </c>
      <c r="Q105" s="183">
        <v>0</v>
      </c>
      <c r="R105" s="183">
        <f t="shared" si="2"/>
        <v>0</v>
      </c>
      <c r="S105" s="183">
        <v>0</v>
      </c>
      <c r="T105" s="184">
        <f t="shared" si="3"/>
        <v>0</v>
      </c>
      <c r="U105" s="34"/>
      <c r="V105" s="34"/>
      <c r="W105" s="34"/>
      <c r="X105" s="34"/>
      <c r="Y105" s="34"/>
      <c r="Z105" s="34"/>
      <c r="AA105" s="34"/>
      <c r="AB105" s="34"/>
      <c r="AC105" s="34"/>
      <c r="AD105" s="34"/>
      <c r="AE105" s="34"/>
      <c r="AR105" s="185" t="s">
        <v>158</v>
      </c>
      <c r="AT105" s="185" t="s">
        <v>153</v>
      </c>
      <c r="AU105" s="185" t="s">
        <v>86</v>
      </c>
      <c r="AY105" s="17" t="s">
        <v>151</v>
      </c>
      <c r="BE105" s="186">
        <f t="shared" si="4"/>
        <v>0</v>
      </c>
      <c r="BF105" s="186">
        <f t="shared" si="5"/>
        <v>0</v>
      </c>
      <c r="BG105" s="186">
        <f t="shared" si="6"/>
        <v>0</v>
      </c>
      <c r="BH105" s="186">
        <f t="shared" si="7"/>
        <v>0</v>
      </c>
      <c r="BI105" s="186">
        <f t="shared" si="8"/>
        <v>0</v>
      </c>
      <c r="BJ105" s="17" t="s">
        <v>158</v>
      </c>
      <c r="BK105" s="186">
        <f t="shared" si="9"/>
        <v>0</v>
      </c>
      <c r="BL105" s="17" t="s">
        <v>158</v>
      </c>
      <c r="BM105" s="185" t="s">
        <v>1918</v>
      </c>
    </row>
    <row r="106" spans="1:65" s="2" customFormat="1" ht="14.4" customHeight="1">
      <c r="A106" s="34"/>
      <c r="B106" s="35"/>
      <c r="C106" s="174" t="s">
        <v>243</v>
      </c>
      <c r="D106" s="174" t="s">
        <v>153</v>
      </c>
      <c r="E106" s="175" t="s">
        <v>1919</v>
      </c>
      <c r="F106" s="176" t="s">
        <v>1920</v>
      </c>
      <c r="G106" s="177" t="s">
        <v>1869</v>
      </c>
      <c r="H106" s="178">
        <v>4</v>
      </c>
      <c r="I106" s="179"/>
      <c r="J106" s="180">
        <f t="shared" si="0"/>
        <v>0</v>
      </c>
      <c r="K106" s="176" t="s">
        <v>19</v>
      </c>
      <c r="L106" s="39"/>
      <c r="M106" s="181" t="s">
        <v>19</v>
      </c>
      <c r="N106" s="182" t="s">
        <v>51</v>
      </c>
      <c r="O106" s="65"/>
      <c r="P106" s="183">
        <f t="shared" si="1"/>
        <v>0</v>
      </c>
      <c r="Q106" s="183">
        <v>0</v>
      </c>
      <c r="R106" s="183">
        <f t="shared" si="2"/>
        <v>0</v>
      </c>
      <c r="S106" s="183">
        <v>0</v>
      </c>
      <c r="T106" s="184">
        <f t="shared" si="3"/>
        <v>0</v>
      </c>
      <c r="U106" s="34"/>
      <c r="V106" s="34"/>
      <c r="W106" s="34"/>
      <c r="X106" s="34"/>
      <c r="Y106" s="34"/>
      <c r="Z106" s="34"/>
      <c r="AA106" s="34"/>
      <c r="AB106" s="34"/>
      <c r="AC106" s="34"/>
      <c r="AD106" s="34"/>
      <c r="AE106" s="34"/>
      <c r="AR106" s="185" t="s">
        <v>158</v>
      </c>
      <c r="AT106" s="185" t="s">
        <v>153</v>
      </c>
      <c r="AU106" s="185" t="s">
        <v>86</v>
      </c>
      <c r="AY106" s="17" t="s">
        <v>151</v>
      </c>
      <c r="BE106" s="186">
        <f t="shared" si="4"/>
        <v>0</v>
      </c>
      <c r="BF106" s="186">
        <f t="shared" si="5"/>
        <v>0</v>
      </c>
      <c r="BG106" s="186">
        <f t="shared" si="6"/>
        <v>0</v>
      </c>
      <c r="BH106" s="186">
        <f t="shared" si="7"/>
        <v>0</v>
      </c>
      <c r="BI106" s="186">
        <f t="shared" si="8"/>
        <v>0</v>
      </c>
      <c r="BJ106" s="17" t="s">
        <v>158</v>
      </c>
      <c r="BK106" s="186">
        <f t="shared" si="9"/>
        <v>0</v>
      </c>
      <c r="BL106" s="17" t="s">
        <v>158</v>
      </c>
      <c r="BM106" s="185" t="s">
        <v>1921</v>
      </c>
    </row>
    <row r="107" spans="1:65" s="2" customFormat="1" ht="14.4" customHeight="1">
      <c r="A107" s="34"/>
      <c r="B107" s="35"/>
      <c r="C107" s="174" t="s">
        <v>247</v>
      </c>
      <c r="D107" s="174" t="s">
        <v>153</v>
      </c>
      <c r="E107" s="175" t="s">
        <v>1922</v>
      </c>
      <c r="F107" s="176" t="s">
        <v>1923</v>
      </c>
      <c r="G107" s="177" t="s">
        <v>1869</v>
      </c>
      <c r="H107" s="178">
        <v>7</v>
      </c>
      <c r="I107" s="179"/>
      <c r="J107" s="180">
        <f t="shared" si="0"/>
        <v>0</v>
      </c>
      <c r="K107" s="176" t="s">
        <v>19</v>
      </c>
      <c r="L107" s="39"/>
      <c r="M107" s="181" t="s">
        <v>19</v>
      </c>
      <c r="N107" s="182" t="s">
        <v>51</v>
      </c>
      <c r="O107" s="65"/>
      <c r="P107" s="183">
        <f t="shared" si="1"/>
        <v>0</v>
      </c>
      <c r="Q107" s="183">
        <v>0</v>
      </c>
      <c r="R107" s="183">
        <f t="shared" si="2"/>
        <v>0</v>
      </c>
      <c r="S107" s="183">
        <v>0</v>
      </c>
      <c r="T107" s="184">
        <f t="shared" si="3"/>
        <v>0</v>
      </c>
      <c r="U107" s="34"/>
      <c r="V107" s="34"/>
      <c r="W107" s="34"/>
      <c r="X107" s="34"/>
      <c r="Y107" s="34"/>
      <c r="Z107" s="34"/>
      <c r="AA107" s="34"/>
      <c r="AB107" s="34"/>
      <c r="AC107" s="34"/>
      <c r="AD107" s="34"/>
      <c r="AE107" s="34"/>
      <c r="AR107" s="185" t="s">
        <v>158</v>
      </c>
      <c r="AT107" s="185" t="s">
        <v>153</v>
      </c>
      <c r="AU107" s="185" t="s">
        <v>86</v>
      </c>
      <c r="AY107" s="17" t="s">
        <v>151</v>
      </c>
      <c r="BE107" s="186">
        <f t="shared" si="4"/>
        <v>0</v>
      </c>
      <c r="BF107" s="186">
        <f t="shared" si="5"/>
        <v>0</v>
      </c>
      <c r="BG107" s="186">
        <f t="shared" si="6"/>
        <v>0</v>
      </c>
      <c r="BH107" s="186">
        <f t="shared" si="7"/>
        <v>0</v>
      </c>
      <c r="BI107" s="186">
        <f t="shared" si="8"/>
        <v>0</v>
      </c>
      <c r="BJ107" s="17" t="s">
        <v>158</v>
      </c>
      <c r="BK107" s="186">
        <f t="shared" si="9"/>
        <v>0</v>
      </c>
      <c r="BL107" s="17" t="s">
        <v>158</v>
      </c>
      <c r="BM107" s="185" t="s">
        <v>1924</v>
      </c>
    </row>
    <row r="108" spans="1:65" s="2" customFormat="1" ht="14.4" customHeight="1">
      <c r="A108" s="34"/>
      <c r="B108" s="35"/>
      <c r="C108" s="174" t="s">
        <v>251</v>
      </c>
      <c r="D108" s="174" t="s">
        <v>153</v>
      </c>
      <c r="E108" s="175" t="s">
        <v>1925</v>
      </c>
      <c r="F108" s="176" t="s">
        <v>1926</v>
      </c>
      <c r="G108" s="177" t="s">
        <v>1869</v>
      </c>
      <c r="H108" s="178">
        <v>16</v>
      </c>
      <c r="I108" s="179"/>
      <c r="J108" s="180">
        <f t="shared" si="0"/>
        <v>0</v>
      </c>
      <c r="K108" s="176" t="s">
        <v>19</v>
      </c>
      <c r="L108" s="39"/>
      <c r="M108" s="181" t="s">
        <v>19</v>
      </c>
      <c r="N108" s="182" t="s">
        <v>51</v>
      </c>
      <c r="O108" s="65"/>
      <c r="P108" s="183">
        <f t="shared" si="1"/>
        <v>0</v>
      </c>
      <c r="Q108" s="183">
        <v>0</v>
      </c>
      <c r="R108" s="183">
        <f t="shared" si="2"/>
        <v>0</v>
      </c>
      <c r="S108" s="183">
        <v>0</v>
      </c>
      <c r="T108" s="184">
        <f t="shared" si="3"/>
        <v>0</v>
      </c>
      <c r="U108" s="34"/>
      <c r="V108" s="34"/>
      <c r="W108" s="34"/>
      <c r="X108" s="34"/>
      <c r="Y108" s="34"/>
      <c r="Z108" s="34"/>
      <c r="AA108" s="34"/>
      <c r="AB108" s="34"/>
      <c r="AC108" s="34"/>
      <c r="AD108" s="34"/>
      <c r="AE108" s="34"/>
      <c r="AR108" s="185" t="s">
        <v>158</v>
      </c>
      <c r="AT108" s="185" t="s">
        <v>153</v>
      </c>
      <c r="AU108" s="185" t="s">
        <v>86</v>
      </c>
      <c r="AY108" s="17" t="s">
        <v>151</v>
      </c>
      <c r="BE108" s="186">
        <f t="shared" si="4"/>
        <v>0</v>
      </c>
      <c r="BF108" s="186">
        <f t="shared" si="5"/>
        <v>0</v>
      </c>
      <c r="BG108" s="186">
        <f t="shared" si="6"/>
        <v>0</v>
      </c>
      <c r="BH108" s="186">
        <f t="shared" si="7"/>
        <v>0</v>
      </c>
      <c r="BI108" s="186">
        <f t="shared" si="8"/>
        <v>0</v>
      </c>
      <c r="BJ108" s="17" t="s">
        <v>158</v>
      </c>
      <c r="BK108" s="186">
        <f t="shared" si="9"/>
        <v>0</v>
      </c>
      <c r="BL108" s="17" t="s">
        <v>158</v>
      </c>
      <c r="BM108" s="185" t="s">
        <v>1927</v>
      </c>
    </row>
    <row r="109" spans="1:65" s="2" customFormat="1" ht="14.4" customHeight="1">
      <c r="A109" s="34"/>
      <c r="B109" s="35"/>
      <c r="C109" s="174" t="s">
        <v>7</v>
      </c>
      <c r="D109" s="174" t="s">
        <v>153</v>
      </c>
      <c r="E109" s="175" t="s">
        <v>1928</v>
      </c>
      <c r="F109" s="176" t="s">
        <v>1929</v>
      </c>
      <c r="G109" s="177" t="s">
        <v>1869</v>
      </c>
      <c r="H109" s="178">
        <v>4</v>
      </c>
      <c r="I109" s="179"/>
      <c r="J109" s="180">
        <f t="shared" si="0"/>
        <v>0</v>
      </c>
      <c r="K109" s="176" t="s">
        <v>19</v>
      </c>
      <c r="L109" s="39"/>
      <c r="M109" s="181" t="s">
        <v>19</v>
      </c>
      <c r="N109" s="182" t="s">
        <v>51</v>
      </c>
      <c r="O109" s="65"/>
      <c r="P109" s="183">
        <f t="shared" si="1"/>
        <v>0</v>
      </c>
      <c r="Q109" s="183">
        <v>0</v>
      </c>
      <c r="R109" s="183">
        <f t="shared" si="2"/>
        <v>0</v>
      </c>
      <c r="S109" s="183">
        <v>0</v>
      </c>
      <c r="T109" s="184">
        <f t="shared" si="3"/>
        <v>0</v>
      </c>
      <c r="U109" s="34"/>
      <c r="V109" s="34"/>
      <c r="W109" s="34"/>
      <c r="X109" s="34"/>
      <c r="Y109" s="34"/>
      <c r="Z109" s="34"/>
      <c r="AA109" s="34"/>
      <c r="AB109" s="34"/>
      <c r="AC109" s="34"/>
      <c r="AD109" s="34"/>
      <c r="AE109" s="34"/>
      <c r="AR109" s="185" t="s">
        <v>158</v>
      </c>
      <c r="AT109" s="185" t="s">
        <v>153</v>
      </c>
      <c r="AU109" s="185" t="s">
        <v>86</v>
      </c>
      <c r="AY109" s="17" t="s">
        <v>151</v>
      </c>
      <c r="BE109" s="186">
        <f t="shared" si="4"/>
        <v>0</v>
      </c>
      <c r="BF109" s="186">
        <f t="shared" si="5"/>
        <v>0</v>
      </c>
      <c r="BG109" s="186">
        <f t="shared" si="6"/>
        <v>0</v>
      </c>
      <c r="BH109" s="186">
        <f t="shared" si="7"/>
        <v>0</v>
      </c>
      <c r="BI109" s="186">
        <f t="shared" si="8"/>
        <v>0</v>
      </c>
      <c r="BJ109" s="17" t="s">
        <v>158</v>
      </c>
      <c r="BK109" s="186">
        <f t="shared" si="9"/>
        <v>0</v>
      </c>
      <c r="BL109" s="17" t="s">
        <v>158</v>
      </c>
      <c r="BM109" s="185" t="s">
        <v>1930</v>
      </c>
    </row>
    <row r="110" spans="1:65" s="2" customFormat="1" ht="14.4" customHeight="1">
      <c r="A110" s="34"/>
      <c r="B110" s="35"/>
      <c r="C110" s="174" t="s">
        <v>259</v>
      </c>
      <c r="D110" s="174" t="s">
        <v>153</v>
      </c>
      <c r="E110" s="175" t="s">
        <v>1931</v>
      </c>
      <c r="F110" s="176" t="s">
        <v>1932</v>
      </c>
      <c r="G110" s="177" t="s">
        <v>1869</v>
      </c>
      <c r="H110" s="178">
        <v>4</v>
      </c>
      <c r="I110" s="179"/>
      <c r="J110" s="180">
        <f t="shared" si="0"/>
        <v>0</v>
      </c>
      <c r="K110" s="176" t="s">
        <v>19</v>
      </c>
      <c r="L110" s="39"/>
      <c r="M110" s="181" t="s">
        <v>19</v>
      </c>
      <c r="N110" s="182" t="s">
        <v>51</v>
      </c>
      <c r="O110" s="65"/>
      <c r="P110" s="183">
        <f t="shared" si="1"/>
        <v>0</v>
      </c>
      <c r="Q110" s="183">
        <v>0</v>
      </c>
      <c r="R110" s="183">
        <f t="shared" si="2"/>
        <v>0</v>
      </c>
      <c r="S110" s="183">
        <v>0</v>
      </c>
      <c r="T110" s="184">
        <f t="shared" si="3"/>
        <v>0</v>
      </c>
      <c r="U110" s="34"/>
      <c r="V110" s="34"/>
      <c r="W110" s="34"/>
      <c r="X110" s="34"/>
      <c r="Y110" s="34"/>
      <c r="Z110" s="34"/>
      <c r="AA110" s="34"/>
      <c r="AB110" s="34"/>
      <c r="AC110" s="34"/>
      <c r="AD110" s="34"/>
      <c r="AE110" s="34"/>
      <c r="AR110" s="185" t="s">
        <v>158</v>
      </c>
      <c r="AT110" s="185" t="s">
        <v>153</v>
      </c>
      <c r="AU110" s="185" t="s">
        <v>86</v>
      </c>
      <c r="AY110" s="17" t="s">
        <v>151</v>
      </c>
      <c r="BE110" s="186">
        <f t="shared" si="4"/>
        <v>0</v>
      </c>
      <c r="BF110" s="186">
        <f t="shared" si="5"/>
        <v>0</v>
      </c>
      <c r="BG110" s="186">
        <f t="shared" si="6"/>
        <v>0</v>
      </c>
      <c r="BH110" s="186">
        <f t="shared" si="7"/>
        <v>0</v>
      </c>
      <c r="BI110" s="186">
        <f t="shared" si="8"/>
        <v>0</v>
      </c>
      <c r="BJ110" s="17" t="s">
        <v>158</v>
      </c>
      <c r="BK110" s="186">
        <f t="shared" si="9"/>
        <v>0</v>
      </c>
      <c r="BL110" s="17" t="s">
        <v>158</v>
      </c>
      <c r="BM110" s="185" t="s">
        <v>1933</v>
      </c>
    </row>
    <row r="111" spans="1:65" s="2" customFormat="1" ht="14.4" customHeight="1">
      <c r="A111" s="34"/>
      <c r="B111" s="35"/>
      <c r="C111" s="174" t="s">
        <v>263</v>
      </c>
      <c r="D111" s="174" t="s">
        <v>153</v>
      </c>
      <c r="E111" s="175" t="s">
        <v>1934</v>
      </c>
      <c r="F111" s="176" t="s">
        <v>1935</v>
      </c>
      <c r="G111" s="177" t="s">
        <v>1869</v>
      </c>
      <c r="H111" s="178">
        <v>28</v>
      </c>
      <c r="I111" s="179"/>
      <c r="J111" s="180">
        <f t="shared" si="0"/>
        <v>0</v>
      </c>
      <c r="K111" s="176" t="s">
        <v>19</v>
      </c>
      <c r="L111" s="39"/>
      <c r="M111" s="181" t="s">
        <v>19</v>
      </c>
      <c r="N111" s="182" t="s">
        <v>51</v>
      </c>
      <c r="O111" s="65"/>
      <c r="P111" s="183">
        <f t="shared" si="1"/>
        <v>0</v>
      </c>
      <c r="Q111" s="183">
        <v>0</v>
      </c>
      <c r="R111" s="183">
        <f t="shared" si="2"/>
        <v>0</v>
      </c>
      <c r="S111" s="183">
        <v>0</v>
      </c>
      <c r="T111" s="184">
        <f t="shared" si="3"/>
        <v>0</v>
      </c>
      <c r="U111" s="34"/>
      <c r="V111" s="34"/>
      <c r="W111" s="34"/>
      <c r="X111" s="34"/>
      <c r="Y111" s="34"/>
      <c r="Z111" s="34"/>
      <c r="AA111" s="34"/>
      <c r="AB111" s="34"/>
      <c r="AC111" s="34"/>
      <c r="AD111" s="34"/>
      <c r="AE111" s="34"/>
      <c r="AR111" s="185" t="s">
        <v>158</v>
      </c>
      <c r="AT111" s="185" t="s">
        <v>153</v>
      </c>
      <c r="AU111" s="185" t="s">
        <v>86</v>
      </c>
      <c r="AY111" s="17" t="s">
        <v>151</v>
      </c>
      <c r="BE111" s="186">
        <f t="shared" si="4"/>
        <v>0</v>
      </c>
      <c r="BF111" s="186">
        <f t="shared" si="5"/>
        <v>0</v>
      </c>
      <c r="BG111" s="186">
        <f t="shared" si="6"/>
        <v>0</v>
      </c>
      <c r="BH111" s="186">
        <f t="shared" si="7"/>
        <v>0</v>
      </c>
      <c r="BI111" s="186">
        <f t="shared" si="8"/>
        <v>0</v>
      </c>
      <c r="BJ111" s="17" t="s">
        <v>158</v>
      </c>
      <c r="BK111" s="186">
        <f t="shared" si="9"/>
        <v>0</v>
      </c>
      <c r="BL111" s="17" t="s">
        <v>158</v>
      </c>
      <c r="BM111" s="185" t="s">
        <v>1936</v>
      </c>
    </row>
    <row r="112" spans="1:65" s="2" customFormat="1" ht="14.4" customHeight="1">
      <c r="A112" s="34"/>
      <c r="B112" s="35"/>
      <c r="C112" s="174" t="s">
        <v>268</v>
      </c>
      <c r="D112" s="174" t="s">
        <v>153</v>
      </c>
      <c r="E112" s="175" t="s">
        <v>1937</v>
      </c>
      <c r="F112" s="176" t="s">
        <v>1938</v>
      </c>
      <c r="G112" s="177" t="s">
        <v>1869</v>
      </c>
      <c r="H112" s="178">
        <v>20</v>
      </c>
      <c r="I112" s="179"/>
      <c r="J112" s="180">
        <f t="shared" si="0"/>
        <v>0</v>
      </c>
      <c r="K112" s="176" t="s">
        <v>19</v>
      </c>
      <c r="L112" s="39"/>
      <c r="M112" s="181" t="s">
        <v>19</v>
      </c>
      <c r="N112" s="182" t="s">
        <v>51</v>
      </c>
      <c r="O112" s="65"/>
      <c r="P112" s="183">
        <f t="shared" si="1"/>
        <v>0</v>
      </c>
      <c r="Q112" s="183">
        <v>0</v>
      </c>
      <c r="R112" s="183">
        <f t="shared" si="2"/>
        <v>0</v>
      </c>
      <c r="S112" s="183">
        <v>0</v>
      </c>
      <c r="T112" s="184">
        <f t="shared" si="3"/>
        <v>0</v>
      </c>
      <c r="U112" s="34"/>
      <c r="V112" s="34"/>
      <c r="W112" s="34"/>
      <c r="X112" s="34"/>
      <c r="Y112" s="34"/>
      <c r="Z112" s="34"/>
      <c r="AA112" s="34"/>
      <c r="AB112" s="34"/>
      <c r="AC112" s="34"/>
      <c r="AD112" s="34"/>
      <c r="AE112" s="34"/>
      <c r="AR112" s="185" t="s">
        <v>158</v>
      </c>
      <c r="AT112" s="185" t="s">
        <v>153</v>
      </c>
      <c r="AU112" s="185" t="s">
        <v>86</v>
      </c>
      <c r="AY112" s="17" t="s">
        <v>151</v>
      </c>
      <c r="BE112" s="186">
        <f t="shared" si="4"/>
        <v>0</v>
      </c>
      <c r="BF112" s="186">
        <f t="shared" si="5"/>
        <v>0</v>
      </c>
      <c r="BG112" s="186">
        <f t="shared" si="6"/>
        <v>0</v>
      </c>
      <c r="BH112" s="186">
        <f t="shared" si="7"/>
        <v>0</v>
      </c>
      <c r="BI112" s="186">
        <f t="shared" si="8"/>
        <v>0</v>
      </c>
      <c r="BJ112" s="17" t="s">
        <v>158</v>
      </c>
      <c r="BK112" s="186">
        <f t="shared" si="9"/>
        <v>0</v>
      </c>
      <c r="BL112" s="17" t="s">
        <v>158</v>
      </c>
      <c r="BM112" s="185" t="s">
        <v>1939</v>
      </c>
    </row>
    <row r="113" spans="1:65" s="2" customFormat="1" ht="14.4" customHeight="1">
      <c r="A113" s="34"/>
      <c r="B113" s="35"/>
      <c r="C113" s="174" t="s">
        <v>273</v>
      </c>
      <c r="D113" s="174" t="s">
        <v>153</v>
      </c>
      <c r="E113" s="175" t="s">
        <v>1940</v>
      </c>
      <c r="F113" s="176" t="s">
        <v>1941</v>
      </c>
      <c r="G113" s="177" t="s">
        <v>1869</v>
      </c>
      <c r="H113" s="178">
        <v>35</v>
      </c>
      <c r="I113" s="179"/>
      <c r="J113" s="180">
        <f t="shared" si="0"/>
        <v>0</v>
      </c>
      <c r="K113" s="176" t="s">
        <v>19</v>
      </c>
      <c r="L113" s="39"/>
      <c r="M113" s="181" t="s">
        <v>19</v>
      </c>
      <c r="N113" s="182" t="s">
        <v>51</v>
      </c>
      <c r="O113" s="65"/>
      <c r="P113" s="183">
        <f t="shared" si="1"/>
        <v>0</v>
      </c>
      <c r="Q113" s="183">
        <v>0</v>
      </c>
      <c r="R113" s="183">
        <f t="shared" si="2"/>
        <v>0</v>
      </c>
      <c r="S113" s="183">
        <v>0</v>
      </c>
      <c r="T113" s="184">
        <f t="shared" si="3"/>
        <v>0</v>
      </c>
      <c r="U113" s="34"/>
      <c r="V113" s="34"/>
      <c r="W113" s="34"/>
      <c r="X113" s="34"/>
      <c r="Y113" s="34"/>
      <c r="Z113" s="34"/>
      <c r="AA113" s="34"/>
      <c r="AB113" s="34"/>
      <c r="AC113" s="34"/>
      <c r="AD113" s="34"/>
      <c r="AE113" s="34"/>
      <c r="AR113" s="185" t="s">
        <v>158</v>
      </c>
      <c r="AT113" s="185" t="s">
        <v>153</v>
      </c>
      <c r="AU113" s="185" t="s">
        <v>86</v>
      </c>
      <c r="AY113" s="17" t="s">
        <v>151</v>
      </c>
      <c r="BE113" s="186">
        <f t="shared" si="4"/>
        <v>0</v>
      </c>
      <c r="BF113" s="186">
        <f t="shared" si="5"/>
        <v>0</v>
      </c>
      <c r="BG113" s="186">
        <f t="shared" si="6"/>
        <v>0</v>
      </c>
      <c r="BH113" s="186">
        <f t="shared" si="7"/>
        <v>0</v>
      </c>
      <c r="BI113" s="186">
        <f t="shared" si="8"/>
        <v>0</v>
      </c>
      <c r="BJ113" s="17" t="s">
        <v>158</v>
      </c>
      <c r="BK113" s="186">
        <f t="shared" si="9"/>
        <v>0</v>
      </c>
      <c r="BL113" s="17" t="s">
        <v>158</v>
      </c>
      <c r="BM113" s="185" t="s">
        <v>1942</v>
      </c>
    </row>
    <row r="114" spans="1:65" s="2" customFormat="1" ht="14.4" customHeight="1">
      <c r="A114" s="34"/>
      <c r="B114" s="35"/>
      <c r="C114" s="174" t="s">
        <v>278</v>
      </c>
      <c r="D114" s="174" t="s">
        <v>153</v>
      </c>
      <c r="E114" s="175" t="s">
        <v>1943</v>
      </c>
      <c r="F114" s="176" t="s">
        <v>1944</v>
      </c>
      <c r="G114" s="177" t="s">
        <v>1869</v>
      </c>
      <c r="H114" s="178">
        <v>6</v>
      </c>
      <c r="I114" s="179"/>
      <c r="J114" s="180">
        <f t="shared" si="0"/>
        <v>0</v>
      </c>
      <c r="K114" s="176" t="s">
        <v>19</v>
      </c>
      <c r="L114" s="39"/>
      <c r="M114" s="181" t="s">
        <v>19</v>
      </c>
      <c r="N114" s="182" t="s">
        <v>51</v>
      </c>
      <c r="O114" s="65"/>
      <c r="P114" s="183">
        <f t="shared" si="1"/>
        <v>0</v>
      </c>
      <c r="Q114" s="183">
        <v>0</v>
      </c>
      <c r="R114" s="183">
        <f t="shared" si="2"/>
        <v>0</v>
      </c>
      <c r="S114" s="183">
        <v>0</v>
      </c>
      <c r="T114" s="184">
        <f t="shared" si="3"/>
        <v>0</v>
      </c>
      <c r="U114" s="34"/>
      <c r="V114" s="34"/>
      <c r="W114" s="34"/>
      <c r="X114" s="34"/>
      <c r="Y114" s="34"/>
      <c r="Z114" s="34"/>
      <c r="AA114" s="34"/>
      <c r="AB114" s="34"/>
      <c r="AC114" s="34"/>
      <c r="AD114" s="34"/>
      <c r="AE114" s="34"/>
      <c r="AR114" s="185" t="s">
        <v>158</v>
      </c>
      <c r="AT114" s="185" t="s">
        <v>153</v>
      </c>
      <c r="AU114" s="185" t="s">
        <v>86</v>
      </c>
      <c r="AY114" s="17" t="s">
        <v>151</v>
      </c>
      <c r="BE114" s="186">
        <f t="shared" si="4"/>
        <v>0</v>
      </c>
      <c r="BF114" s="186">
        <f t="shared" si="5"/>
        <v>0</v>
      </c>
      <c r="BG114" s="186">
        <f t="shared" si="6"/>
        <v>0</v>
      </c>
      <c r="BH114" s="186">
        <f t="shared" si="7"/>
        <v>0</v>
      </c>
      <c r="BI114" s="186">
        <f t="shared" si="8"/>
        <v>0</v>
      </c>
      <c r="BJ114" s="17" t="s">
        <v>158</v>
      </c>
      <c r="BK114" s="186">
        <f t="shared" si="9"/>
        <v>0</v>
      </c>
      <c r="BL114" s="17" t="s">
        <v>158</v>
      </c>
      <c r="BM114" s="185" t="s">
        <v>1945</v>
      </c>
    </row>
    <row r="115" spans="1:65" s="2" customFormat="1" ht="14.4" customHeight="1">
      <c r="A115" s="34"/>
      <c r="B115" s="35"/>
      <c r="C115" s="174" t="s">
        <v>284</v>
      </c>
      <c r="D115" s="174" t="s">
        <v>153</v>
      </c>
      <c r="E115" s="175" t="s">
        <v>1946</v>
      </c>
      <c r="F115" s="176" t="s">
        <v>1947</v>
      </c>
      <c r="G115" s="177" t="s">
        <v>202</v>
      </c>
      <c r="H115" s="178">
        <v>140</v>
      </c>
      <c r="I115" s="179"/>
      <c r="J115" s="180">
        <f t="shared" si="0"/>
        <v>0</v>
      </c>
      <c r="K115" s="176" t="s">
        <v>19</v>
      </c>
      <c r="L115" s="39"/>
      <c r="M115" s="181" t="s">
        <v>19</v>
      </c>
      <c r="N115" s="182" t="s">
        <v>51</v>
      </c>
      <c r="O115" s="65"/>
      <c r="P115" s="183">
        <f t="shared" si="1"/>
        <v>0</v>
      </c>
      <c r="Q115" s="183">
        <v>0</v>
      </c>
      <c r="R115" s="183">
        <f t="shared" si="2"/>
        <v>0</v>
      </c>
      <c r="S115" s="183">
        <v>0</v>
      </c>
      <c r="T115" s="184">
        <f t="shared" si="3"/>
        <v>0</v>
      </c>
      <c r="U115" s="34"/>
      <c r="V115" s="34"/>
      <c r="W115" s="34"/>
      <c r="X115" s="34"/>
      <c r="Y115" s="34"/>
      <c r="Z115" s="34"/>
      <c r="AA115" s="34"/>
      <c r="AB115" s="34"/>
      <c r="AC115" s="34"/>
      <c r="AD115" s="34"/>
      <c r="AE115" s="34"/>
      <c r="AR115" s="185" t="s">
        <v>158</v>
      </c>
      <c r="AT115" s="185" t="s">
        <v>153</v>
      </c>
      <c r="AU115" s="185" t="s">
        <v>86</v>
      </c>
      <c r="AY115" s="17" t="s">
        <v>151</v>
      </c>
      <c r="BE115" s="186">
        <f t="shared" si="4"/>
        <v>0</v>
      </c>
      <c r="BF115" s="186">
        <f t="shared" si="5"/>
        <v>0</v>
      </c>
      <c r="BG115" s="186">
        <f t="shared" si="6"/>
        <v>0</v>
      </c>
      <c r="BH115" s="186">
        <f t="shared" si="7"/>
        <v>0</v>
      </c>
      <c r="BI115" s="186">
        <f t="shared" si="8"/>
        <v>0</v>
      </c>
      <c r="BJ115" s="17" t="s">
        <v>158</v>
      </c>
      <c r="BK115" s="186">
        <f t="shared" si="9"/>
        <v>0</v>
      </c>
      <c r="BL115" s="17" t="s">
        <v>158</v>
      </c>
      <c r="BM115" s="185" t="s">
        <v>1948</v>
      </c>
    </row>
    <row r="116" spans="1:65" s="2" customFormat="1" ht="14.4" customHeight="1">
      <c r="A116" s="34"/>
      <c r="B116" s="35"/>
      <c r="C116" s="174" t="s">
        <v>289</v>
      </c>
      <c r="D116" s="174" t="s">
        <v>153</v>
      </c>
      <c r="E116" s="175" t="s">
        <v>1949</v>
      </c>
      <c r="F116" s="176" t="s">
        <v>1950</v>
      </c>
      <c r="G116" s="177" t="s">
        <v>1869</v>
      </c>
      <c r="H116" s="178">
        <v>4</v>
      </c>
      <c r="I116" s="179"/>
      <c r="J116" s="180">
        <f t="shared" si="0"/>
        <v>0</v>
      </c>
      <c r="K116" s="176" t="s">
        <v>19</v>
      </c>
      <c r="L116" s="39"/>
      <c r="M116" s="181" t="s">
        <v>19</v>
      </c>
      <c r="N116" s="182" t="s">
        <v>51</v>
      </c>
      <c r="O116" s="65"/>
      <c r="P116" s="183">
        <f t="shared" si="1"/>
        <v>0</v>
      </c>
      <c r="Q116" s="183">
        <v>0</v>
      </c>
      <c r="R116" s="183">
        <f t="shared" si="2"/>
        <v>0</v>
      </c>
      <c r="S116" s="183">
        <v>0</v>
      </c>
      <c r="T116" s="184">
        <f t="shared" si="3"/>
        <v>0</v>
      </c>
      <c r="U116" s="34"/>
      <c r="V116" s="34"/>
      <c r="W116" s="34"/>
      <c r="X116" s="34"/>
      <c r="Y116" s="34"/>
      <c r="Z116" s="34"/>
      <c r="AA116" s="34"/>
      <c r="AB116" s="34"/>
      <c r="AC116" s="34"/>
      <c r="AD116" s="34"/>
      <c r="AE116" s="34"/>
      <c r="AR116" s="185" t="s">
        <v>158</v>
      </c>
      <c r="AT116" s="185" t="s">
        <v>153</v>
      </c>
      <c r="AU116" s="185" t="s">
        <v>86</v>
      </c>
      <c r="AY116" s="17" t="s">
        <v>151</v>
      </c>
      <c r="BE116" s="186">
        <f t="shared" si="4"/>
        <v>0</v>
      </c>
      <c r="BF116" s="186">
        <f t="shared" si="5"/>
        <v>0</v>
      </c>
      <c r="BG116" s="186">
        <f t="shared" si="6"/>
        <v>0</v>
      </c>
      <c r="BH116" s="186">
        <f t="shared" si="7"/>
        <v>0</v>
      </c>
      <c r="BI116" s="186">
        <f t="shared" si="8"/>
        <v>0</v>
      </c>
      <c r="BJ116" s="17" t="s">
        <v>158</v>
      </c>
      <c r="BK116" s="186">
        <f t="shared" si="9"/>
        <v>0</v>
      </c>
      <c r="BL116" s="17" t="s">
        <v>158</v>
      </c>
      <c r="BM116" s="185" t="s">
        <v>1951</v>
      </c>
    </row>
    <row r="117" spans="1:65" s="2" customFormat="1" ht="14.4" customHeight="1">
      <c r="A117" s="34"/>
      <c r="B117" s="35"/>
      <c r="C117" s="174" t="s">
        <v>300</v>
      </c>
      <c r="D117" s="174" t="s">
        <v>153</v>
      </c>
      <c r="E117" s="175" t="s">
        <v>1952</v>
      </c>
      <c r="F117" s="176" t="s">
        <v>1953</v>
      </c>
      <c r="G117" s="177" t="s">
        <v>1869</v>
      </c>
      <c r="H117" s="178">
        <v>30</v>
      </c>
      <c r="I117" s="179"/>
      <c r="J117" s="180">
        <f t="shared" si="0"/>
        <v>0</v>
      </c>
      <c r="K117" s="176" t="s">
        <v>19</v>
      </c>
      <c r="L117" s="39"/>
      <c r="M117" s="181" t="s">
        <v>19</v>
      </c>
      <c r="N117" s="182" t="s">
        <v>51</v>
      </c>
      <c r="O117" s="65"/>
      <c r="P117" s="183">
        <f t="shared" si="1"/>
        <v>0</v>
      </c>
      <c r="Q117" s="183">
        <v>0</v>
      </c>
      <c r="R117" s="183">
        <f t="shared" si="2"/>
        <v>0</v>
      </c>
      <c r="S117" s="183">
        <v>0</v>
      </c>
      <c r="T117" s="184">
        <f t="shared" si="3"/>
        <v>0</v>
      </c>
      <c r="U117" s="34"/>
      <c r="V117" s="34"/>
      <c r="W117" s="34"/>
      <c r="X117" s="34"/>
      <c r="Y117" s="34"/>
      <c r="Z117" s="34"/>
      <c r="AA117" s="34"/>
      <c r="AB117" s="34"/>
      <c r="AC117" s="34"/>
      <c r="AD117" s="34"/>
      <c r="AE117" s="34"/>
      <c r="AR117" s="185" t="s">
        <v>158</v>
      </c>
      <c r="AT117" s="185" t="s">
        <v>153</v>
      </c>
      <c r="AU117" s="185" t="s">
        <v>86</v>
      </c>
      <c r="AY117" s="17" t="s">
        <v>151</v>
      </c>
      <c r="BE117" s="186">
        <f t="shared" si="4"/>
        <v>0</v>
      </c>
      <c r="BF117" s="186">
        <f t="shared" si="5"/>
        <v>0</v>
      </c>
      <c r="BG117" s="186">
        <f t="shared" si="6"/>
        <v>0</v>
      </c>
      <c r="BH117" s="186">
        <f t="shared" si="7"/>
        <v>0</v>
      </c>
      <c r="BI117" s="186">
        <f t="shared" si="8"/>
        <v>0</v>
      </c>
      <c r="BJ117" s="17" t="s">
        <v>158</v>
      </c>
      <c r="BK117" s="186">
        <f t="shared" si="9"/>
        <v>0</v>
      </c>
      <c r="BL117" s="17" t="s">
        <v>158</v>
      </c>
      <c r="BM117" s="185" t="s">
        <v>1954</v>
      </c>
    </row>
    <row r="118" spans="1:65" s="2" customFormat="1" ht="14.4" customHeight="1">
      <c r="A118" s="34"/>
      <c r="B118" s="35"/>
      <c r="C118" s="174" t="s">
        <v>304</v>
      </c>
      <c r="D118" s="174" t="s">
        <v>153</v>
      </c>
      <c r="E118" s="175" t="s">
        <v>1955</v>
      </c>
      <c r="F118" s="176" t="s">
        <v>1956</v>
      </c>
      <c r="G118" s="177" t="s">
        <v>1869</v>
      </c>
      <c r="H118" s="178">
        <v>6</v>
      </c>
      <c r="I118" s="179"/>
      <c r="J118" s="180">
        <f t="shared" si="0"/>
        <v>0</v>
      </c>
      <c r="K118" s="176" t="s">
        <v>19</v>
      </c>
      <c r="L118" s="39"/>
      <c r="M118" s="181" t="s">
        <v>19</v>
      </c>
      <c r="N118" s="182" t="s">
        <v>51</v>
      </c>
      <c r="O118" s="65"/>
      <c r="P118" s="183">
        <f t="shared" si="1"/>
        <v>0</v>
      </c>
      <c r="Q118" s="183">
        <v>0</v>
      </c>
      <c r="R118" s="183">
        <f t="shared" si="2"/>
        <v>0</v>
      </c>
      <c r="S118" s="183">
        <v>0</v>
      </c>
      <c r="T118" s="184">
        <f t="shared" si="3"/>
        <v>0</v>
      </c>
      <c r="U118" s="34"/>
      <c r="V118" s="34"/>
      <c r="W118" s="34"/>
      <c r="X118" s="34"/>
      <c r="Y118" s="34"/>
      <c r="Z118" s="34"/>
      <c r="AA118" s="34"/>
      <c r="AB118" s="34"/>
      <c r="AC118" s="34"/>
      <c r="AD118" s="34"/>
      <c r="AE118" s="34"/>
      <c r="AR118" s="185" t="s">
        <v>158</v>
      </c>
      <c r="AT118" s="185" t="s">
        <v>153</v>
      </c>
      <c r="AU118" s="185" t="s">
        <v>86</v>
      </c>
      <c r="AY118" s="17" t="s">
        <v>151</v>
      </c>
      <c r="BE118" s="186">
        <f t="shared" si="4"/>
        <v>0</v>
      </c>
      <c r="BF118" s="186">
        <f t="shared" si="5"/>
        <v>0</v>
      </c>
      <c r="BG118" s="186">
        <f t="shared" si="6"/>
        <v>0</v>
      </c>
      <c r="BH118" s="186">
        <f t="shared" si="7"/>
        <v>0</v>
      </c>
      <c r="BI118" s="186">
        <f t="shared" si="8"/>
        <v>0</v>
      </c>
      <c r="BJ118" s="17" t="s">
        <v>158</v>
      </c>
      <c r="BK118" s="186">
        <f t="shared" si="9"/>
        <v>0</v>
      </c>
      <c r="BL118" s="17" t="s">
        <v>158</v>
      </c>
      <c r="BM118" s="185" t="s">
        <v>1957</v>
      </c>
    </row>
    <row r="119" spans="1:65" s="2" customFormat="1" ht="14.4" customHeight="1">
      <c r="A119" s="34"/>
      <c r="B119" s="35"/>
      <c r="C119" s="174" t="s">
        <v>309</v>
      </c>
      <c r="D119" s="174" t="s">
        <v>153</v>
      </c>
      <c r="E119" s="175" t="s">
        <v>1958</v>
      </c>
      <c r="F119" s="176" t="s">
        <v>1959</v>
      </c>
      <c r="G119" s="177" t="s">
        <v>1869</v>
      </c>
      <c r="H119" s="178">
        <v>6</v>
      </c>
      <c r="I119" s="179"/>
      <c r="J119" s="180">
        <f t="shared" si="0"/>
        <v>0</v>
      </c>
      <c r="K119" s="176" t="s">
        <v>19</v>
      </c>
      <c r="L119" s="39"/>
      <c r="M119" s="181" t="s">
        <v>19</v>
      </c>
      <c r="N119" s="182" t="s">
        <v>51</v>
      </c>
      <c r="O119" s="65"/>
      <c r="P119" s="183">
        <f t="shared" si="1"/>
        <v>0</v>
      </c>
      <c r="Q119" s="183">
        <v>0</v>
      </c>
      <c r="R119" s="183">
        <f t="shared" si="2"/>
        <v>0</v>
      </c>
      <c r="S119" s="183">
        <v>0</v>
      </c>
      <c r="T119" s="184">
        <f t="shared" si="3"/>
        <v>0</v>
      </c>
      <c r="U119" s="34"/>
      <c r="V119" s="34"/>
      <c r="W119" s="34"/>
      <c r="X119" s="34"/>
      <c r="Y119" s="34"/>
      <c r="Z119" s="34"/>
      <c r="AA119" s="34"/>
      <c r="AB119" s="34"/>
      <c r="AC119" s="34"/>
      <c r="AD119" s="34"/>
      <c r="AE119" s="34"/>
      <c r="AR119" s="185" t="s">
        <v>158</v>
      </c>
      <c r="AT119" s="185" t="s">
        <v>153</v>
      </c>
      <c r="AU119" s="185" t="s">
        <v>86</v>
      </c>
      <c r="AY119" s="17" t="s">
        <v>151</v>
      </c>
      <c r="BE119" s="186">
        <f t="shared" si="4"/>
        <v>0</v>
      </c>
      <c r="BF119" s="186">
        <f t="shared" si="5"/>
        <v>0</v>
      </c>
      <c r="BG119" s="186">
        <f t="shared" si="6"/>
        <v>0</v>
      </c>
      <c r="BH119" s="186">
        <f t="shared" si="7"/>
        <v>0</v>
      </c>
      <c r="BI119" s="186">
        <f t="shared" si="8"/>
        <v>0</v>
      </c>
      <c r="BJ119" s="17" t="s">
        <v>158</v>
      </c>
      <c r="BK119" s="186">
        <f t="shared" si="9"/>
        <v>0</v>
      </c>
      <c r="BL119" s="17" t="s">
        <v>158</v>
      </c>
      <c r="BM119" s="185" t="s">
        <v>1960</v>
      </c>
    </row>
    <row r="120" spans="1:65" s="2" customFormat="1" ht="14.4" customHeight="1">
      <c r="A120" s="34"/>
      <c r="B120" s="35"/>
      <c r="C120" s="174" t="s">
        <v>314</v>
      </c>
      <c r="D120" s="174" t="s">
        <v>153</v>
      </c>
      <c r="E120" s="175" t="s">
        <v>1961</v>
      </c>
      <c r="F120" s="176" t="s">
        <v>1962</v>
      </c>
      <c r="G120" s="177" t="s">
        <v>1869</v>
      </c>
      <c r="H120" s="178">
        <v>6</v>
      </c>
      <c r="I120" s="179"/>
      <c r="J120" s="180">
        <f t="shared" si="0"/>
        <v>0</v>
      </c>
      <c r="K120" s="176" t="s">
        <v>19</v>
      </c>
      <c r="L120" s="39"/>
      <c r="M120" s="181" t="s">
        <v>19</v>
      </c>
      <c r="N120" s="182" t="s">
        <v>51</v>
      </c>
      <c r="O120" s="65"/>
      <c r="P120" s="183">
        <f t="shared" si="1"/>
        <v>0</v>
      </c>
      <c r="Q120" s="183">
        <v>0</v>
      </c>
      <c r="R120" s="183">
        <f t="shared" si="2"/>
        <v>0</v>
      </c>
      <c r="S120" s="183">
        <v>0</v>
      </c>
      <c r="T120" s="184">
        <f t="shared" si="3"/>
        <v>0</v>
      </c>
      <c r="U120" s="34"/>
      <c r="V120" s="34"/>
      <c r="W120" s="34"/>
      <c r="X120" s="34"/>
      <c r="Y120" s="34"/>
      <c r="Z120" s="34"/>
      <c r="AA120" s="34"/>
      <c r="AB120" s="34"/>
      <c r="AC120" s="34"/>
      <c r="AD120" s="34"/>
      <c r="AE120" s="34"/>
      <c r="AR120" s="185" t="s">
        <v>158</v>
      </c>
      <c r="AT120" s="185" t="s">
        <v>153</v>
      </c>
      <c r="AU120" s="185" t="s">
        <v>86</v>
      </c>
      <c r="AY120" s="17" t="s">
        <v>151</v>
      </c>
      <c r="BE120" s="186">
        <f t="shared" si="4"/>
        <v>0</v>
      </c>
      <c r="BF120" s="186">
        <f t="shared" si="5"/>
        <v>0</v>
      </c>
      <c r="BG120" s="186">
        <f t="shared" si="6"/>
        <v>0</v>
      </c>
      <c r="BH120" s="186">
        <f t="shared" si="7"/>
        <v>0</v>
      </c>
      <c r="BI120" s="186">
        <f t="shared" si="8"/>
        <v>0</v>
      </c>
      <c r="BJ120" s="17" t="s">
        <v>158</v>
      </c>
      <c r="BK120" s="186">
        <f t="shared" si="9"/>
        <v>0</v>
      </c>
      <c r="BL120" s="17" t="s">
        <v>158</v>
      </c>
      <c r="BM120" s="185" t="s">
        <v>1963</v>
      </c>
    </row>
    <row r="121" spans="1:65" s="2" customFormat="1" ht="14.4" customHeight="1">
      <c r="A121" s="34"/>
      <c r="B121" s="35"/>
      <c r="C121" s="174" t="s">
        <v>318</v>
      </c>
      <c r="D121" s="174" t="s">
        <v>153</v>
      </c>
      <c r="E121" s="175" t="s">
        <v>1964</v>
      </c>
      <c r="F121" s="176" t="s">
        <v>1965</v>
      </c>
      <c r="G121" s="177" t="s">
        <v>1869</v>
      </c>
      <c r="H121" s="178">
        <v>4</v>
      </c>
      <c r="I121" s="179"/>
      <c r="J121" s="180">
        <f aca="true" t="shared" si="10" ref="J121:J152">ROUND(I121*H121,2)</f>
        <v>0</v>
      </c>
      <c r="K121" s="176" t="s">
        <v>19</v>
      </c>
      <c r="L121" s="39"/>
      <c r="M121" s="181" t="s">
        <v>19</v>
      </c>
      <c r="N121" s="182" t="s">
        <v>51</v>
      </c>
      <c r="O121" s="65"/>
      <c r="P121" s="183">
        <f aca="true" t="shared" si="11" ref="P121:P152">O121*H121</f>
        <v>0</v>
      </c>
      <c r="Q121" s="183">
        <v>0</v>
      </c>
      <c r="R121" s="183">
        <f aca="true" t="shared" si="12" ref="R121:R152">Q121*H121</f>
        <v>0</v>
      </c>
      <c r="S121" s="183">
        <v>0</v>
      </c>
      <c r="T121" s="184">
        <f aca="true" t="shared" si="13" ref="T121:T152">S121*H121</f>
        <v>0</v>
      </c>
      <c r="U121" s="34"/>
      <c r="V121" s="34"/>
      <c r="W121" s="34"/>
      <c r="X121" s="34"/>
      <c r="Y121" s="34"/>
      <c r="Z121" s="34"/>
      <c r="AA121" s="34"/>
      <c r="AB121" s="34"/>
      <c r="AC121" s="34"/>
      <c r="AD121" s="34"/>
      <c r="AE121" s="34"/>
      <c r="AR121" s="185" t="s">
        <v>158</v>
      </c>
      <c r="AT121" s="185" t="s">
        <v>153</v>
      </c>
      <c r="AU121" s="185" t="s">
        <v>86</v>
      </c>
      <c r="AY121" s="17" t="s">
        <v>151</v>
      </c>
      <c r="BE121" s="186">
        <f aca="true" t="shared" si="14" ref="BE121:BE152">IF(N121="základní",J121,0)</f>
        <v>0</v>
      </c>
      <c r="BF121" s="186">
        <f aca="true" t="shared" si="15" ref="BF121:BF152">IF(N121="snížená",J121,0)</f>
        <v>0</v>
      </c>
      <c r="BG121" s="186">
        <f aca="true" t="shared" si="16" ref="BG121:BG152">IF(N121="zákl. přenesená",J121,0)</f>
        <v>0</v>
      </c>
      <c r="BH121" s="186">
        <f aca="true" t="shared" si="17" ref="BH121:BH152">IF(N121="sníž. přenesená",J121,0)</f>
        <v>0</v>
      </c>
      <c r="BI121" s="186">
        <f aca="true" t="shared" si="18" ref="BI121:BI152">IF(N121="nulová",J121,0)</f>
        <v>0</v>
      </c>
      <c r="BJ121" s="17" t="s">
        <v>158</v>
      </c>
      <c r="BK121" s="186">
        <f aca="true" t="shared" si="19" ref="BK121:BK152">ROUND(I121*H121,2)</f>
        <v>0</v>
      </c>
      <c r="BL121" s="17" t="s">
        <v>158</v>
      </c>
      <c r="BM121" s="185" t="s">
        <v>1966</v>
      </c>
    </row>
    <row r="122" spans="1:65" s="2" customFormat="1" ht="14.4" customHeight="1">
      <c r="A122" s="34"/>
      <c r="B122" s="35"/>
      <c r="C122" s="174" t="s">
        <v>324</v>
      </c>
      <c r="D122" s="174" t="s">
        <v>153</v>
      </c>
      <c r="E122" s="175" t="s">
        <v>1967</v>
      </c>
      <c r="F122" s="176" t="s">
        <v>1968</v>
      </c>
      <c r="G122" s="177" t="s">
        <v>1869</v>
      </c>
      <c r="H122" s="178">
        <v>6</v>
      </c>
      <c r="I122" s="179"/>
      <c r="J122" s="180">
        <f t="shared" si="10"/>
        <v>0</v>
      </c>
      <c r="K122" s="176" t="s">
        <v>19</v>
      </c>
      <c r="L122" s="39"/>
      <c r="M122" s="181" t="s">
        <v>19</v>
      </c>
      <c r="N122" s="182" t="s">
        <v>51</v>
      </c>
      <c r="O122" s="65"/>
      <c r="P122" s="183">
        <f t="shared" si="11"/>
        <v>0</v>
      </c>
      <c r="Q122" s="183">
        <v>0</v>
      </c>
      <c r="R122" s="183">
        <f t="shared" si="12"/>
        <v>0</v>
      </c>
      <c r="S122" s="183">
        <v>0</v>
      </c>
      <c r="T122" s="184">
        <f t="shared" si="13"/>
        <v>0</v>
      </c>
      <c r="U122" s="34"/>
      <c r="V122" s="34"/>
      <c r="W122" s="34"/>
      <c r="X122" s="34"/>
      <c r="Y122" s="34"/>
      <c r="Z122" s="34"/>
      <c r="AA122" s="34"/>
      <c r="AB122" s="34"/>
      <c r="AC122" s="34"/>
      <c r="AD122" s="34"/>
      <c r="AE122" s="34"/>
      <c r="AR122" s="185" t="s">
        <v>158</v>
      </c>
      <c r="AT122" s="185" t="s">
        <v>153</v>
      </c>
      <c r="AU122" s="185" t="s">
        <v>86</v>
      </c>
      <c r="AY122" s="17" t="s">
        <v>151</v>
      </c>
      <c r="BE122" s="186">
        <f t="shared" si="14"/>
        <v>0</v>
      </c>
      <c r="BF122" s="186">
        <f t="shared" si="15"/>
        <v>0</v>
      </c>
      <c r="BG122" s="186">
        <f t="shared" si="16"/>
        <v>0</v>
      </c>
      <c r="BH122" s="186">
        <f t="shared" si="17"/>
        <v>0</v>
      </c>
      <c r="BI122" s="186">
        <f t="shared" si="18"/>
        <v>0</v>
      </c>
      <c r="BJ122" s="17" t="s">
        <v>158</v>
      </c>
      <c r="BK122" s="186">
        <f t="shared" si="19"/>
        <v>0</v>
      </c>
      <c r="BL122" s="17" t="s">
        <v>158</v>
      </c>
      <c r="BM122" s="185" t="s">
        <v>1969</v>
      </c>
    </row>
    <row r="123" spans="1:65" s="2" customFormat="1" ht="14.4" customHeight="1">
      <c r="A123" s="34"/>
      <c r="B123" s="35"/>
      <c r="C123" s="174" t="s">
        <v>328</v>
      </c>
      <c r="D123" s="174" t="s">
        <v>153</v>
      </c>
      <c r="E123" s="175" t="s">
        <v>1970</v>
      </c>
      <c r="F123" s="176" t="s">
        <v>1971</v>
      </c>
      <c r="G123" s="177" t="s">
        <v>1869</v>
      </c>
      <c r="H123" s="178">
        <v>250</v>
      </c>
      <c r="I123" s="179"/>
      <c r="J123" s="180">
        <f t="shared" si="10"/>
        <v>0</v>
      </c>
      <c r="K123" s="176" t="s">
        <v>19</v>
      </c>
      <c r="L123" s="39"/>
      <c r="M123" s="181" t="s">
        <v>19</v>
      </c>
      <c r="N123" s="182" t="s">
        <v>51</v>
      </c>
      <c r="O123" s="65"/>
      <c r="P123" s="183">
        <f t="shared" si="11"/>
        <v>0</v>
      </c>
      <c r="Q123" s="183">
        <v>0</v>
      </c>
      <c r="R123" s="183">
        <f t="shared" si="12"/>
        <v>0</v>
      </c>
      <c r="S123" s="183">
        <v>0</v>
      </c>
      <c r="T123" s="184">
        <f t="shared" si="13"/>
        <v>0</v>
      </c>
      <c r="U123" s="34"/>
      <c r="V123" s="34"/>
      <c r="W123" s="34"/>
      <c r="X123" s="34"/>
      <c r="Y123" s="34"/>
      <c r="Z123" s="34"/>
      <c r="AA123" s="34"/>
      <c r="AB123" s="34"/>
      <c r="AC123" s="34"/>
      <c r="AD123" s="34"/>
      <c r="AE123" s="34"/>
      <c r="AR123" s="185" t="s">
        <v>158</v>
      </c>
      <c r="AT123" s="185" t="s">
        <v>153</v>
      </c>
      <c r="AU123" s="185" t="s">
        <v>86</v>
      </c>
      <c r="AY123" s="17" t="s">
        <v>151</v>
      </c>
      <c r="BE123" s="186">
        <f t="shared" si="14"/>
        <v>0</v>
      </c>
      <c r="BF123" s="186">
        <f t="shared" si="15"/>
        <v>0</v>
      </c>
      <c r="BG123" s="186">
        <f t="shared" si="16"/>
        <v>0</v>
      </c>
      <c r="BH123" s="186">
        <f t="shared" si="17"/>
        <v>0</v>
      </c>
      <c r="BI123" s="186">
        <f t="shared" si="18"/>
        <v>0</v>
      </c>
      <c r="BJ123" s="17" t="s">
        <v>158</v>
      </c>
      <c r="BK123" s="186">
        <f t="shared" si="19"/>
        <v>0</v>
      </c>
      <c r="BL123" s="17" t="s">
        <v>158</v>
      </c>
      <c r="BM123" s="185" t="s">
        <v>1972</v>
      </c>
    </row>
    <row r="124" spans="1:65" s="2" customFormat="1" ht="14.4" customHeight="1">
      <c r="A124" s="34"/>
      <c r="B124" s="35"/>
      <c r="C124" s="174" t="s">
        <v>332</v>
      </c>
      <c r="D124" s="174" t="s">
        <v>153</v>
      </c>
      <c r="E124" s="175" t="s">
        <v>1973</v>
      </c>
      <c r="F124" s="176" t="s">
        <v>1974</v>
      </c>
      <c r="G124" s="177" t="s">
        <v>1869</v>
      </c>
      <c r="H124" s="178">
        <v>100</v>
      </c>
      <c r="I124" s="179"/>
      <c r="J124" s="180">
        <f t="shared" si="10"/>
        <v>0</v>
      </c>
      <c r="K124" s="176" t="s">
        <v>19</v>
      </c>
      <c r="L124" s="39"/>
      <c r="M124" s="181" t="s">
        <v>19</v>
      </c>
      <c r="N124" s="182" t="s">
        <v>51</v>
      </c>
      <c r="O124" s="65"/>
      <c r="P124" s="183">
        <f t="shared" si="11"/>
        <v>0</v>
      </c>
      <c r="Q124" s="183">
        <v>0</v>
      </c>
      <c r="R124" s="183">
        <f t="shared" si="12"/>
        <v>0</v>
      </c>
      <c r="S124" s="183">
        <v>0</v>
      </c>
      <c r="T124" s="184">
        <f t="shared" si="13"/>
        <v>0</v>
      </c>
      <c r="U124" s="34"/>
      <c r="V124" s="34"/>
      <c r="W124" s="34"/>
      <c r="X124" s="34"/>
      <c r="Y124" s="34"/>
      <c r="Z124" s="34"/>
      <c r="AA124" s="34"/>
      <c r="AB124" s="34"/>
      <c r="AC124" s="34"/>
      <c r="AD124" s="34"/>
      <c r="AE124" s="34"/>
      <c r="AR124" s="185" t="s">
        <v>158</v>
      </c>
      <c r="AT124" s="185" t="s">
        <v>153</v>
      </c>
      <c r="AU124" s="185" t="s">
        <v>86</v>
      </c>
      <c r="AY124" s="17" t="s">
        <v>151</v>
      </c>
      <c r="BE124" s="186">
        <f t="shared" si="14"/>
        <v>0</v>
      </c>
      <c r="BF124" s="186">
        <f t="shared" si="15"/>
        <v>0</v>
      </c>
      <c r="BG124" s="186">
        <f t="shared" si="16"/>
        <v>0</v>
      </c>
      <c r="BH124" s="186">
        <f t="shared" si="17"/>
        <v>0</v>
      </c>
      <c r="BI124" s="186">
        <f t="shared" si="18"/>
        <v>0</v>
      </c>
      <c r="BJ124" s="17" t="s">
        <v>158</v>
      </c>
      <c r="BK124" s="186">
        <f t="shared" si="19"/>
        <v>0</v>
      </c>
      <c r="BL124" s="17" t="s">
        <v>158</v>
      </c>
      <c r="BM124" s="185" t="s">
        <v>1975</v>
      </c>
    </row>
    <row r="125" spans="1:65" s="2" customFormat="1" ht="14.4" customHeight="1">
      <c r="A125" s="34"/>
      <c r="B125" s="35"/>
      <c r="C125" s="174" t="s">
        <v>337</v>
      </c>
      <c r="D125" s="174" t="s">
        <v>153</v>
      </c>
      <c r="E125" s="175" t="s">
        <v>1976</v>
      </c>
      <c r="F125" s="176" t="s">
        <v>1977</v>
      </c>
      <c r="G125" s="177" t="s">
        <v>202</v>
      </c>
      <c r="H125" s="178">
        <v>100</v>
      </c>
      <c r="I125" s="179"/>
      <c r="J125" s="180">
        <f t="shared" si="10"/>
        <v>0</v>
      </c>
      <c r="K125" s="176" t="s">
        <v>19</v>
      </c>
      <c r="L125" s="39"/>
      <c r="M125" s="181" t="s">
        <v>19</v>
      </c>
      <c r="N125" s="182" t="s">
        <v>51</v>
      </c>
      <c r="O125" s="65"/>
      <c r="P125" s="183">
        <f t="shared" si="11"/>
        <v>0</v>
      </c>
      <c r="Q125" s="183">
        <v>0</v>
      </c>
      <c r="R125" s="183">
        <f t="shared" si="12"/>
        <v>0</v>
      </c>
      <c r="S125" s="183">
        <v>0</v>
      </c>
      <c r="T125" s="184">
        <f t="shared" si="13"/>
        <v>0</v>
      </c>
      <c r="U125" s="34"/>
      <c r="V125" s="34"/>
      <c r="W125" s="34"/>
      <c r="X125" s="34"/>
      <c r="Y125" s="34"/>
      <c r="Z125" s="34"/>
      <c r="AA125" s="34"/>
      <c r="AB125" s="34"/>
      <c r="AC125" s="34"/>
      <c r="AD125" s="34"/>
      <c r="AE125" s="34"/>
      <c r="AR125" s="185" t="s">
        <v>158</v>
      </c>
      <c r="AT125" s="185" t="s">
        <v>153</v>
      </c>
      <c r="AU125" s="185" t="s">
        <v>86</v>
      </c>
      <c r="AY125" s="17" t="s">
        <v>151</v>
      </c>
      <c r="BE125" s="186">
        <f t="shared" si="14"/>
        <v>0</v>
      </c>
      <c r="BF125" s="186">
        <f t="shared" si="15"/>
        <v>0</v>
      </c>
      <c r="BG125" s="186">
        <f t="shared" si="16"/>
        <v>0</v>
      </c>
      <c r="BH125" s="186">
        <f t="shared" si="17"/>
        <v>0</v>
      </c>
      <c r="BI125" s="186">
        <f t="shared" si="18"/>
        <v>0</v>
      </c>
      <c r="BJ125" s="17" t="s">
        <v>158</v>
      </c>
      <c r="BK125" s="186">
        <f t="shared" si="19"/>
        <v>0</v>
      </c>
      <c r="BL125" s="17" t="s">
        <v>158</v>
      </c>
      <c r="BM125" s="185" t="s">
        <v>1978</v>
      </c>
    </row>
    <row r="126" spans="1:65" s="2" customFormat="1" ht="14.4" customHeight="1">
      <c r="A126" s="34"/>
      <c r="B126" s="35"/>
      <c r="C126" s="174" t="s">
        <v>341</v>
      </c>
      <c r="D126" s="174" t="s">
        <v>153</v>
      </c>
      <c r="E126" s="175" t="s">
        <v>1979</v>
      </c>
      <c r="F126" s="176" t="s">
        <v>1980</v>
      </c>
      <c r="G126" s="177" t="s">
        <v>1869</v>
      </c>
      <c r="H126" s="178">
        <v>100</v>
      </c>
      <c r="I126" s="179"/>
      <c r="J126" s="180">
        <f t="shared" si="10"/>
        <v>0</v>
      </c>
      <c r="K126" s="176" t="s">
        <v>19</v>
      </c>
      <c r="L126" s="39"/>
      <c r="M126" s="181" t="s">
        <v>19</v>
      </c>
      <c r="N126" s="182" t="s">
        <v>51</v>
      </c>
      <c r="O126" s="65"/>
      <c r="P126" s="183">
        <f t="shared" si="11"/>
        <v>0</v>
      </c>
      <c r="Q126" s="183">
        <v>0</v>
      </c>
      <c r="R126" s="183">
        <f t="shared" si="12"/>
        <v>0</v>
      </c>
      <c r="S126" s="183">
        <v>0</v>
      </c>
      <c r="T126" s="184">
        <f t="shared" si="13"/>
        <v>0</v>
      </c>
      <c r="U126" s="34"/>
      <c r="V126" s="34"/>
      <c r="W126" s="34"/>
      <c r="X126" s="34"/>
      <c r="Y126" s="34"/>
      <c r="Z126" s="34"/>
      <c r="AA126" s="34"/>
      <c r="AB126" s="34"/>
      <c r="AC126" s="34"/>
      <c r="AD126" s="34"/>
      <c r="AE126" s="34"/>
      <c r="AR126" s="185" t="s">
        <v>158</v>
      </c>
      <c r="AT126" s="185" t="s">
        <v>153</v>
      </c>
      <c r="AU126" s="185" t="s">
        <v>86</v>
      </c>
      <c r="AY126" s="17" t="s">
        <v>151</v>
      </c>
      <c r="BE126" s="186">
        <f t="shared" si="14"/>
        <v>0</v>
      </c>
      <c r="BF126" s="186">
        <f t="shared" si="15"/>
        <v>0</v>
      </c>
      <c r="BG126" s="186">
        <f t="shared" si="16"/>
        <v>0</v>
      </c>
      <c r="BH126" s="186">
        <f t="shared" si="17"/>
        <v>0</v>
      </c>
      <c r="BI126" s="186">
        <f t="shared" si="18"/>
        <v>0</v>
      </c>
      <c r="BJ126" s="17" t="s">
        <v>158</v>
      </c>
      <c r="BK126" s="186">
        <f t="shared" si="19"/>
        <v>0</v>
      </c>
      <c r="BL126" s="17" t="s">
        <v>158</v>
      </c>
      <c r="BM126" s="185" t="s">
        <v>1981</v>
      </c>
    </row>
    <row r="127" spans="1:65" s="2" customFormat="1" ht="14.4" customHeight="1">
      <c r="A127" s="34"/>
      <c r="B127" s="35"/>
      <c r="C127" s="174" t="s">
        <v>346</v>
      </c>
      <c r="D127" s="174" t="s">
        <v>153</v>
      </c>
      <c r="E127" s="175" t="s">
        <v>1982</v>
      </c>
      <c r="F127" s="176" t="s">
        <v>1983</v>
      </c>
      <c r="G127" s="177" t="s">
        <v>1869</v>
      </c>
      <c r="H127" s="178">
        <v>9</v>
      </c>
      <c r="I127" s="179"/>
      <c r="J127" s="180">
        <f t="shared" si="10"/>
        <v>0</v>
      </c>
      <c r="K127" s="176" t="s">
        <v>19</v>
      </c>
      <c r="L127" s="39"/>
      <c r="M127" s="181" t="s">
        <v>19</v>
      </c>
      <c r="N127" s="182" t="s">
        <v>51</v>
      </c>
      <c r="O127" s="65"/>
      <c r="P127" s="183">
        <f t="shared" si="11"/>
        <v>0</v>
      </c>
      <c r="Q127" s="183">
        <v>0</v>
      </c>
      <c r="R127" s="183">
        <f t="shared" si="12"/>
        <v>0</v>
      </c>
      <c r="S127" s="183">
        <v>0</v>
      </c>
      <c r="T127" s="184">
        <f t="shared" si="13"/>
        <v>0</v>
      </c>
      <c r="U127" s="34"/>
      <c r="V127" s="34"/>
      <c r="W127" s="34"/>
      <c r="X127" s="34"/>
      <c r="Y127" s="34"/>
      <c r="Z127" s="34"/>
      <c r="AA127" s="34"/>
      <c r="AB127" s="34"/>
      <c r="AC127" s="34"/>
      <c r="AD127" s="34"/>
      <c r="AE127" s="34"/>
      <c r="AR127" s="185" t="s">
        <v>158</v>
      </c>
      <c r="AT127" s="185" t="s">
        <v>153</v>
      </c>
      <c r="AU127" s="185" t="s">
        <v>86</v>
      </c>
      <c r="AY127" s="17" t="s">
        <v>151</v>
      </c>
      <c r="BE127" s="186">
        <f t="shared" si="14"/>
        <v>0</v>
      </c>
      <c r="BF127" s="186">
        <f t="shared" si="15"/>
        <v>0</v>
      </c>
      <c r="BG127" s="186">
        <f t="shared" si="16"/>
        <v>0</v>
      </c>
      <c r="BH127" s="186">
        <f t="shared" si="17"/>
        <v>0</v>
      </c>
      <c r="BI127" s="186">
        <f t="shared" si="18"/>
        <v>0</v>
      </c>
      <c r="BJ127" s="17" t="s">
        <v>158</v>
      </c>
      <c r="BK127" s="186">
        <f t="shared" si="19"/>
        <v>0</v>
      </c>
      <c r="BL127" s="17" t="s">
        <v>158</v>
      </c>
      <c r="BM127" s="185" t="s">
        <v>1984</v>
      </c>
    </row>
    <row r="128" spans="1:65" s="2" customFormat="1" ht="14.4" customHeight="1">
      <c r="A128" s="34"/>
      <c r="B128" s="35"/>
      <c r="C128" s="174" t="s">
        <v>351</v>
      </c>
      <c r="D128" s="174" t="s">
        <v>153</v>
      </c>
      <c r="E128" s="175" t="s">
        <v>1985</v>
      </c>
      <c r="F128" s="176" t="s">
        <v>1986</v>
      </c>
      <c r="G128" s="177" t="s">
        <v>1869</v>
      </c>
      <c r="H128" s="178">
        <v>8</v>
      </c>
      <c r="I128" s="179"/>
      <c r="J128" s="180">
        <f t="shared" si="10"/>
        <v>0</v>
      </c>
      <c r="K128" s="176" t="s">
        <v>19</v>
      </c>
      <c r="L128" s="39"/>
      <c r="M128" s="181" t="s">
        <v>19</v>
      </c>
      <c r="N128" s="182" t="s">
        <v>51</v>
      </c>
      <c r="O128" s="65"/>
      <c r="P128" s="183">
        <f t="shared" si="11"/>
        <v>0</v>
      </c>
      <c r="Q128" s="183">
        <v>0</v>
      </c>
      <c r="R128" s="183">
        <f t="shared" si="12"/>
        <v>0</v>
      </c>
      <c r="S128" s="183">
        <v>0</v>
      </c>
      <c r="T128" s="184">
        <f t="shared" si="13"/>
        <v>0</v>
      </c>
      <c r="U128" s="34"/>
      <c r="V128" s="34"/>
      <c r="W128" s="34"/>
      <c r="X128" s="34"/>
      <c r="Y128" s="34"/>
      <c r="Z128" s="34"/>
      <c r="AA128" s="34"/>
      <c r="AB128" s="34"/>
      <c r="AC128" s="34"/>
      <c r="AD128" s="34"/>
      <c r="AE128" s="34"/>
      <c r="AR128" s="185" t="s">
        <v>158</v>
      </c>
      <c r="AT128" s="185" t="s">
        <v>153</v>
      </c>
      <c r="AU128" s="185" t="s">
        <v>86</v>
      </c>
      <c r="AY128" s="17" t="s">
        <v>151</v>
      </c>
      <c r="BE128" s="186">
        <f t="shared" si="14"/>
        <v>0</v>
      </c>
      <c r="BF128" s="186">
        <f t="shared" si="15"/>
        <v>0</v>
      </c>
      <c r="BG128" s="186">
        <f t="shared" si="16"/>
        <v>0</v>
      </c>
      <c r="BH128" s="186">
        <f t="shared" si="17"/>
        <v>0</v>
      </c>
      <c r="BI128" s="186">
        <f t="shared" si="18"/>
        <v>0</v>
      </c>
      <c r="BJ128" s="17" t="s">
        <v>158</v>
      </c>
      <c r="BK128" s="186">
        <f t="shared" si="19"/>
        <v>0</v>
      </c>
      <c r="BL128" s="17" t="s">
        <v>158</v>
      </c>
      <c r="BM128" s="185" t="s">
        <v>1987</v>
      </c>
    </row>
    <row r="129" spans="1:65" s="2" customFormat="1" ht="14.4" customHeight="1">
      <c r="A129" s="34"/>
      <c r="B129" s="35"/>
      <c r="C129" s="174" t="s">
        <v>356</v>
      </c>
      <c r="D129" s="174" t="s">
        <v>153</v>
      </c>
      <c r="E129" s="175" t="s">
        <v>1988</v>
      </c>
      <c r="F129" s="176" t="s">
        <v>1989</v>
      </c>
      <c r="G129" s="177" t="s">
        <v>1869</v>
      </c>
      <c r="H129" s="178">
        <v>3</v>
      </c>
      <c r="I129" s="179"/>
      <c r="J129" s="180">
        <f t="shared" si="10"/>
        <v>0</v>
      </c>
      <c r="K129" s="176" t="s">
        <v>19</v>
      </c>
      <c r="L129" s="39"/>
      <c r="M129" s="181" t="s">
        <v>19</v>
      </c>
      <c r="N129" s="182" t="s">
        <v>51</v>
      </c>
      <c r="O129" s="65"/>
      <c r="P129" s="183">
        <f t="shared" si="11"/>
        <v>0</v>
      </c>
      <c r="Q129" s="183">
        <v>0</v>
      </c>
      <c r="R129" s="183">
        <f t="shared" si="12"/>
        <v>0</v>
      </c>
      <c r="S129" s="183">
        <v>0</v>
      </c>
      <c r="T129" s="184">
        <f t="shared" si="13"/>
        <v>0</v>
      </c>
      <c r="U129" s="34"/>
      <c r="V129" s="34"/>
      <c r="W129" s="34"/>
      <c r="X129" s="34"/>
      <c r="Y129" s="34"/>
      <c r="Z129" s="34"/>
      <c r="AA129" s="34"/>
      <c r="AB129" s="34"/>
      <c r="AC129" s="34"/>
      <c r="AD129" s="34"/>
      <c r="AE129" s="34"/>
      <c r="AR129" s="185" t="s">
        <v>158</v>
      </c>
      <c r="AT129" s="185" t="s">
        <v>153</v>
      </c>
      <c r="AU129" s="185" t="s">
        <v>86</v>
      </c>
      <c r="AY129" s="17" t="s">
        <v>151</v>
      </c>
      <c r="BE129" s="186">
        <f t="shared" si="14"/>
        <v>0</v>
      </c>
      <c r="BF129" s="186">
        <f t="shared" si="15"/>
        <v>0</v>
      </c>
      <c r="BG129" s="186">
        <f t="shared" si="16"/>
        <v>0</v>
      </c>
      <c r="BH129" s="186">
        <f t="shared" si="17"/>
        <v>0</v>
      </c>
      <c r="BI129" s="186">
        <f t="shared" si="18"/>
        <v>0</v>
      </c>
      <c r="BJ129" s="17" t="s">
        <v>158</v>
      </c>
      <c r="BK129" s="186">
        <f t="shared" si="19"/>
        <v>0</v>
      </c>
      <c r="BL129" s="17" t="s">
        <v>158</v>
      </c>
      <c r="BM129" s="185" t="s">
        <v>1990</v>
      </c>
    </row>
    <row r="130" spans="1:65" s="2" customFormat="1" ht="14.4" customHeight="1">
      <c r="A130" s="34"/>
      <c r="B130" s="35"/>
      <c r="C130" s="174" t="s">
        <v>360</v>
      </c>
      <c r="D130" s="174" t="s">
        <v>153</v>
      </c>
      <c r="E130" s="175" t="s">
        <v>1991</v>
      </c>
      <c r="F130" s="176" t="s">
        <v>1992</v>
      </c>
      <c r="G130" s="177" t="s">
        <v>1869</v>
      </c>
      <c r="H130" s="178">
        <v>7</v>
      </c>
      <c r="I130" s="179"/>
      <c r="J130" s="180">
        <f t="shared" si="10"/>
        <v>0</v>
      </c>
      <c r="K130" s="176" t="s">
        <v>19</v>
      </c>
      <c r="L130" s="39"/>
      <c r="M130" s="181" t="s">
        <v>19</v>
      </c>
      <c r="N130" s="182" t="s">
        <v>51</v>
      </c>
      <c r="O130" s="65"/>
      <c r="P130" s="183">
        <f t="shared" si="11"/>
        <v>0</v>
      </c>
      <c r="Q130" s="183">
        <v>0</v>
      </c>
      <c r="R130" s="183">
        <f t="shared" si="12"/>
        <v>0</v>
      </c>
      <c r="S130" s="183">
        <v>0</v>
      </c>
      <c r="T130" s="184">
        <f t="shared" si="13"/>
        <v>0</v>
      </c>
      <c r="U130" s="34"/>
      <c r="V130" s="34"/>
      <c r="W130" s="34"/>
      <c r="X130" s="34"/>
      <c r="Y130" s="34"/>
      <c r="Z130" s="34"/>
      <c r="AA130" s="34"/>
      <c r="AB130" s="34"/>
      <c r="AC130" s="34"/>
      <c r="AD130" s="34"/>
      <c r="AE130" s="34"/>
      <c r="AR130" s="185" t="s">
        <v>158</v>
      </c>
      <c r="AT130" s="185" t="s">
        <v>153</v>
      </c>
      <c r="AU130" s="185" t="s">
        <v>86</v>
      </c>
      <c r="AY130" s="17" t="s">
        <v>151</v>
      </c>
      <c r="BE130" s="186">
        <f t="shared" si="14"/>
        <v>0</v>
      </c>
      <c r="BF130" s="186">
        <f t="shared" si="15"/>
        <v>0</v>
      </c>
      <c r="BG130" s="186">
        <f t="shared" si="16"/>
        <v>0</v>
      </c>
      <c r="BH130" s="186">
        <f t="shared" si="17"/>
        <v>0</v>
      </c>
      <c r="BI130" s="186">
        <f t="shared" si="18"/>
        <v>0</v>
      </c>
      <c r="BJ130" s="17" t="s">
        <v>158</v>
      </c>
      <c r="BK130" s="186">
        <f t="shared" si="19"/>
        <v>0</v>
      </c>
      <c r="BL130" s="17" t="s">
        <v>158</v>
      </c>
      <c r="BM130" s="185" t="s">
        <v>1993</v>
      </c>
    </row>
    <row r="131" spans="1:65" s="2" customFormat="1" ht="14.4" customHeight="1">
      <c r="A131" s="34"/>
      <c r="B131" s="35"/>
      <c r="C131" s="174" t="s">
        <v>365</v>
      </c>
      <c r="D131" s="174" t="s">
        <v>153</v>
      </c>
      <c r="E131" s="175" t="s">
        <v>1994</v>
      </c>
      <c r="F131" s="176" t="s">
        <v>1995</v>
      </c>
      <c r="G131" s="177" t="s">
        <v>1869</v>
      </c>
      <c r="H131" s="178">
        <v>32</v>
      </c>
      <c r="I131" s="179"/>
      <c r="J131" s="180">
        <f t="shared" si="10"/>
        <v>0</v>
      </c>
      <c r="K131" s="176" t="s">
        <v>19</v>
      </c>
      <c r="L131" s="39"/>
      <c r="M131" s="181" t="s">
        <v>19</v>
      </c>
      <c r="N131" s="182" t="s">
        <v>51</v>
      </c>
      <c r="O131" s="65"/>
      <c r="P131" s="183">
        <f t="shared" si="11"/>
        <v>0</v>
      </c>
      <c r="Q131" s="183">
        <v>0</v>
      </c>
      <c r="R131" s="183">
        <f t="shared" si="12"/>
        <v>0</v>
      </c>
      <c r="S131" s="183">
        <v>0</v>
      </c>
      <c r="T131" s="184">
        <f t="shared" si="13"/>
        <v>0</v>
      </c>
      <c r="U131" s="34"/>
      <c r="V131" s="34"/>
      <c r="W131" s="34"/>
      <c r="X131" s="34"/>
      <c r="Y131" s="34"/>
      <c r="Z131" s="34"/>
      <c r="AA131" s="34"/>
      <c r="AB131" s="34"/>
      <c r="AC131" s="34"/>
      <c r="AD131" s="34"/>
      <c r="AE131" s="34"/>
      <c r="AR131" s="185" t="s">
        <v>158</v>
      </c>
      <c r="AT131" s="185" t="s">
        <v>153</v>
      </c>
      <c r="AU131" s="185" t="s">
        <v>86</v>
      </c>
      <c r="AY131" s="17" t="s">
        <v>151</v>
      </c>
      <c r="BE131" s="186">
        <f t="shared" si="14"/>
        <v>0</v>
      </c>
      <c r="BF131" s="186">
        <f t="shared" si="15"/>
        <v>0</v>
      </c>
      <c r="BG131" s="186">
        <f t="shared" si="16"/>
        <v>0</v>
      </c>
      <c r="BH131" s="186">
        <f t="shared" si="17"/>
        <v>0</v>
      </c>
      <c r="BI131" s="186">
        <f t="shared" si="18"/>
        <v>0</v>
      </c>
      <c r="BJ131" s="17" t="s">
        <v>158</v>
      </c>
      <c r="BK131" s="186">
        <f t="shared" si="19"/>
        <v>0</v>
      </c>
      <c r="BL131" s="17" t="s">
        <v>158</v>
      </c>
      <c r="BM131" s="185" t="s">
        <v>1996</v>
      </c>
    </row>
    <row r="132" spans="1:65" s="2" customFormat="1" ht="14.4" customHeight="1">
      <c r="A132" s="34"/>
      <c r="B132" s="35"/>
      <c r="C132" s="174" t="s">
        <v>370</v>
      </c>
      <c r="D132" s="174" t="s">
        <v>153</v>
      </c>
      <c r="E132" s="175" t="s">
        <v>1997</v>
      </c>
      <c r="F132" s="176" t="s">
        <v>1998</v>
      </c>
      <c r="G132" s="177" t="s">
        <v>1869</v>
      </c>
      <c r="H132" s="178">
        <v>32</v>
      </c>
      <c r="I132" s="179"/>
      <c r="J132" s="180">
        <f t="shared" si="10"/>
        <v>0</v>
      </c>
      <c r="K132" s="176" t="s">
        <v>19</v>
      </c>
      <c r="L132" s="39"/>
      <c r="M132" s="181" t="s">
        <v>19</v>
      </c>
      <c r="N132" s="182" t="s">
        <v>51</v>
      </c>
      <c r="O132" s="65"/>
      <c r="P132" s="183">
        <f t="shared" si="11"/>
        <v>0</v>
      </c>
      <c r="Q132" s="183">
        <v>0</v>
      </c>
      <c r="R132" s="183">
        <f t="shared" si="12"/>
        <v>0</v>
      </c>
      <c r="S132" s="183">
        <v>0</v>
      </c>
      <c r="T132" s="184">
        <f t="shared" si="13"/>
        <v>0</v>
      </c>
      <c r="U132" s="34"/>
      <c r="V132" s="34"/>
      <c r="W132" s="34"/>
      <c r="X132" s="34"/>
      <c r="Y132" s="34"/>
      <c r="Z132" s="34"/>
      <c r="AA132" s="34"/>
      <c r="AB132" s="34"/>
      <c r="AC132" s="34"/>
      <c r="AD132" s="34"/>
      <c r="AE132" s="34"/>
      <c r="AR132" s="185" t="s">
        <v>158</v>
      </c>
      <c r="AT132" s="185" t="s">
        <v>153</v>
      </c>
      <c r="AU132" s="185" t="s">
        <v>86</v>
      </c>
      <c r="AY132" s="17" t="s">
        <v>151</v>
      </c>
      <c r="BE132" s="186">
        <f t="shared" si="14"/>
        <v>0</v>
      </c>
      <c r="BF132" s="186">
        <f t="shared" si="15"/>
        <v>0</v>
      </c>
      <c r="BG132" s="186">
        <f t="shared" si="16"/>
        <v>0</v>
      </c>
      <c r="BH132" s="186">
        <f t="shared" si="17"/>
        <v>0</v>
      </c>
      <c r="BI132" s="186">
        <f t="shared" si="18"/>
        <v>0</v>
      </c>
      <c r="BJ132" s="17" t="s">
        <v>158</v>
      </c>
      <c r="BK132" s="186">
        <f t="shared" si="19"/>
        <v>0</v>
      </c>
      <c r="BL132" s="17" t="s">
        <v>158</v>
      </c>
      <c r="BM132" s="185" t="s">
        <v>1999</v>
      </c>
    </row>
    <row r="133" spans="1:65" s="2" customFormat="1" ht="14.4" customHeight="1">
      <c r="A133" s="34"/>
      <c r="B133" s="35"/>
      <c r="C133" s="174" t="s">
        <v>375</v>
      </c>
      <c r="D133" s="174" t="s">
        <v>153</v>
      </c>
      <c r="E133" s="175" t="s">
        <v>2000</v>
      </c>
      <c r="F133" s="176" t="s">
        <v>2001</v>
      </c>
      <c r="G133" s="177" t="s">
        <v>1869</v>
      </c>
      <c r="H133" s="178">
        <v>1</v>
      </c>
      <c r="I133" s="179"/>
      <c r="J133" s="180">
        <f t="shared" si="10"/>
        <v>0</v>
      </c>
      <c r="K133" s="176" t="s">
        <v>19</v>
      </c>
      <c r="L133" s="39"/>
      <c r="M133" s="181" t="s">
        <v>19</v>
      </c>
      <c r="N133" s="182" t="s">
        <v>51</v>
      </c>
      <c r="O133" s="65"/>
      <c r="P133" s="183">
        <f t="shared" si="11"/>
        <v>0</v>
      </c>
      <c r="Q133" s="183">
        <v>0</v>
      </c>
      <c r="R133" s="183">
        <f t="shared" si="12"/>
        <v>0</v>
      </c>
      <c r="S133" s="183">
        <v>0</v>
      </c>
      <c r="T133" s="184">
        <f t="shared" si="13"/>
        <v>0</v>
      </c>
      <c r="U133" s="34"/>
      <c r="V133" s="34"/>
      <c r="W133" s="34"/>
      <c r="X133" s="34"/>
      <c r="Y133" s="34"/>
      <c r="Z133" s="34"/>
      <c r="AA133" s="34"/>
      <c r="AB133" s="34"/>
      <c r="AC133" s="34"/>
      <c r="AD133" s="34"/>
      <c r="AE133" s="34"/>
      <c r="AR133" s="185" t="s">
        <v>158</v>
      </c>
      <c r="AT133" s="185" t="s">
        <v>153</v>
      </c>
      <c r="AU133" s="185" t="s">
        <v>86</v>
      </c>
      <c r="AY133" s="17" t="s">
        <v>151</v>
      </c>
      <c r="BE133" s="186">
        <f t="shared" si="14"/>
        <v>0</v>
      </c>
      <c r="BF133" s="186">
        <f t="shared" si="15"/>
        <v>0</v>
      </c>
      <c r="BG133" s="186">
        <f t="shared" si="16"/>
        <v>0</v>
      </c>
      <c r="BH133" s="186">
        <f t="shared" si="17"/>
        <v>0</v>
      </c>
      <c r="BI133" s="186">
        <f t="shared" si="18"/>
        <v>0</v>
      </c>
      <c r="BJ133" s="17" t="s">
        <v>158</v>
      </c>
      <c r="BK133" s="186">
        <f t="shared" si="19"/>
        <v>0</v>
      </c>
      <c r="BL133" s="17" t="s">
        <v>158</v>
      </c>
      <c r="BM133" s="185" t="s">
        <v>2002</v>
      </c>
    </row>
    <row r="134" spans="1:65" s="2" customFormat="1" ht="14.4" customHeight="1">
      <c r="A134" s="34"/>
      <c r="B134" s="35"/>
      <c r="C134" s="174" t="s">
        <v>379</v>
      </c>
      <c r="D134" s="174" t="s">
        <v>153</v>
      </c>
      <c r="E134" s="175" t="s">
        <v>2003</v>
      </c>
      <c r="F134" s="176" t="s">
        <v>2004</v>
      </c>
      <c r="G134" s="177" t="s">
        <v>1869</v>
      </c>
      <c r="H134" s="178">
        <v>1</v>
      </c>
      <c r="I134" s="179"/>
      <c r="J134" s="180">
        <f t="shared" si="10"/>
        <v>0</v>
      </c>
      <c r="K134" s="176" t="s">
        <v>19</v>
      </c>
      <c r="L134" s="39"/>
      <c r="M134" s="181" t="s">
        <v>19</v>
      </c>
      <c r="N134" s="182" t="s">
        <v>51</v>
      </c>
      <c r="O134" s="65"/>
      <c r="P134" s="183">
        <f t="shared" si="11"/>
        <v>0</v>
      </c>
      <c r="Q134" s="183">
        <v>0</v>
      </c>
      <c r="R134" s="183">
        <f t="shared" si="12"/>
        <v>0</v>
      </c>
      <c r="S134" s="183">
        <v>0</v>
      </c>
      <c r="T134" s="184">
        <f t="shared" si="13"/>
        <v>0</v>
      </c>
      <c r="U134" s="34"/>
      <c r="V134" s="34"/>
      <c r="W134" s="34"/>
      <c r="X134" s="34"/>
      <c r="Y134" s="34"/>
      <c r="Z134" s="34"/>
      <c r="AA134" s="34"/>
      <c r="AB134" s="34"/>
      <c r="AC134" s="34"/>
      <c r="AD134" s="34"/>
      <c r="AE134" s="34"/>
      <c r="AR134" s="185" t="s">
        <v>158</v>
      </c>
      <c r="AT134" s="185" t="s">
        <v>153</v>
      </c>
      <c r="AU134" s="185" t="s">
        <v>86</v>
      </c>
      <c r="AY134" s="17" t="s">
        <v>151</v>
      </c>
      <c r="BE134" s="186">
        <f t="shared" si="14"/>
        <v>0</v>
      </c>
      <c r="BF134" s="186">
        <f t="shared" si="15"/>
        <v>0</v>
      </c>
      <c r="BG134" s="186">
        <f t="shared" si="16"/>
        <v>0</v>
      </c>
      <c r="BH134" s="186">
        <f t="shared" si="17"/>
        <v>0</v>
      </c>
      <c r="BI134" s="186">
        <f t="shared" si="18"/>
        <v>0</v>
      </c>
      <c r="BJ134" s="17" t="s">
        <v>158</v>
      </c>
      <c r="BK134" s="186">
        <f t="shared" si="19"/>
        <v>0</v>
      </c>
      <c r="BL134" s="17" t="s">
        <v>158</v>
      </c>
      <c r="BM134" s="185" t="s">
        <v>2005</v>
      </c>
    </row>
    <row r="135" spans="1:65" s="2" customFormat="1" ht="14.4" customHeight="1">
      <c r="A135" s="34"/>
      <c r="B135" s="35"/>
      <c r="C135" s="174" t="s">
        <v>384</v>
      </c>
      <c r="D135" s="174" t="s">
        <v>153</v>
      </c>
      <c r="E135" s="175" t="s">
        <v>2006</v>
      </c>
      <c r="F135" s="176" t="s">
        <v>2007</v>
      </c>
      <c r="G135" s="177" t="s">
        <v>1869</v>
      </c>
      <c r="H135" s="178">
        <v>6</v>
      </c>
      <c r="I135" s="179"/>
      <c r="J135" s="180">
        <f t="shared" si="10"/>
        <v>0</v>
      </c>
      <c r="K135" s="176" t="s">
        <v>19</v>
      </c>
      <c r="L135" s="39"/>
      <c r="M135" s="181" t="s">
        <v>19</v>
      </c>
      <c r="N135" s="182" t="s">
        <v>51</v>
      </c>
      <c r="O135" s="65"/>
      <c r="P135" s="183">
        <f t="shared" si="11"/>
        <v>0</v>
      </c>
      <c r="Q135" s="183">
        <v>0</v>
      </c>
      <c r="R135" s="183">
        <f t="shared" si="12"/>
        <v>0</v>
      </c>
      <c r="S135" s="183">
        <v>0</v>
      </c>
      <c r="T135" s="184">
        <f t="shared" si="13"/>
        <v>0</v>
      </c>
      <c r="U135" s="34"/>
      <c r="V135" s="34"/>
      <c r="W135" s="34"/>
      <c r="X135" s="34"/>
      <c r="Y135" s="34"/>
      <c r="Z135" s="34"/>
      <c r="AA135" s="34"/>
      <c r="AB135" s="34"/>
      <c r="AC135" s="34"/>
      <c r="AD135" s="34"/>
      <c r="AE135" s="34"/>
      <c r="AR135" s="185" t="s">
        <v>158</v>
      </c>
      <c r="AT135" s="185" t="s">
        <v>153</v>
      </c>
      <c r="AU135" s="185" t="s">
        <v>86</v>
      </c>
      <c r="AY135" s="17" t="s">
        <v>151</v>
      </c>
      <c r="BE135" s="186">
        <f t="shared" si="14"/>
        <v>0</v>
      </c>
      <c r="BF135" s="186">
        <f t="shared" si="15"/>
        <v>0</v>
      </c>
      <c r="BG135" s="186">
        <f t="shared" si="16"/>
        <v>0</v>
      </c>
      <c r="BH135" s="186">
        <f t="shared" si="17"/>
        <v>0</v>
      </c>
      <c r="BI135" s="186">
        <f t="shared" si="18"/>
        <v>0</v>
      </c>
      <c r="BJ135" s="17" t="s">
        <v>158</v>
      </c>
      <c r="BK135" s="186">
        <f t="shared" si="19"/>
        <v>0</v>
      </c>
      <c r="BL135" s="17" t="s">
        <v>158</v>
      </c>
      <c r="BM135" s="185" t="s">
        <v>2008</v>
      </c>
    </row>
    <row r="136" spans="1:65" s="2" customFormat="1" ht="14.4" customHeight="1">
      <c r="A136" s="34"/>
      <c r="B136" s="35"/>
      <c r="C136" s="174" t="s">
        <v>390</v>
      </c>
      <c r="D136" s="174" t="s">
        <v>153</v>
      </c>
      <c r="E136" s="175" t="s">
        <v>2009</v>
      </c>
      <c r="F136" s="176" t="s">
        <v>2010</v>
      </c>
      <c r="G136" s="177" t="s">
        <v>1869</v>
      </c>
      <c r="H136" s="178">
        <v>5</v>
      </c>
      <c r="I136" s="179"/>
      <c r="J136" s="180">
        <f t="shared" si="10"/>
        <v>0</v>
      </c>
      <c r="K136" s="176" t="s">
        <v>19</v>
      </c>
      <c r="L136" s="39"/>
      <c r="M136" s="181" t="s">
        <v>19</v>
      </c>
      <c r="N136" s="182" t="s">
        <v>51</v>
      </c>
      <c r="O136" s="65"/>
      <c r="P136" s="183">
        <f t="shared" si="11"/>
        <v>0</v>
      </c>
      <c r="Q136" s="183">
        <v>0</v>
      </c>
      <c r="R136" s="183">
        <f t="shared" si="12"/>
        <v>0</v>
      </c>
      <c r="S136" s="183">
        <v>0</v>
      </c>
      <c r="T136" s="184">
        <f t="shared" si="13"/>
        <v>0</v>
      </c>
      <c r="U136" s="34"/>
      <c r="V136" s="34"/>
      <c r="W136" s="34"/>
      <c r="X136" s="34"/>
      <c r="Y136" s="34"/>
      <c r="Z136" s="34"/>
      <c r="AA136" s="34"/>
      <c r="AB136" s="34"/>
      <c r="AC136" s="34"/>
      <c r="AD136" s="34"/>
      <c r="AE136" s="34"/>
      <c r="AR136" s="185" t="s">
        <v>158</v>
      </c>
      <c r="AT136" s="185" t="s">
        <v>153</v>
      </c>
      <c r="AU136" s="185" t="s">
        <v>86</v>
      </c>
      <c r="AY136" s="17" t="s">
        <v>151</v>
      </c>
      <c r="BE136" s="186">
        <f t="shared" si="14"/>
        <v>0</v>
      </c>
      <c r="BF136" s="186">
        <f t="shared" si="15"/>
        <v>0</v>
      </c>
      <c r="BG136" s="186">
        <f t="shared" si="16"/>
        <v>0</v>
      </c>
      <c r="BH136" s="186">
        <f t="shared" si="17"/>
        <v>0</v>
      </c>
      <c r="BI136" s="186">
        <f t="shared" si="18"/>
        <v>0</v>
      </c>
      <c r="BJ136" s="17" t="s">
        <v>158</v>
      </c>
      <c r="BK136" s="186">
        <f t="shared" si="19"/>
        <v>0</v>
      </c>
      <c r="BL136" s="17" t="s">
        <v>158</v>
      </c>
      <c r="BM136" s="185" t="s">
        <v>2011</v>
      </c>
    </row>
    <row r="137" spans="1:65" s="2" customFormat="1" ht="14.4" customHeight="1">
      <c r="A137" s="34"/>
      <c r="B137" s="35"/>
      <c r="C137" s="174" t="s">
        <v>396</v>
      </c>
      <c r="D137" s="174" t="s">
        <v>153</v>
      </c>
      <c r="E137" s="175" t="s">
        <v>2012</v>
      </c>
      <c r="F137" s="176" t="s">
        <v>2013</v>
      </c>
      <c r="G137" s="177" t="s">
        <v>1869</v>
      </c>
      <c r="H137" s="178">
        <v>5</v>
      </c>
      <c r="I137" s="179"/>
      <c r="J137" s="180">
        <f t="shared" si="10"/>
        <v>0</v>
      </c>
      <c r="K137" s="176" t="s">
        <v>19</v>
      </c>
      <c r="L137" s="39"/>
      <c r="M137" s="181" t="s">
        <v>19</v>
      </c>
      <c r="N137" s="182" t="s">
        <v>51</v>
      </c>
      <c r="O137" s="65"/>
      <c r="P137" s="183">
        <f t="shared" si="11"/>
        <v>0</v>
      </c>
      <c r="Q137" s="183">
        <v>0</v>
      </c>
      <c r="R137" s="183">
        <f t="shared" si="12"/>
        <v>0</v>
      </c>
      <c r="S137" s="183">
        <v>0</v>
      </c>
      <c r="T137" s="184">
        <f t="shared" si="13"/>
        <v>0</v>
      </c>
      <c r="U137" s="34"/>
      <c r="V137" s="34"/>
      <c r="W137" s="34"/>
      <c r="X137" s="34"/>
      <c r="Y137" s="34"/>
      <c r="Z137" s="34"/>
      <c r="AA137" s="34"/>
      <c r="AB137" s="34"/>
      <c r="AC137" s="34"/>
      <c r="AD137" s="34"/>
      <c r="AE137" s="34"/>
      <c r="AR137" s="185" t="s">
        <v>158</v>
      </c>
      <c r="AT137" s="185" t="s">
        <v>153</v>
      </c>
      <c r="AU137" s="185" t="s">
        <v>86</v>
      </c>
      <c r="AY137" s="17" t="s">
        <v>151</v>
      </c>
      <c r="BE137" s="186">
        <f t="shared" si="14"/>
        <v>0</v>
      </c>
      <c r="BF137" s="186">
        <f t="shared" si="15"/>
        <v>0</v>
      </c>
      <c r="BG137" s="186">
        <f t="shared" si="16"/>
        <v>0</v>
      </c>
      <c r="BH137" s="186">
        <f t="shared" si="17"/>
        <v>0</v>
      </c>
      <c r="BI137" s="186">
        <f t="shared" si="18"/>
        <v>0</v>
      </c>
      <c r="BJ137" s="17" t="s">
        <v>158</v>
      </c>
      <c r="BK137" s="186">
        <f t="shared" si="19"/>
        <v>0</v>
      </c>
      <c r="BL137" s="17" t="s">
        <v>158</v>
      </c>
      <c r="BM137" s="185" t="s">
        <v>2014</v>
      </c>
    </row>
    <row r="138" spans="1:65" s="2" customFormat="1" ht="14.4" customHeight="1">
      <c r="A138" s="34"/>
      <c r="B138" s="35"/>
      <c r="C138" s="174" t="s">
        <v>400</v>
      </c>
      <c r="D138" s="174" t="s">
        <v>153</v>
      </c>
      <c r="E138" s="175" t="s">
        <v>2015</v>
      </c>
      <c r="F138" s="176" t="s">
        <v>2016</v>
      </c>
      <c r="G138" s="177" t="s">
        <v>1869</v>
      </c>
      <c r="H138" s="178">
        <v>26</v>
      </c>
      <c r="I138" s="179"/>
      <c r="J138" s="180">
        <f t="shared" si="10"/>
        <v>0</v>
      </c>
      <c r="K138" s="176" t="s">
        <v>19</v>
      </c>
      <c r="L138" s="39"/>
      <c r="M138" s="181" t="s">
        <v>19</v>
      </c>
      <c r="N138" s="182" t="s">
        <v>51</v>
      </c>
      <c r="O138" s="65"/>
      <c r="P138" s="183">
        <f t="shared" si="11"/>
        <v>0</v>
      </c>
      <c r="Q138" s="183">
        <v>0</v>
      </c>
      <c r="R138" s="183">
        <f t="shared" si="12"/>
        <v>0</v>
      </c>
      <c r="S138" s="183">
        <v>0</v>
      </c>
      <c r="T138" s="184">
        <f t="shared" si="13"/>
        <v>0</v>
      </c>
      <c r="U138" s="34"/>
      <c r="V138" s="34"/>
      <c r="W138" s="34"/>
      <c r="X138" s="34"/>
      <c r="Y138" s="34"/>
      <c r="Z138" s="34"/>
      <c r="AA138" s="34"/>
      <c r="AB138" s="34"/>
      <c r="AC138" s="34"/>
      <c r="AD138" s="34"/>
      <c r="AE138" s="34"/>
      <c r="AR138" s="185" t="s">
        <v>158</v>
      </c>
      <c r="AT138" s="185" t="s">
        <v>153</v>
      </c>
      <c r="AU138" s="185" t="s">
        <v>86</v>
      </c>
      <c r="AY138" s="17" t="s">
        <v>151</v>
      </c>
      <c r="BE138" s="186">
        <f t="shared" si="14"/>
        <v>0</v>
      </c>
      <c r="BF138" s="186">
        <f t="shared" si="15"/>
        <v>0</v>
      </c>
      <c r="BG138" s="186">
        <f t="shared" si="16"/>
        <v>0</v>
      </c>
      <c r="BH138" s="186">
        <f t="shared" si="17"/>
        <v>0</v>
      </c>
      <c r="BI138" s="186">
        <f t="shared" si="18"/>
        <v>0</v>
      </c>
      <c r="BJ138" s="17" t="s">
        <v>158</v>
      </c>
      <c r="BK138" s="186">
        <f t="shared" si="19"/>
        <v>0</v>
      </c>
      <c r="BL138" s="17" t="s">
        <v>158</v>
      </c>
      <c r="BM138" s="185" t="s">
        <v>2017</v>
      </c>
    </row>
    <row r="139" spans="1:65" s="2" customFormat="1" ht="14.4" customHeight="1">
      <c r="A139" s="34"/>
      <c r="B139" s="35"/>
      <c r="C139" s="174" t="s">
        <v>404</v>
      </c>
      <c r="D139" s="174" t="s">
        <v>153</v>
      </c>
      <c r="E139" s="175" t="s">
        <v>2018</v>
      </c>
      <c r="F139" s="176" t="s">
        <v>2019</v>
      </c>
      <c r="G139" s="177" t="s">
        <v>1869</v>
      </c>
      <c r="H139" s="178">
        <v>2</v>
      </c>
      <c r="I139" s="179"/>
      <c r="J139" s="180">
        <f t="shared" si="10"/>
        <v>0</v>
      </c>
      <c r="K139" s="176" t="s">
        <v>19</v>
      </c>
      <c r="L139" s="39"/>
      <c r="M139" s="181" t="s">
        <v>19</v>
      </c>
      <c r="N139" s="182" t="s">
        <v>51</v>
      </c>
      <c r="O139" s="65"/>
      <c r="P139" s="183">
        <f t="shared" si="11"/>
        <v>0</v>
      </c>
      <c r="Q139" s="183">
        <v>0</v>
      </c>
      <c r="R139" s="183">
        <f t="shared" si="12"/>
        <v>0</v>
      </c>
      <c r="S139" s="183">
        <v>0</v>
      </c>
      <c r="T139" s="184">
        <f t="shared" si="13"/>
        <v>0</v>
      </c>
      <c r="U139" s="34"/>
      <c r="V139" s="34"/>
      <c r="W139" s="34"/>
      <c r="X139" s="34"/>
      <c r="Y139" s="34"/>
      <c r="Z139" s="34"/>
      <c r="AA139" s="34"/>
      <c r="AB139" s="34"/>
      <c r="AC139" s="34"/>
      <c r="AD139" s="34"/>
      <c r="AE139" s="34"/>
      <c r="AR139" s="185" t="s">
        <v>158</v>
      </c>
      <c r="AT139" s="185" t="s">
        <v>153</v>
      </c>
      <c r="AU139" s="185" t="s">
        <v>86</v>
      </c>
      <c r="AY139" s="17" t="s">
        <v>151</v>
      </c>
      <c r="BE139" s="186">
        <f t="shared" si="14"/>
        <v>0</v>
      </c>
      <c r="BF139" s="186">
        <f t="shared" si="15"/>
        <v>0</v>
      </c>
      <c r="BG139" s="186">
        <f t="shared" si="16"/>
        <v>0</v>
      </c>
      <c r="BH139" s="186">
        <f t="shared" si="17"/>
        <v>0</v>
      </c>
      <c r="BI139" s="186">
        <f t="shared" si="18"/>
        <v>0</v>
      </c>
      <c r="BJ139" s="17" t="s">
        <v>158</v>
      </c>
      <c r="BK139" s="186">
        <f t="shared" si="19"/>
        <v>0</v>
      </c>
      <c r="BL139" s="17" t="s">
        <v>158</v>
      </c>
      <c r="BM139" s="185" t="s">
        <v>2020</v>
      </c>
    </row>
    <row r="140" spans="1:65" s="2" customFormat="1" ht="14.4" customHeight="1">
      <c r="A140" s="34"/>
      <c r="B140" s="35"/>
      <c r="C140" s="174" t="s">
        <v>408</v>
      </c>
      <c r="D140" s="174" t="s">
        <v>153</v>
      </c>
      <c r="E140" s="175" t="s">
        <v>2021</v>
      </c>
      <c r="F140" s="176" t="s">
        <v>2022</v>
      </c>
      <c r="G140" s="177" t="s">
        <v>1869</v>
      </c>
      <c r="H140" s="178">
        <v>1</v>
      </c>
      <c r="I140" s="179"/>
      <c r="J140" s="180">
        <f t="shared" si="10"/>
        <v>0</v>
      </c>
      <c r="K140" s="176" t="s">
        <v>19</v>
      </c>
      <c r="L140" s="39"/>
      <c r="M140" s="181" t="s">
        <v>19</v>
      </c>
      <c r="N140" s="182" t="s">
        <v>51</v>
      </c>
      <c r="O140" s="65"/>
      <c r="P140" s="183">
        <f t="shared" si="11"/>
        <v>0</v>
      </c>
      <c r="Q140" s="183">
        <v>0</v>
      </c>
      <c r="R140" s="183">
        <f t="shared" si="12"/>
        <v>0</v>
      </c>
      <c r="S140" s="183">
        <v>0</v>
      </c>
      <c r="T140" s="184">
        <f t="shared" si="13"/>
        <v>0</v>
      </c>
      <c r="U140" s="34"/>
      <c r="V140" s="34"/>
      <c r="W140" s="34"/>
      <c r="X140" s="34"/>
      <c r="Y140" s="34"/>
      <c r="Z140" s="34"/>
      <c r="AA140" s="34"/>
      <c r="AB140" s="34"/>
      <c r="AC140" s="34"/>
      <c r="AD140" s="34"/>
      <c r="AE140" s="34"/>
      <c r="AR140" s="185" t="s">
        <v>158</v>
      </c>
      <c r="AT140" s="185" t="s">
        <v>153</v>
      </c>
      <c r="AU140" s="185" t="s">
        <v>86</v>
      </c>
      <c r="AY140" s="17" t="s">
        <v>151</v>
      </c>
      <c r="BE140" s="186">
        <f t="shared" si="14"/>
        <v>0</v>
      </c>
      <c r="BF140" s="186">
        <f t="shared" si="15"/>
        <v>0</v>
      </c>
      <c r="BG140" s="186">
        <f t="shared" si="16"/>
        <v>0</v>
      </c>
      <c r="BH140" s="186">
        <f t="shared" si="17"/>
        <v>0</v>
      </c>
      <c r="BI140" s="186">
        <f t="shared" si="18"/>
        <v>0</v>
      </c>
      <c r="BJ140" s="17" t="s">
        <v>158</v>
      </c>
      <c r="BK140" s="186">
        <f t="shared" si="19"/>
        <v>0</v>
      </c>
      <c r="BL140" s="17" t="s">
        <v>158</v>
      </c>
      <c r="BM140" s="185" t="s">
        <v>2023</v>
      </c>
    </row>
    <row r="141" spans="1:65" s="2" customFormat="1" ht="14.4" customHeight="1">
      <c r="A141" s="34"/>
      <c r="B141" s="35"/>
      <c r="C141" s="174" t="s">
        <v>413</v>
      </c>
      <c r="D141" s="174" t="s">
        <v>153</v>
      </c>
      <c r="E141" s="175" t="s">
        <v>2024</v>
      </c>
      <c r="F141" s="176" t="s">
        <v>2025</v>
      </c>
      <c r="G141" s="177" t="s">
        <v>1869</v>
      </c>
      <c r="H141" s="178">
        <v>1</v>
      </c>
      <c r="I141" s="179"/>
      <c r="J141" s="180">
        <f t="shared" si="10"/>
        <v>0</v>
      </c>
      <c r="K141" s="176" t="s">
        <v>19</v>
      </c>
      <c r="L141" s="39"/>
      <c r="M141" s="181" t="s">
        <v>19</v>
      </c>
      <c r="N141" s="182" t="s">
        <v>51</v>
      </c>
      <c r="O141" s="65"/>
      <c r="P141" s="183">
        <f t="shared" si="11"/>
        <v>0</v>
      </c>
      <c r="Q141" s="183">
        <v>0</v>
      </c>
      <c r="R141" s="183">
        <f t="shared" si="12"/>
        <v>0</v>
      </c>
      <c r="S141" s="183">
        <v>0</v>
      </c>
      <c r="T141" s="184">
        <f t="shared" si="13"/>
        <v>0</v>
      </c>
      <c r="U141" s="34"/>
      <c r="V141" s="34"/>
      <c r="W141" s="34"/>
      <c r="X141" s="34"/>
      <c r="Y141" s="34"/>
      <c r="Z141" s="34"/>
      <c r="AA141" s="34"/>
      <c r="AB141" s="34"/>
      <c r="AC141" s="34"/>
      <c r="AD141" s="34"/>
      <c r="AE141" s="34"/>
      <c r="AR141" s="185" t="s">
        <v>158</v>
      </c>
      <c r="AT141" s="185" t="s">
        <v>153</v>
      </c>
      <c r="AU141" s="185" t="s">
        <v>86</v>
      </c>
      <c r="AY141" s="17" t="s">
        <v>151</v>
      </c>
      <c r="BE141" s="186">
        <f t="shared" si="14"/>
        <v>0</v>
      </c>
      <c r="BF141" s="186">
        <f t="shared" si="15"/>
        <v>0</v>
      </c>
      <c r="BG141" s="186">
        <f t="shared" si="16"/>
        <v>0</v>
      </c>
      <c r="BH141" s="186">
        <f t="shared" si="17"/>
        <v>0</v>
      </c>
      <c r="BI141" s="186">
        <f t="shared" si="18"/>
        <v>0</v>
      </c>
      <c r="BJ141" s="17" t="s">
        <v>158</v>
      </c>
      <c r="BK141" s="186">
        <f t="shared" si="19"/>
        <v>0</v>
      </c>
      <c r="BL141" s="17" t="s">
        <v>158</v>
      </c>
      <c r="BM141" s="185" t="s">
        <v>2026</v>
      </c>
    </row>
    <row r="142" spans="1:65" s="2" customFormat="1" ht="14.4" customHeight="1">
      <c r="A142" s="34"/>
      <c r="B142" s="35"/>
      <c r="C142" s="174" t="s">
        <v>417</v>
      </c>
      <c r="D142" s="174" t="s">
        <v>153</v>
      </c>
      <c r="E142" s="175" t="s">
        <v>2027</v>
      </c>
      <c r="F142" s="176" t="s">
        <v>2028</v>
      </c>
      <c r="G142" s="177" t="s">
        <v>202</v>
      </c>
      <c r="H142" s="178">
        <v>100</v>
      </c>
      <c r="I142" s="179"/>
      <c r="J142" s="180">
        <f t="shared" si="10"/>
        <v>0</v>
      </c>
      <c r="K142" s="176" t="s">
        <v>19</v>
      </c>
      <c r="L142" s="39"/>
      <c r="M142" s="181" t="s">
        <v>19</v>
      </c>
      <c r="N142" s="182" t="s">
        <v>51</v>
      </c>
      <c r="O142" s="65"/>
      <c r="P142" s="183">
        <f t="shared" si="11"/>
        <v>0</v>
      </c>
      <c r="Q142" s="183">
        <v>0</v>
      </c>
      <c r="R142" s="183">
        <f t="shared" si="12"/>
        <v>0</v>
      </c>
      <c r="S142" s="183">
        <v>0</v>
      </c>
      <c r="T142" s="184">
        <f t="shared" si="13"/>
        <v>0</v>
      </c>
      <c r="U142" s="34"/>
      <c r="V142" s="34"/>
      <c r="W142" s="34"/>
      <c r="X142" s="34"/>
      <c r="Y142" s="34"/>
      <c r="Z142" s="34"/>
      <c r="AA142" s="34"/>
      <c r="AB142" s="34"/>
      <c r="AC142" s="34"/>
      <c r="AD142" s="34"/>
      <c r="AE142" s="34"/>
      <c r="AR142" s="185" t="s">
        <v>158</v>
      </c>
      <c r="AT142" s="185" t="s">
        <v>153</v>
      </c>
      <c r="AU142" s="185" t="s">
        <v>86</v>
      </c>
      <c r="AY142" s="17" t="s">
        <v>151</v>
      </c>
      <c r="BE142" s="186">
        <f t="shared" si="14"/>
        <v>0</v>
      </c>
      <c r="BF142" s="186">
        <f t="shared" si="15"/>
        <v>0</v>
      </c>
      <c r="BG142" s="186">
        <f t="shared" si="16"/>
        <v>0</v>
      </c>
      <c r="BH142" s="186">
        <f t="shared" si="17"/>
        <v>0</v>
      </c>
      <c r="BI142" s="186">
        <f t="shared" si="18"/>
        <v>0</v>
      </c>
      <c r="BJ142" s="17" t="s">
        <v>158</v>
      </c>
      <c r="BK142" s="186">
        <f t="shared" si="19"/>
        <v>0</v>
      </c>
      <c r="BL142" s="17" t="s">
        <v>158</v>
      </c>
      <c r="BM142" s="185" t="s">
        <v>2029</v>
      </c>
    </row>
    <row r="143" spans="1:65" s="2" customFormat="1" ht="14.4" customHeight="1">
      <c r="A143" s="34"/>
      <c r="B143" s="35"/>
      <c r="C143" s="174" t="s">
        <v>422</v>
      </c>
      <c r="D143" s="174" t="s">
        <v>153</v>
      </c>
      <c r="E143" s="175" t="s">
        <v>2030</v>
      </c>
      <c r="F143" s="176" t="s">
        <v>2031</v>
      </c>
      <c r="G143" s="177" t="s">
        <v>1869</v>
      </c>
      <c r="H143" s="178">
        <v>250</v>
      </c>
      <c r="I143" s="179"/>
      <c r="J143" s="180">
        <f t="shared" si="10"/>
        <v>0</v>
      </c>
      <c r="K143" s="176" t="s">
        <v>19</v>
      </c>
      <c r="L143" s="39"/>
      <c r="M143" s="181" t="s">
        <v>19</v>
      </c>
      <c r="N143" s="182" t="s">
        <v>51</v>
      </c>
      <c r="O143" s="65"/>
      <c r="P143" s="183">
        <f t="shared" si="11"/>
        <v>0</v>
      </c>
      <c r="Q143" s="183">
        <v>0</v>
      </c>
      <c r="R143" s="183">
        <f t="shared" si="12"/>
        <v>0</v>
      </c>
      <c r="S143" s="183">
        <v>0</v>
      </c>
      <c r="T143" s="184">
        <f t="shared" si="13"/>
        <v>0</v>
      </c>
      <c r="U143" s="34"/>
      <c r="V143" s="34"/>
      <c r="W143" s="34"/>
      <c r="X143" s="34"/>
      <c r="Y143" s="34"/>
      <c r="Z143" s="34"/>
      <c r="AA143" s="34"/>
      <c r="AB143" s="34"/>
      <c r="AC143" s="34"/>
      <c r="AD143" s="34"/>
      <c r="AE143" s="34"/>
      <c r="AR143" s="185" t="s">
        <v>158</v>
      </c>
      <c r="AT143" s="185" t="s">
        <v>153</v>
      </c>
      <c r="AU143" s="185" t="s">
        <v>86</v>
      </c>
      <c r="AY143" s="17" t="s">
        <v>151</v>
      </c>
      <c r="BE143" s="186">
        <f t="shared" si="14"/>
        <v>0</v>
      </c>
      <c r="BF143" s="186">
        <f t="shared" si="15"/>
        <v>0</v>
      </c>
      <c r="BG143" s="186">
        <f t="shared" si="16"/>
        <v>0</v>
      </c>
      <c r="BH143" s="186">
        <f t="shared" si="17"/>
        <v>0</v>
      </c>
      <c r="BI143" s="186">
        <f t="shared" si="18"/>
        <v>0</v>
      </c>
      <c r="BJ143" s="17" t="s">
        <v>158</v>
      </c>
      <c r="BK143" s="186">
        <f t="shared" si="19"/>
        <v>0</v>
      </c>
      <c r="BL143" s="17" t="s">
        <v>158</v>
      </c>
      <c r="BM143" s="185" t="s">
        <v>2032</v>
      </c>
    </row>
    <row r="144" spans="1:65" s="2" customFormat="1" ht="14.4" customHeight="1">
      <c r="A144" s="34"/>
      <c r="B144" s="35"/>
      <c r="C144" s="174" t="s">
        <v>427</v>
      </c>
      <c r="D144" s="174" t="s">
        <v>153</v>
      </c>
      <c r="E144" s="175" t="s">
        <v>2033</v>
      </c>
      <c r="F144" s="176" t="s">
        <v>2034</v>
      </c>
      <c r="G144" s="177" t="s">
        <v>1869</v>
      </c>
      <c r="H144" s="178">
        <v>100</v>
      </c>
      <c r="I144" s="179"/>
      <c r="J144" s="180">
        <f t="shared" si="10"/>
        <v>0</v>
      </c>
      <c r="K144" s="176" t="s">
        <v>19</v>
      </c>
      <c r="L144" s="39"/>
      <c r="M144" s="181" t="s">
        <v>19</v>
      </c>
      <c r="N144" s="182" t="s">
        <v>51</v>
      </c>
      <c r="O144" s="65"/>
      <c r="P144" s="183">
        <f t="shared" si="11"/>
        <v>0</v>
      </c>
      <c r="Q144" s="183">
        <v>0</v>
      </c>
      <c r="R144" s="183">
        <f t="shared" si="12"/>
        <v>0</v>
      </c>
      <c r="S144" s="183">
        <v>0</v>
      </c>
      <c r="T144" s="184">
        <f t="shared" si="13"/>
        <v>0</v>
      </c>
      <c r="U144" s="34"/>
      <c r="V144" s="34"/>
      <c r="W144" s="34"/>
      <c r="X144" s="34"/>
      <c r="Y144" s="34"/>
      <c r="Z144" s="34"/>
      <c r="AA144" s="34"/>
      <c r="AB144" s="34"/>
      <c r="AC144" s="34"/>
      <c r="AD144" s="34"/>
      <c r="AE144" s="34"/>
      <c r="AR144" s="185" t="s">
        <v>158</v>
      </c>
      <c r="AT144" s="185" t="s">
        <v>153</v>
      </c>
      <c r="AU144" s="185" t="s">
        <v>86</v>
      </c>
      <c r="AY144" s="17" t="s">
        <v>151</v>
      </c>
      <c r="BE144" s="186">
        <f t="shared" si="14"/>
        <v>0</v>
      </c>
      <c r="BF144" s="186">
        <f t="shared" si="15"/>
        <v>0</v>
      </c>
      <c r="BG144" s="186">
        <f t="shared" si="16"/>
        <v>0</v>
      </c>
      <c r="BH144" s="186">
        <f t="shared" si="17"/>
        <v>0</v>
      </c>
      <c r="BI144" s="186">
        <f t="shared" si="18"/>
        <v>0</v>
      </c>
      <c r="BJ144" s="17" t="s">
        <v>158</v>
      </c>
      <c r="BK144" s="186">
        <f t="shared" si="19"/>
        <v>0</v>
      </c>
      <c r="BL144" s="17" t="s">
        <v>158</v>
      </c>
      <c r="BM144" s="185" t="s">
        <v>2035</v>
      </c>
    </row>
    <row r="145" spans="1:65" s="2" customFormat="1" ht="14.4" customHeight="1">
      <c r="A145" s="34"/>
      <c r="B145" s="35"/>
      <c r="C145" s="174" t="s">
        <v>431</v>
      </c>
      <c r="D145" s="174" t="s">
        <v>153</v>
      </c>
      <c r="E145" s="175" t="s">
        <v>2036</v>
      </c>
      <c r="F145" s="176" t="s">
        <v>2037</v>
      </c>
      <c r="G145" s="177" t="s">
        <v>1869</v>
      </c>
      <c r="H145" s="178">
        <v>9</v>
      </c>
      <c r="I145" s="179"/>
      <c r="J145" s="180">
        <f t="shared" si="10"/>
        <v>0</v>
      </c>
      <c r="K145" s="176" t="s">
        <v>19</v>
      </c>
      <c r="L145" s="39"/>
      <c r="M145" s="181" t="s">
        <v>19</v>
      </c>
      <c r="N145" s="182" t="s">
        <v>51</v>
      </c>
      <c r="O145" s="65"/>
      <c r="P145" s="183">
        <f t="shared" si="11"/>
        <v>0</v>
      </c>
      <c r="Q145" s="183">
        <v>0</v>
      </c>
      <c r="R145" s="183">
        <f t="shared" si="12"/>
        <v>0</v>
      </c>
      <c r="S145" s="183">
        <v>0</v>
      </c>
      <c r="T145" s="184">
        <f t="shared" si="13"/>
        <v>0</v>
      </c>
      <c r="U145" s="34"/>
      <c r="V145" s="34"/>
      <c r="W145" s="34"/>
      <c r="X145" s="34"/>
      <c r="Y145" s="34"/>
      <c r="Z145" s="34"/>
      <c r="AA145" s="34"/>
      <c r="AB145" s="34"/>
      <c r="AC145" s="34"/>
      <c r="AD145" s="34"/>
      <c r="AE145" s="34"/>
      <c r="AR145" s="185" t="s">
        <v>158</v>
      </c>
      <c r="AT145" s="185" t="s">
        <v>153</v>
      </c>
      <c r="AU145" s="185" t="s">
        <v>86</v>
      </c>
      <c r="AY145" s="17" t="s">
        <v>151</v>
      </c>
      <c r="BE145" s="186">
        <f t="shared" si="14"/>
        <v>0</v>
      </c>
      <c r="BF145" s="186">
        <f t="shared" si="15"/>
        <v>0</v>
      </c>
      <c r="BG145" s="186">
        <f t="shared" si="16"/>
        <v>0</v>
      </c>
      <c r="BH145" s="186">
        <f t="shared" si="17"/>
        <v>0</v>
      </c>
      <c r="BI145" s="186">
        <f t="shared" si="18"/>
        <v>0</v>
      </c>
      <c r="BJ145" s="17" t="s">
        <v>158</v>
      </c>
      <c r="BK145" s="186">
        <f t="shared" si="19"/>
        <v>0</v>
      </c>
      <c r="BL145" s="17" t="s">
        <v>158</v>
      </c>
      <c r="BM145" s="185" t="s">
        <v>2038</v>
      </c>
    </row>
    <row r="146" spans="1:65" s="2" customFormat="1" ht="14.4" customHeight="1">
      <c r="A146" s="34"/>
      <c r="B146" s="35"/>
      <c r="C146" s="174" t="s">
        <v>435</v>
      </c>
      <c r="D146" s="174" t="s">
        <v>153</v>
      </c>
      <c r="E146" s="175" t="s">
        <v>2039</v>
      </c>
      <c r="F146" s="176" t="s">
        <v>2040</v>
      </c>
      <c r="G146" s="177" t="s">
        <v>1869</v>
      </c>
      <c r="H146" s="178">
        <v>3</v>
      </c>
      <c r="I146" s="179"/>
      <c r="J146" s="180">
        <f t="shared" si="10"/>
        <v>0</v>
      </c>
      <c r="K146" s="176" t="s">
        <v>19</v>
      </c>
      <c r="L146" s="39"/>
      <c r="M146" s="181" t="s">
        <v>19</v>
      </c>
      <c r="N146" s="182" t="s">
        <v>51</v>
      </c>
      <c r="O146" s="65"/>
      <c r="P146" s="183">
        <f t="shared" si="11"/>
        <v>0</v>
      </c>
      <c r="Q146" s="183">
        <v>0</v>
      </c>
      <c r="R146" s="183">
        <f t="shared" si="12"/>
        <v>0</v>
      </c>
      <c r="S146" s="183">
        <v>0</v>
      </c>
      <c r="T146" s="184">
        <f t="shared" si="13"/>
        <v>0</v>
      </c>
      <c r="U146" s="34"/>
      <c r="V146" s="34"/>
      <c r="W146" s="34"/>
      <c r="X146" s="34"/>
      <c r="Y146" s="34"/>
      <c r="Z146" s="34"/>
      <c r="AA146" s="34"/>
      <c r="AB146" s="34"/>
      <c r="AC146" s="34"/>
      <c r="AD146" s="34"/>
      <c r="AE146" s="34"/>
      <c r="AR146" s="185" t="s">
        <v>158</v>
      </c>
      <c r="AT146" s="185" t="s">
        <v>153</v>
      </c>
      <c r="AU146" s="185" t="s">
        <v>86</v>
      </c>
      <c r="AY146" s="17" t="s">
        <v>151</v>
      </c>
      <c r="BE146" s="186">
        <f t="shared" si="14"/>
        <v>0</v>
      </c>
      <c r="BF146" s="186">
        <f t="shared" si="15"/>
        <v>0</v>
      </c>
      <c r="BG146" s="186">
        <f t="shared" si="16"/>
        <v>0</v>
      </c>
      <c r="BH146" s="186">
        <f t="shared" si="17"/>
        <v>0</v>
      </c>
      <c r="BI146" s="186">
        <f t="shared" si="18"/>
        <v>0</v>
      </c>
      <c r="BJ146" s="17" t="s">
        <v>158</v>
      </c>
      <c r="BK146" s="186">
        <f t="shared" si="19"/>
        <v>0</v>
      </c>
      <c r="BL146" s="17" t="s">
        <v>158</v>
      </c>
      <c r="BM146" s="185" t="s">
        <v>2041</v>
      </c>
    </row>
    <row r="147" spans="1:65" s="2" customFormat="1" ht="14.4" customHeight="1">
      <c r="A147" s="34"/>
      <c r="B147" s="35"/>
      <c r="C147" s="174" t="s">
        <v>439</v>
      </c>
      <c r="D147" s="174" t="s">
        <v>153</v>
      </c>
      <c r="E147" s="175" t="s">
        <v>2042</v>
      </c>
      <c r="F147" s="176" t="s">
        <v>2043</v>
      </c>
      <c r="G147" s="177" t="s">
        <v>1869</v>
      </c>
      <c r="H147" s="178">
        <v>7</v>
      </c>
      <c r="I147" s="179"/>
      <c r="J147" s="180">
        <f t="shared" si="10"/>
        <v>0</v>
      </c>
      <c r="K147" s="176" t="s">
        <v>19</v>
      </c>
      <c r="L147" s="39"/>
      <c r="M147" s="181" t="s">
        <v>19</v>
      </c>
      <c r="N147" s="182" t="s">
        <v>51</v>
      </c>
      <c r="O147" s="65"/>
      <c r="P147" s="183">
        <f t="shared" si="11"/>
        <v>0</v>
      </c>
      <c r="Q147" s="183">
        <v>0</v>
      </c>
      <c r="R147" s="183">
        <f t="shared" si="12"/>
        <v>0</v>
      </c>
      <c r="S147" s="183">
        <v>0</v>
      </c>
      <c r="T147" s="184">
        <f t="shared" si="13"/>
        <v>0</v>
      </c>
      <c r="U147" s="34"/>
      <c r="V147" s="34"/>
      <c r="W147" s="34"/>
      <c r="X147" s="34"/>
      <c r="Y147" s="34"/>
      <c r="Z147" s="34"/>
      <c r="AA147" s="34"/>
      <c r="AB147" s="34"/>
      <c r="AC147" s="34"/>
      <c r="AD147" s="34"/>
      <c r="AE147" s="34"/>
      <c r="AR147" s="185" t="s">
        <v>158</v>
      </c>
      <c r="AT147" s="185" t="s">
        <v>153</v>
      </c>
      <c r="AU147" s="185" t="s">
        <v>86</v>
      </c>
      <c r="AY147" s="17" t="s">
        <v>151</v>
      </c>
      <c r="BE147" s="186">
        <f t="shared" si="14"/>
        <v>0</v>
      </c>
      <c r="BF147" s="186">
        <f t="shared" si="15"/>
        <v>0</v>
      </c>
      <c r="BG147" s="186">
        <f t="shared" si="16"/>
        <v>0</v>
      </c>
      <c r="BH147" s="186">
        <f t="shared" si="17"/>
        <v>0</v>
      </c>
      <c r="BI147" s="186">
        <f t="shared" si="18"/>
        <v>0</v>
      </c>
      <c r="BJ147" s="17" t="s">
        <v>158</v>
      </c>
      <c r="BK147" s="186">
        <f t="shared" si="19"/>
        <v>0</v>
      </c>
      <c r="BL147" s="17" t="s">
        <v>158</v>
      </c>
      <c r="BM147" s="185" t="s">
        <v>2044</v>
      </c>
    </row>
    <row r="148" spans="1:65" s="2" customFormat="1" ht="14.4" customHeight="1">
      <c r="A148" s="34"/>
      <c r="B148" s="35"/>
      <c r="C148" s="174" t="s">
        <v>444</v>
      </c>
      <c r="D148" s="174" t="s">
        <v>153</v>
      </c>
      <c r="E148" s="175" t="s">
        <v>2045</v>
      </c>
      <c r="F148" s="176" t="s">
        <v>2046</v>
      </c>
      <c r="G148" s="177" t="s">
        <v>1869</v>
      </c>
      <c r="H148" s="178">
        <v>8</v>
      </c>
      <c r="I148" s="179"/>
      <c r="J148" s="180">
        <f t="shared" si="10"/>
        <v>0</v>
      </c>
      <c r="K148" s="176" t="s">
        <v>19</v>
      </c>
      <c r="L148" s="39"/>
      <c r="M148" s="181" t="s">
        <v>19</v>
      </c>
      <c r="N148" s="182" t="s">
        <v>51</v>
      </c>
      <c r="O148" s="65"/>
      <c r="P148" s="183">
        <f t="shared" si="11"/>
        <v>0</v>
      </c>
      <c r="Q148" s="183">
        <v>0</v>
      </c>
      <c r="R148" s="183">
        <f t="shared" si="12"/>
        <v>0</v>
      </c>
      <c r="S148" s="183">
        <v>0</v>
      </c>
      <c r="T148" s="184">
        <f t="shared" si="13"/>
        <v>0</v>
      </c>
      <c r="U148" s="34"/>
      <c r="V148" s="34"/>
      <c r="W148" s="34"/>
      <c r="X148" s="34"/>
      <c r="Y148" s="34"/>
      <c r="Z148" s="34"/>
      <c r="AA148" s="34"/>
      <c r="AB148" s="34"/>
      <c r="AC148" s="34"/>
      <c r="AD148" s="34"/>
      <c r="AE148" s="34"/>
      <c r="AR148" s="185" t="s">
        <v>158</v>
      </c>
      <c r="AT148" s="185" t="s">
        <v>153</v>
      </c>
      <c r="AU148" s="185" t="s">
        <v>86</v>
      </c>
      <c r="AY148" s="17" t="s">
        <v>151</v>
      </c>
      <c r="BE148" s="186">
        <f t="shared" si="14"/>
        <v>0</v>
      </c>
      <c r="BF148" s="186">
        <f t="shared" si="15"/>
        <v>0</v>
      </c>
      <c r="BG148" s="186">
        <f t="shared" si="16"/>
        <v>0</v>
      </c>
      <c r="BH148" s="186">
        <f t="shared" si="17"/>
        <v>0</v>
      </c>
      <c r="BI148" s="186">
        <f t="shared" si="18"/>
        <v>0</v>
      </c>
      <c r="BJ148" s="17" t="s">
        <v>158</v>
      </c>
      <c r="BK148" s="186">
        <f t="shared" si="19"/>
        <v>0</v>
      </c>
      <c r="BL148" s="17" t="s">
        <v>158</v>
      </c>
      <c r="BM148" s="185" t="s">
        <v>2047</v>
      </c>
    </row>
    <row r="149" spans="1:65" s="2" customFormat="1" ht="14.4" customHeight="1">
      <c r="A149" s="34"/>
      <c r="B149" s="35"/>
      <c r="C149" s="174" t="s">
        <v>448</v>
      </c>
      <c r="D149" s="174" t="s">
        <v>153</v>
      </c>
      <c r="E149" s="175" t="s">
        <v>2048</v>
      </c>
      <c r="F149" s="176" t="s">
        <v>2049</v>
      </c>
      <c r="G149" s="177" t="s">
        <v>1869</v>
      </c>
      <c r="H149" s="178">
        <v>32</v>
      </c>
      <c r="I149" s="179"/>
      <c r="J149" s="180">
        <f t="shared" si="10"/>
        <v>0</v>
      </c>
      <c r="K149" s="176" t="s">
        <v>19</v>
      </c>
      <c r="L149" s="39"/>
      <c r="M149" s="181" t="s">
        <v>19</v>
      </c>
      <c r="N149" s="182" t="s">
        <v>51</v>
      </c>
      <c r="O149" s="65"/>
      <c r="P149" s="183">
        <f t="shared" si="11"/>
        <v>0</v>
      </c>
      <c r="Q149" s="183">
        <v>0</v>
      </c>
      <c r="R149" s="183">
        <f t="shared" si="12"/>
        <v>0</v>
      </c>
      <c r="S149" s="183">
        <v>0</v>
      </c>
      <c r="T149" s="184">
        <f t="shared" si="13"/>
        <v>0</v>
      </c>
      <c r="U149" s="34"/>
      <c r="V149" s="34"/>
      <c r="W149" s="34"/>
      <c r="X149" s="34"/>
      <c r="Y149" s="34"/>
      <c r="Z149" s="34"/>
      <c r="AA149" s="34"/>
      <c r="AB149" s="34"/>
      <c r="AC149" s="34"/>
      <c r="AD149" s="34"/>
      <c r="AE149" s="34"/>
      <c r="AR149" s="185" t="s">
        <v>158</v>
      </c>
      <c r="AT149" s="185" t="s">
        <v>153</v>
      </c>
      <c r="AU149" s="185" t="s">
        <v>86</v>
      </c>
      <c r="AY149" s="17" t="s">
        <v>151</v>
      </c>
      <c r="BE149" s="186">
        <f t="shared" si="14"/>
        <v>0</v>
      </c>
      <c r="BF149" s="186">
        <f t="shared" si="15"/>
        <v>0</v>
      </c>
      <c r="BG149" s="186">
        <f t="shared" si="16"/>
        <v>0</v>
      </c>
      <c r="BH149" s="186">
        <f t="shared" si="17"/>
        <v>0</v>
      </c>
      <c r="BI149" s="186">
        <f t="shared" si="18"/>
        <v>0</v>
      </c>
      <c r="BJ149" s="17" t="s">
        <v>158</v>
      </c>
      <c r="BK149" s="186">
        <f t="shared" si="19"/>
        <v>0</v>
      </c>
      <c r="BL149" s="17" t="s">
        <v>158</v>
      </c>
      <c r="BM149" s="185" t="s">
        <v>2050</v>
      </c>
    </row>
    <row r="150" spans="1:65" s="2" customFormat="1" ht="14.4" customHeight="1">
      <c r="A150" s="34"/>
      <c r="B150" s="35"/>
      <c r="C150" s="174" t="s">
        <v>452</v>
      </c>
      <c r="D150" s="174" t="s">
        <v>153</v>
      </c>
      <c r="E150" s="175" t="s">
        <v>2051</v>
      </c>
      <c r="F150" s="176" t="s">
        <v>2052</v>
      </c>
      <c r="G150" s="177" t="s">
        <v>1869</v>
      </c>
      <c r="H150" s="178">
        <v>1</v>
      </c>
      <c r="I150" s="179"/>
      <c r="J150" s="180">
        <f t="shared" si="10"/>
        <v>0</v>
      </c>
      <c r="K150" s="176" t="s">
        <v>19</v>
      </c>
      <c r="L150" s="39"/>
      <c r="M150" s="181" t="s">
        <v>19</v>
      </c>
      <c r="N150" s="182" t="s">
        <v>51</v>
      </c>
      <c r="O150" s="65"/>
      <c r="P150" s="183">
        <f t="shared" si="11"/>
        <v>0</v>
      </c>
      <c r="Q150" s="183">
        <v>0</v>
      </c>
      <c r="R150" s="183">
        <f t="shared" si="12"/>
        <v>0</v>
      </c>
      <c r="S150" s="183">
        <v>0</v>
      </c>
      <c r="T150" s="184">
        <f t="shared" si="13"/>
        <v>0</v>
      </c>
      <c r="U150" s="34"/>
      <c r="V150" s="34"/>
      <c r="W150" s="34"/>
      <c r="X150" s="34"/>
      <c r="Y150" s="34"/>
      <c r="Z150" s="34"/>
      <c r="AA150" s="34"/>
      <c r="AB150" s="34"/>
      <c r="AC150" s="34"/>
      <c r="AD150" s="34"/>
      <c r="AE150" s="34"/>
      <c r="AR150" s="185" t="s">
        <v>158</v>
      </c>
      <c r="AT150" s="185" t="s">
        <v>153</v>
      </c>
      <c r="AU150" s="185" t="s">
        <v>86</v>
      </c>
      <c r="AY150" s="17" t="s">
        <v>151</v>
      </c>
      <c r="BE150" s="186">
        <f t="shared" si="14"/>
        <v>0</v>
      </c>
      <c r="BF150" s="186">
        <f t="shared" si="15"/>
        <v>0</v>
      </c>
      <c r="BG150" s="186">
        <f t="shared" si="16"/>
        <v>0</v>
      </c>
      <c r="BH150" s="186">
        <f t="shared" si="17"/>
        <v>0</v>
      </c>
      <c r="BI150" s="186">
        <f t="shared" si="18"/>
        <v>0</v>
      </c>
      <c r="BJ150" s="17" t="s">
        <v>158</v>
      </c>
      <c r="BK150" s="186">
        <f t="shared" si="19"/>
        <v>0</v>
      </c>
      <c r="BL150" s="17" t="s">
        <v>158</v>
      </c>
      <c r="BM150" s="185" t="s">
        <v>2053</v>
      </c>
    </row>
    <row r="151" spans="1:65" s="2" customFormat="1" ht="14.4" customHeight="1">
      <c r="A151" s="34"/>
      <c r="B151" s="35"/>
      <c r="C151" s="174" t="s">
        <v>456</v>
      </c>
      <c r="D151" s="174" t="s">
        <v>153</v>
      </c>
      <c r="E151" s="175" t="s">
        <v>2051</v>
      </c>
      <c r="F151" s="176" t="s">
        <v>2052</v>
      </c>
      <c r="G151" s="177" t="s">
        <v>1869</v>
      </c>
      <c r="H151" s="178">
        <v>1</v>
      </c>
      <c r="I151" s="179"/>
      <c r="J151" s="180">
        <f t="shared" si="10"/>
        <v>0</v>
      </c>
      <c r="K151" s="176" t="s">
        <v>19</v>
      </c>
      <c r="L151" s="39"/>
      <c r="M151" s="181" t="s">
        <v>19</v>
      </c>
      <c r="N151" s="182" t="s">
        <v>51</v>
      </c>
      <c r="O151" s="65"/>
      <c r="P151" s="183">
        <f t="shared" si="11"/>
        <v>0</v>
      </c>
      <c r="Q151" s="183">
        <v>0</v>
      </c>
      <c r="R151" s="183">
        <f t="shared" si="12"/>
        <v>0</v>
      </c>
      <c r="S151" s="183">
        <v>0</v>
      </c>
      <c r="T151" s="184">
        <f t="shared" si="13"/>
        <v>0</v>
      </c>
      <c r="U151" s="34"/>
      <c r="V151" s="34"/>
      <c r="W151" s="34"/>
      <c r="X151" s="34"/>
      <c r="Y151" s="34"/>
      <c r="Z151" s="34"/>
      <c r="AA151" s="34"/>
      <c r="AB151" s="34"/>
      <c r="AC151" s="34"/>
      <c r="AD151" s="34"/>
      <c r="AE151" s="34"/>
      <c r="AR151" s="185" t="s">
        <v>158</v>
      </c>
      <c r="AT151" s="185" t="s">
        <v>153</v>
      </c>
      <c r="AU151" s="185" t="s">
        <v>86</v>
      </c>
      <c r="AY151" s="17" t="s">
        <v>151</v>
      </c>
      <c r="BE151" s="186">
        <f t="shared" si="14"/>
        <v>0</v>
      </c>
      <c r="BF151" s="186">
        <f t="shared" si="15"/>
        <v>0</v>
      </c>
      <c r="BG151" s="186">
        <f t="shared" si="16"/>
        <v>0</v>
      </c>
      <c r="BH151" s="186">
        <f t="shared" si="17"/>
        <v>0</v>
      </c>
      <c r="BI151" s="186">
        <f t="shared" si="18"/>
        <v>0</v>
      </c>
      <c r="BJ151" s="17" t="s">
        <v>158</v>
      </c>
      <c r="BK151" s="186">
        <f t="shared" si="19"/>
        <v>0</v>
      </c>
      <c r="BL151" s="17" t="s">
        <v>158</v>
      </c>
      <c r="BM151" s="185" t="s">
        <v>2054</v>
      </c>
    </row>
    <row r="152" spans="1:65" s="2" customFormat="1" ht="14.4" customHeight="1">
      <c r="A152" s="34"/>
      <c r="B152" s="35"/>
      <c r="C152" s="174" t="s">
        <v>461</v>
      </c>
      <c r="D152" s="174" t="s">
        <v>153</v>
      </c>
      <c r="E152" s="175" t="s">
        <v>2055</v>
      </c>
      <c r="F152" s="176" t="s">
        <v>2056</v>
      </c>
      <c r="G152" s="177" t="s">
        <v>1869</v>
      </c>
      <c r="H152" s="178">
        <v>3</v>
      </c>
      <c r="I152" s="179"/>
      <c r="J152" s="180">
        <f t="shared" si="10"/>
        <v>0</v>
      </c>
      <c r="K152" s="176" t="s">
        <v>19</v>
      </c>
      <c r="L152" s="39"/>
      <c r="M152" s="181" t="s">
        <v>19</v>
      </c>
      <c r="N152" s="182" t="s">
        <v>51</v>
      </c>
      <c r="O152" s="65"/>
      <c r="P152" s="183">
        <f t="shared" si="11"/>
        <v>0</v>
      </c>
      <c r="Q152" s="183">
        <v>0</v>
      </c>
      <c r="R152" s="183">
        <f t="shared" si="12"/>
        <v>0</v>
      </c>
      <c r="S152" s="183">
        <v>0</v>
      </c>
      <c r="T152" s="184">
        <f t="shared" si="13"/>
        <v>0</v>
      </c>
      <c r="U152" s="34"/>
      <c r="V152" s="34"/>
      <c r="W152" s="34"/>
      <c r="X152" s="34"/>
      <c r="Y152" s="34"/>
      <c r="Z152" s="34"/>
      <c r="AA152" s="34"/>
      <c r="AB152" s="34"/>
      <c r="AC152" s="34"/>
      <c r="AD152" s="34"/>
      <c r="AE152" s="34"/>
      <c r="AR152" s="185" t="s">
        <v>158</v>
      </c>
      <c r="AT152" s="185" t="s">
        <v>153</v>
      </c>
      <c r="AU152" s="185" t="s">
        <v>86</v>
      </c>
      <c r="AY152" s="17" t="s">
        <v>151</v>
      </c>
      <c r="BE152" s="186">
        <f t="shared" si="14"/>
        <v>0</v>
      </c>
      <c r="BF152" s="186">
        <f t="shared" si="15"/>
        <v>0</v>
      </c>
      <c r="BG152" s="186">
        <f t="shared" si="16"/>
        <v>0</v>
      </c>
      <c r="BH152" s="186">
        <f t="shared" si="17"/>
        <v>0</v>
      </c>
      <c r="BI152" s="186">
        <f t="shared" si="18"/>
        <v>0</v>
      </c>
      <c r="BJ152" s="17" t="s">
        <v>158</v>
      </c>
      <c r="BK152" s="186">
        <f t="shared" si="19"/>
        <v>0</v>
      </c>
      <c r="BL152" s="17" t="s">
        <v>158</v>
      </c>
      <c r="BM152" s="185" t="s">
        <v>2057</v>
      </c>
    </row>
    <row r="153" spans="1:65" s="2" customFormat="1" ht="14.4" customHeight="1">
      <c r="A153" s="34"/>
      <c r="B153" s="35"/>
      <c r="C153" s="174" t="s">
        <v>465</v>
      </c>
      <c r="D153" s="174" t="s">
        <v>153</v>
      </c>
      <c r="E153" s="175" t="s">
        <v>2058</v>
      </c>
      <c r="F153" s="176" t="s">
        <v>2059</v>
      </c>
      <c r="G153" s="177" t="s">
        <v>1869</v>
      </c>
      <c r="H153" s="178">
        <v>1</v>
      </c>
      <c r="I153" s="179"/>
      <c r="J153" s="180">
        <f aca="true" t="shared" si="20" ref="J153:J184">ROUND(I153*H153,2)</f>
        <v>0</v>
      </c>
      <c r="K153" s="176" t="s">
        <v>19</v>
      </c>
      <c r="L153" s="39"/>
      <c r="M153" s="181" t="s">
        <v>19</v>
      </c>
      <c r="N153" s="182" t="s">
        <v>51</v>
      </c>
      <c r="O153" s="65"/>
      <c r="P153" s="183">
        <f aca="true" t="shared" si="21" ref="P153:P184">O153*H153</f>
        <v>0</v>
      </c>
      <c r="Q153" s="183">
        <v>0</v>
      </c>
      <c r="R153" s="183">
        <f aca="true" t="shared" si="22" ref="R153:R184">Q153*H153</f>
        <v>0</v>
      </c>
      <c r="S153" s="183">
        <v>0</v>
      </c>
      <c r="T153" s="184">
        <f aca="true" t="shared" si="23" ref="T153:T184">S153*H153</f>
        <v>0</v>
      </c>
      <c r="U153" s="34"/>
      <c r="V153" s="34"/>
      <c r="W153" s="34"/>
      <c r="X153" s="34"/>
      <c r="Y153" s="34"/>
      <c r="Z153" s="34"/>
      <c r="AA153" s="34"/>
      <c r="AB153" s="34"/>
      <c r="AC153" s="34"/>
      <c r="AD153" s="34"/>
      <c r="AE153" s="34"/>
      <c r="AR153" s="185" t="s">
        <v>158</v>
      </c>
      <c r="AT153" s="185" t="s">
        <v>153</v>
      </c>
      <c r="AU153" s="185" t="s">
        <v>86</v>
      </c>
      <c r="AY153" s="17" t="s">
        <v>151</v>
      </c>
      <c r="BE153" s="186">
        <f aca="true" t="shared" si="24" ref="BE153:BE184">IF(N153="základní",J153,0)</f>
        <v>0</v>
      </c>
      <c r="BF153" s="186">
        <f aca="true" t="shared" si="25" ref="BF153:BF184">IF(N153="snížená",J153,0)</f>
        <v>0</v>
      </c>
      <c r="BG153" s="186">
        <f aca="true" t="shared" si="26" ref="BG153:BG184">IF(N153="zákl. přenesená",J153,0)</f>
        <v>0</v>
      </c>
      <c r="BH153" s="186">
        <f aca="true" t="shared" si="27" ref="BH153:BH184">IF(N153="sníž. přenesená",J153,0)</f>
        <v>0</v>
      </c>
      <c r="BI153" s="186">
        <f aca="true" t="shared" si="28" ref="BI153:BI184">IF(N153="nulová",J153,0)</f>
        <v>0</v>
      </c>
      <c r="BJ153" s="17" t="s">
        <v>158</v>
      </c>
      <c r="BK153" s="186">
        <f aca="true" t="shared" si="29" ref="BK153:BK184">ROUND(I153*H153,2)</f>
        <v>0</v>
      </c>
      <c r="BL153" s="17" t="s">
        <v>158</v>
      </c>
      <c r="BM153" s="185" t="s">
        <v>2060</v>
      </c>
    </row>
    <row r="154" spans="1:65" s="2" customFormat="1" ht="14.4" customHeight="1">
      <c r="A154" s="34"/>
      <c r="B154" s="35"/>
      <c r="C154" s="174" t="s">
        <v>469</v>
      </c>
      <c r="D154" s="174" t="s">
        <v>153</v>
      </c>
      <c r="E154" s="175" t="s">
        <v>2061</v>
      </c>
      <c r="F154" s="176" t="s">
        <v>2062</v>
      </c>
      <c r="G154" s="177" t="s">
        <v>1869</v>
      </c>
      <c r="H154" s="178">
        <v>6</v>
      </c>
      <c r="I154" s="179"/>
      <c r="J154" s="180">
        <f t="shared" si="20"/>
        <v>0</v>
      </c>
      <c r="K154" s="176" t="s">
        <v>19</v>
      </c>
      <c r="L154" s="39"/>
      <c r="M154" s="181" t="s">
        <v>19</v>
      </c>
      <c r="N154" s="182" t="s">
        <v>51</v>
      </c>
      <c r="O154" s="65"/>
      <c r="P154" s="183">
        <f t="shared" si="21"/>
        <v>0</v>
      </c>
      <c r="Q154" s="183">
        <v>0</v>
      </c>
      <c r="R154" s="183">
        <f t="shared" si="22"/>
        <v>0</v>
      </c>
      <c r="S154" s="183">
        <v>0</v>
      </c>
      <c r="T154" s="184">
        <f t="shared" si="23"/>
        <v>0</v>
      </c>
      <c r="U154" s="34"/>
      <c r="V154" s="34"/>
      <c r="W154" s="34"/>
      <c r="X154" s="34"/>
      <c r="Y154" s="34"/>
      <c r="Z154" s="34"/>
      <c r="AA154" s="34"/>
      <c r="AB154" s="34"/>
      <c r="AC154" s="34"/>
      <c r="AD154" s="34"/>
      <c r="AE154" s="34"/>
      <c r="AR154" s="185" t="s">
        <v>158</v>
      </c>
      <c r="AT154" s="185" t="s">
        <v>153</v>
      </c>
      <c r="AU154" s="185" t="s">
        <v>86</v>
      </c>
      <c r="AY154" s="17" t="s">
        <v>151</v>
      </c>
      <c r="BE154" s="186">
        <f t="shared" si="24"/>
        <v>0</v>
      </c>
      <c r="BF154" s="186">
        <f t="shared" si="25"/>
        <v>0</v>
      </c>
      <c r="BG154" s="186">
        <f t="shared" si="26"/>
        <v>0</v>
      </c>
      <c r="BH154" s="186">
        <f t="shared" si="27"/>
        <v>0</v>
      </c>
      <c r="BI154" s="186">
        <f t="shared" si="28"/>
        <v>0</v>
      </c>
      <c r="BJ154" s="17" t="s">
        <v>158</v>
      </c>
      <c r="BK154" s="186">
        <f t="shared" si="29"/>
        <v>0</v>
      </c>
      <c r="BL154" s="17" t="s">
        <v>158</v>
      </c>
      <c r="BM154" s="185" t="s">
        <v>2063</v>
      </c>
    </row>
    <row r="155" spans="1:65" s="2" customFormat="1" ht="14.4" customHeight="1">
      <c r="A155" s="34"/>
      <c r="B155" s="35"/>
      <c r="C155" s="174" t="s">
        <v>475</v>
      </c>
      <c r="D155" s="174" t="s">
        <v>153</v>
      </c>
      <c r="E155" s="175" t="s">
        <v>2061</v>
      </c>
      <c r="F155" s="176" t="s">
        <v>2062</v>
      </c>
      <c r="G155" s="177" t="s">
        <v>1869</v>
      </c>
      <c r="H155" s="178">
        <v>5</v>
      </c>
      <c r="I155" s="179"/>
      <c r="J155" s="180">
        <f t="shared" si="20"/>
        <v>0</v>
      </c>
      <c r="K155" s="176" t="s">
        <v>19</v>
      </c>
      <c r="L155" s="39"/>
      <c r="M155" s="181" t="s">
        <v>19</v>
      </c>
      <c r="N155" s="182" t="s">
        <v>51</v>
      </c>
      <c r="O155" s="65"/>
      <c r="P155" s="183">
        <f t="shared" si="21"/>
        <v>0</v>
      </c>
      <c r="Q155" s="183">
        <v>0</v>
      </c>
      <c r="R155" s="183">
        <f t="shared" si="22"/>
        <v>0</v>
      </c>
      <c r="S155" s="183">
        <v>0</v>
      </c>
      <c r="T155" s="184">
        <f t="shared" si="23"/>
        <v>0</v>
      </c>
      <c r="U155" s="34"/>
      <c r="V155" s="34"/>
      <c r="W155" s="34"/>
      <c r="X155" s="34"/>
      <c r="Y155" s="34"/>
      <c r="Z155" s="34"/>
      <c r="AA155" s="34"/>
      <c r="AB155" s="34"/>
      <c r="AC155" s="34"/>
      <c r="AD155" s="34"/>
      <c r="AE155" s="34"/>
      <c r="AR155" s="185" t="s">
        <v>158</v>
      </c>
      <c r="AT155" s="185" t="s">
        <v>153</v>
      </c>
      <c r="AU155" s="185" t="s">
        <v>86</v>
      </c>
      <c r="AY155" s="17" t="s">
        <v>151</v>
      </c>
      <c r="BE155" s="186">
        <f t="shared" si="24"/>
        <v>0</v>
      </c>
      <c r="BF155" s="186">
        <f t="shared" si="25"/>
        <v>0</v>
      </c>
      <c r="BG155" s="186">
        <f t="shared" si="26"/>
        <v>0</v>
      </c>
      <c r="BH155" s="186">
        <f t="shared" si="27"/>
        <v>0</v>
      </c>
      <c r="BI155" s="186">
        <f t="shared" si="28"/>
        <v>0</v>
      </c>
      <c r="BJ155" s="17" t="s">
        <v>158</v>
      </c>
      <c r="BK155" s="186">
        <f t="shared" si="29"/>
        <v>0</v>
      </c>
      <c r="BL155" s="17" t="s">
        <v>158</v>
      </c>
      <c r="BM155" s="185" t="s">
        <v>2064</v>
      </c>
    </row>
    <row r="156" spans="1:65" s="2" customFormat="1" ht="14.4" customHeight="1">
      <c r="A156" s="34"/>
      <c r="B156" s="35"/>
      <c r="C156" s="174" t="s">
        <v>480</v>
      </c>
      <c r="D156" s="174" t="s">
        <v>153</v>
      </c>
      <c r="E156" s="175" t="s">
        <v>2061</v>
      </c>
      <c r="F156" s="176" t="s">
        <v>2062</v>
      </c>
      <c r="G156" s="177" t="s">
        <v>1869</v>
      </c>
      <c r="H156" s="178">
        <v>5</v>
      </c>
      <c r="I156" s="179"/>
      <c r="J156" s="180">
        <f t="shared" si="20"/>
        <v>0</v>
      </c>
      <c r="K156" s="176" t="s">
        <v>19</v>
      </c>
      <c r="L156" s="39"/>
      <c r="M156" s="181" t="s">
        <v>19</v>
      </c>
      <c r="N156" s="182" t="s">
        <v>51</v>
      </c>
      <c r="O156" s="65"/>
      <c r="P156" s="183">
        <f t="shared" si="21"/>
        <v>0</v>
      </c>
      <c r="Q156" s="183">
        <v>0</v>
      </c>
      <c r="R156" s="183">
        <f t="shared" si="22"/>
        <v>0</v>
      </c>
      <c r="S156" s="183">
        <v>0</v>
      </c>
      <c r="T156" s="184">
        <f t="shared" si="23"/>
        <v>0</v>
      </c>
      <c r="U156" s="34"/>
      <c r="V156" s="34"/>
      <c r="W156" s="34"/>
      <c r="X156" s="34"/>
      <c r="Y156" s="34"/>
      <c r="Z156" s="34"/>
      <c r="AA156" s="34"/>
      <c r="AB156" s="34"/>
      <c r="AC156" s="34"/>
      <c r="AD156" s="34"/>
      <c r="AE156" s="34"/>
      <c r="AR156" s="185" t="s">
        <v>158</v>
      </c>
      <c r="AT156" s="185" t="s">
        <v>153</v>
      </c>
      <c r="AU156" s="185" t="s">
        <v>86</v>
      </c>
      <c r="AY156" s="17" t="s">
        <v>151</v>
      </c>
      <c r="BE156" s="186">
        <f t="shared" si="24"/>
        <v>0</v>
      </c>
      <c r="BF156" s="186">
        <f t="shared" si="25"/>
        <v>0</v>
      </c>
      <c r="BG156" s="186">
        <f t="shared" si="26"/>
        <v>0</v>
      </c>
      <c r="BH156" s="186">
        <f t="shared" si="27"/>
        <v>0</v>
      </c>
      <c r="BI156" s="186">
        <f t="shared" si="28"/>
        <v>0</v>
      </c>
      <c r="BJ156" s="17" t="s">
        <v>158</v>
      </c>
      <c r="BK156" s="186">
        <f t="shared" si="29"/>
        <v>0</v>
      </c>
      <c r="BL156" s="17" t="s">
        <v>158</v>
      </c>
      <c r="BM156" s="185" t="s">
        <v>2065</v>
      </c>
    </row>
    <row r="157" spans="1:65" s="2" customFormat="1" ht="14.4" customHeight="1">
      <c r="A157" s="34"/>
      <c r="B157" s="35"/>
      <c r="C157" s="174" t="s">
        <v>484</v>
      </c>
      <c r="D157" s="174" t="s">
        <v>153</v>
      </c>
      <c r="E157" s="175" t="s">
        <v>2066</v>
      </c>
      <c r="F157" s="176" t="s">
        <v>2067</v>
      </c>
      <c r="G157" s="177" t="s">
        <v>1869</v>
      </c>
      <c r="H157" s="178">
        <v>26</v>
      </c>
      <c r="I157" s="179"/>
      <c r="J157" s="180">
        <f t="shared" si="20"/>
        <v>0</v>
      </c>
      <c r="K157" s="176" t="s">
        <v>19</v>
      </c>
      <c r="L157" s="39"/>
      <c r="M157" s="181" t="s">
        <v>19</v>
      </c>
      <c r="N157" s="182" t="s">
        <v>51</v>
      </c>
      <c r="O157" s="65"/>
      <c r="P157" s="183">
        <f t="shared" si="21"/>
        <v>0</v>
      </c>
      <c r="Q157" s="183">
        <v>0</v>
      </c>
      <c r="R157" s="183">
        <f t="shared" si="22"/>
        <v>0</v>
      </c>
      <c r="S157" s="183">
        <v>0</v>
      </c>
      <c r="T157" s="184">
        <f t="shared" si="23"/>
        <v>0</v>
      </c>
      <c r="U157" s="34"/>
      <c r="V157" s="34"/>
      <c r="W157" s="34"/>
      <c r="X157" s="34"/>
      <c r="Y157" s="34"/>
      <c r="Z157" s="34"/>
      <c r="AA157" s="34"/>
      <c r="AB157" s="34"/>
      <c r="AC157" s="34"/>
      <c r="AD157" s="34"/>
      <c r="AE157" s="34"/>
      <c r="AR157" s="185" t="s">
        <v>158</v>
      </c>
      <c r="AT157" s="185" t="s">
        <v>153</v>
      </c>
      <c r="AU157" s="185" t="s">
        <v>86</v>
      </c>
      <c r="AY157" s="17" t="s">
        <v>151</v>
      </c>
      <c r="BE157" s="186">
        <f t="shared" si="24"/>
        <v>0</v>
      </c>
      <c r="BF157" s="186">
        <f t="shared" si="25"/>
        <v>0</v>
      </c>
      <c r="BG157" s="186">
        <f t="shared" si="26"/>
        <v>0</v>
      </c>
      <c r="BH157" s="186">
        <f t="shared" si="27"/>
        <v>0</v>
      </c>
      <c r="BI157" s="186">
        <f t="shared" si="28"/>
        <v>0</v>
      </c>
      <c r="BJ157" s="17" t="s">
        <v>158</v>
      </c>
      <c r="BK157" s="186">
        <f t="shared" si="29"/>
        <v>0</v>
      </c>
      <c r="BL157" s="17" t="s">
        <v>158</v>
      </c>
      <c r="BM157" s="185" t="s">
        <v>2068</v>
      </c>
    </row>
    <row r="158" spans="1:65" s="2" customFormat="1" ht="14.4" customHeight="1">
      <c r="A158" s="34"/>
      <c r="B158" s="35"/>
      <c r="C158" s="174" t="s">
        <v>489</v>
      </c>
      <c r="D158" s="174" t="s">
        <v>153</v>
      </c>
      <c r="E158" s="175" t="s">
        <v>2066</v>
      </c>
      <c r="F158" s="176" t="s">
        <v>2067</v>
      </c>
      <c r="G158" s="177" t="s">
        <v>1869</v>
      </c>
      <c r="H158" s="178">
        <v>2</v>
      </c>
      <c r="I158" s="179"/>
      <c r="J158" s="180">
        <f t="shared" si="20"/>
        <v>0</v>
      </c>
      <c r="K158" s="176" t="s">
        <v>19</v>
      </c>
      <c r="L158" s="39"/>
      <c r="M158" s="181" t="s">
        <v>19</v>
      </c>
      <c r="N158" s="182" t="s">
        <v>51</v>
      </c>
      <c r="O158" s="65"/>
      <c r="P158" s="183">
        <f t="shared" si="21"/>
        <v>0</v>
      </c>
      <c r="Q158" s="183">
        <v>0</v>
      </c>
      <c r="R158" s="183">
        <f t="shared" si="22"/>
        <v>0</v>
      </c>
      <c r="S158" s="183">
        <v>0</v>
      </c>
      <c r="T158" s="184">
        <f t="shared" si="23"/>
        <v>0</v>
      </c>
      <c r="U158" s="34"/>
      <c r="V158" s="34"/>
      <c r="W158" s="34"/>
      <c r="X158" s="34"/>
      <c r="Y158" s="34"/>
      <c r="Z158" s="34"/>
      <c r="AA158" s="34"/>
      <c r="AB158" s="34"/>
      <c r="AC158" s="34"/>
      <c r="AD158" s="34"/>
      <c r="AE158" s="34"/>
      <c r="AR158" s="185" t="s">
        <v>158</v>
      </c>
      <c r="AT158" s="185" t="s">
        <v>153</v>
      </c>
      <c r="AU158" s="185" t="s">
        <v>86</v>
      </c>
      <c r="AY158" s="17" t="s">
        <v>151</v>
      </c>
      <c r="BE158" s="186">
        <f t="shared" si="24"/>
        <v>0</v>
      </c>
      <c r="BF158" s="186">
        <f t="shared" si="25"/>
        <v>0</v>
      </c>
      <c r="BG158" s="186">
        <f t="shared" si="26"/>
        <v>0</v>
      </c>
      <c r="BH158" s="186">
        <f t="shared" si="27"/>
        <v>0</v>
      </c>
      <c r="BI158" s="186">
        <f t="shared" si="28"/>
        <v>0</v>
      </c>
      <c r="BJ158" s="17" t="s">
        <v>158</v>
      </c>
      <c r="BK158" s="186">
        <f t="shared" si="29"/>
        <v>0</v>
      </c>
      <c r="BL158" s="17" t="s">
        <v>158</v>
      </c>
      <c r="BM158" s="185" t="s">
        <v>2069</v>
      </c>
    </row>
    <row r="159" spans="1:65" s="2" customFormat="1" ht="14.4" customHeight="1">
      <c r="A159" s="34"/>
      <c r="B159" s="35"/>
      <c r="C159" s="174" t="s">
        <v>493</v>
      </c>
      <c r="D159" s="174" t="s">
        <v>153</v>
      </c>
      <c r="E159" s="175" t="s">
        <v>2070</v>
      </c>
      <c r="F159" s="176" t="s">
        <v>2071</v>
      </c>
      <c r="G159" s="177" t="s">
        <v>1869</v>
      </c>
      <c r="H159" s="178">
        <v>1</v>
      </c>
      <c r="I159" s="179"/>
      <c r="J159" s="180">
        <f t="shared" si="20"/>
        <v>0</v>
      </c>
      <c r="K159" s="176" t="s">
        <v>19</v>
      </c>
      <c r="L159" s="39"/>
      <c r="M159" s="181" t="s">
        <v>19</v>
      </c>
      <c r="N159" s="182" t="s">
        <v>51</v>
      </c>
      <c r="O159" s="65"/>
      <c r="P159" s="183">
        <f t="shared" si="21"/>
        <v>0</v>
      </c>
      <c r="Q159" s="183">
        <v>0</v>
      </c>
      <c r="R159" s="183">
        <f t="shared" si="22"/>
        <v>0</v>
      </c>
      <c r="S159" s="183">
        <v>0</v>
      </c>
      <c r="T159" s="184">
        <f t="shared" si="23"/>
        <v>0</v>
      </c>
      <c r="U159" s="34"/>
      <c r="V159" s="34"/>
      <c r="W159" s="34"/>
      <c r="X159" s="34"/>
      <c r="Y159" s="34"/>
      <c r="Z159" s="34"/>
      <c r="AA159" s="34"/>
      <c r="AB159" s="34"/>
      <c r="AC159" s="34"/>
      <c r="AD159" s="34"/>
      <c r="AE159" s="34"/>
      <c r="AR159" s="185" t="s">
        <v>158</v>
      </c>
      <c r="AT159" s="185" t="s">
        <v>153</v>
      </c>
      <c r="AU159" s="185" t="s">
        <v>86</v>
      </c>
      <c r="AY159" s="17" t="s">
        <v>151</v>
      </c>
      <c r="BE159" s="186">
        <f t="shared" si="24"/>
        <v>0</v>
      </c>
      <c r="BF159" s="186">
        <f t="shared" si="25"/>
        <v>0</v>
      </c>
      <c r="BG159" s="186">
        <f t="shared" si="26"/>
        <v>0</v>
      </c>
      <c r="BH159" s="186">
        <f t="shared" si="27"/>
        <v>0</v>
      </c>
      <c r="BI159" s="186">
        <f t="shared" si="28"/>
        <v>0</v>
      </c>
      <c r="BJ159" s="17" t="s">
        <v>158</v>
      </c>
      <c r="BK159" s="186">
        <f t="shared" si="29"/>
        <v>0</v>
      </c>
      <c r="BL159" s="17" t="s">
        <v>158</v>
      </c>
      <c r="BM159" s="185" t="s">
        <v>2072</v>
      </c>
    </row>
    <row r="160" spans="1:65" s="2" customFormat="1" ht="24.15" customHeight="1">
      <c r="A160" s="34"/>
      <c r="B160" s="35"/>
      <c r="C160" s="174" t="s">
        <v>497</v>
      </c>
      <c r="D160" s="174" t="s">
        <v>153</v>
      </c>
      <c r="E160" s="175" t="s">
        <v>2073</v>
      </c>
      <c r="F160" s="176" t="s">
        <v>2074</v>
      </c>
      <c r="G160" s="177" t="s">
        <v>202</v>
      </c>
      <c r="H160" s="178">
        <v>100</v>
      </c>
      <c r="I160" s="179"/>
      <c r="J160" s="180">
        <f t="shared" si="20"/>
        <v>0</v>
      </c>
      <c r="K160" s="176" t="s">
        <v>157</v>
      </c>
      <c r="L160" s="39"/>
      <c r="M160" s="181" t="s">
        <v>19</v>
      </c>
      <c r="N160" s="182" t="s">
        <v>51</v>
      </c>
      <c r="O160" s="65"/>
      <c r="P160" s="183">
        <f t="shared" si="21"/>
        <v>0</v>
      </c>
      <c r="Q160" s="183">
        <v>0</v>
      </c>
      <c r="R160" s="183">
        <f t="shared" si="22"/>
        <v>0</v>
      </c>
      <c r="S160" s="183">
        <v>0</v>
      </c>
      <c r="T160" s="184">
        <f t="shared" si="23"/>
        <v>0</v>
      </c>
      <c r="U160" s="34"/>
      <c r="V160" s="34"/>
      <c r="W160" s="34"/>
      <c r="X160" s="34"/>
      <c r="Y160" s="34"/>
      <c r="Z160" s="34"/>
      <c r="AA160" s="34"/>
      <c r="AB160" s="34"/>
      <c r="AC160" s="34"/>
      <c r="AD160" s="34"/>
      <c r="AE160" s="34"/>
      <c r="AR160" s="185" t="s">
        <v>158</v>
      </c>
      <c r="AT160" s="185" t="s">
        <v>153</v>
      </c>
      <c r="AU160" s="185" t="s">
        <v>86</v>
      </c>
      <c r="AY160" s="17" t="s">
        <v>151</v>
      </c>
      <c r="BE160" s="186">
        <f t="shared" si="24"/>
        <v>0</v>
      </c>
      <c r="BF160" s="186">
        <f t="shared" si="25"/>
        <v>0</v>
      </c>
      <c r="BG160" s="186">
        <f t="shared" si="26"/>
        <v>0</v>
      </c>
      <c r="BH160" s="186">
        <f t="shared" si="27"/>
        <v>0</v>
      </c>
      <c r="BI160" s="186">
        <f t="shared" si="28"/>
        <v>0</v>
      </c>
      <c r="BJ160" s="17" t="s">
        <v>158</v>
      </c>
      <c r="BK160" s="186">
        <f t="shared" si="29"/>
        <v>0</v>
      </c>
      <c r="BL160" s="17" t="s">
        <v>158</v>
      </c>
      <c r="BM160" s="185" t="s">
        <v>2075</v>
      </c>
    </row>
    <row r="161" spans="1:65" s="2" customFormat="1" ht="24.15" customHeight="1">
      <c r="A161" s="34"/>
      <c r="B161" s="35"/>
      <c r="C161" s="174" t="s">
        <v>502</v>
      </c>
      <c r="D161" s="174" t="s">
        <v>153</v>
      </c>
      <c r="E161" s="175" t="s">
        <v>2076</v>
      </c>
      <c r="F161" s="176" t="s">
        <v>2077</v>
      </c>
      <c r="G161" s="177" t="s">
        <v>202</v>
      </c>
      <c r="H161" s="178">
        <v>30</v>
      </c>
      <c r="I161" s="179"/>
      <c r="J161" s="180">
        <f t="shared" si="20"/>
        <v>0</v>
      </c>
      <c r="K161" s="176" t="s">
        <v>157</v>
      </c>
      <c r="L161" s="39"/>
      <c r="M161" s="181" t="s">
        <v>19</v>
      </c>
      <c r="N161" s="182" t="s">
        <v>51</v>
      </c>
      <c r="O161" s="65"/>
      <c r="P161" s="183">
        <f t="shared" si="21"/>
        <v>0</v>
      </c>
      <c r="Q161" s="183">
        <v>0</v>
      </c>
      <c r="R161" s="183">
        <f t="shared" si="22"/>
        <v>0</v>
      </c>
      <c r="S161" s="183">
        <v>0</v>
      </c>
      <c r="T161" s="184">
        <f t="shared" si="23"/>
        <v>0</v>
      </c>
      <c r="U161" s="34"/>
      <c r="V161" s="34"/>
      <c r="W161" s="34"/>
      <c r="X161" s="34"/>
      <c r="Y161" s="34"/>
      <c r="Z161" s="34"/>
      <c r="AA161" s="34"/>
      <c r="AB161" s="34"/>
      <c r="AC161" s="34"/>
      <c r="AD161" s="34"/>
      <c r="AE161" s="34"/>
      <c r="AR161" s="185" t="s">
        <v>158</v>
      </c>
      <c r="AT161" s="185" t="s">
        <v>153</v>
      </c>
      <c r="AU161" s="185" t="s">
        <v>86</v>
      </c>
      <c r="AY161" s="17" t="s">
        <v>151</v>
      </c>
      <c r="BE161" s="186">
        <f t="shared" si="24"/>
        <v>0</v>
      </c>
      <c r="BF161" s="186">
        <f t="shared" si="25"/>
        <v>0</v>
      </c>
      <c r="BG161" s="186">
        <f t="shared" si="26"/>
        <v>0</v>
      </c>
      <c r="BH161" s="186">
        <f t="shared" si="27"/>
        <v>0</v>
      </c>
      <c r="BI161" s="186">
        <f t="shared" si="28"/>
        <v>0</v>
      </c>
      <c r="BJ161" s="17" t="s">
        <v>158</v>
      </c>
      <c r="BK161" s="186">
        <f t="shared" si="29"/>
        <v>0</v>
      </c>
      <c r="BL161" s="17" t="s">
        <v>158</v>
      </c>
      <c r="BM161" s="185" t="s">
        <v>2078</v>
      </c>
    </row>
    <row r="162" spans="1:65" s="2" customFormat="1" ht="14.4" customHeight="1">
      <c r="A162" s="34"/>
      <c r="B162" s="35"/>
      <c r="C162" s="174" t="s">
        <v>506</v>
      </c>
      <c r="D162" s="174" t="s">
        <v>153</v>
      </c>
      <c r="E162" s="175" t="s">
        <v>2079</v>
      </c>
      <c r="F162" s="176" t="s">
        <v>2080</v>
      </c>
      <c r="G162" s="177" t="s">
        <v>202</v>
      </c>
      <c r="H162" s="178">
        <v>140</v>
      </c>
      <c r="I162" s="179"/>
      <c r="J162" s="180">
        <f t="shared" si="20"/>
        <v>0</v>
      </c>
      <c r="K162" s="176" t="s">
        <v>157</v>
      </c>
      <c r="L162" s="39"/>
      <c r="M162" s="181" t="s">
        <v>19</v>
      </c>
      <c r="N162" s="182" t="s">
        <v>51</v>
      </c>
      <c r="O162" s="65"/>
      <c r="P162" s="183">
        <f t="shared" si="21"/>
        <v>0</v>
      </c>
      <c r="Q162" s="183">
        <v>0</v>
      </c>
      <c r="R162" s="183">
        <f t="shared" si="22"/>
        <v>0</v>
      </c>
      <c r="S162" s="183">
        <v>0</v>
      </c>
      <c r="T162" s="184">
        <f t="shared" si="23"/>
        <v>0</v>
      </c>
      <c r="U162" s="34"/>
      <c r="V162" s="34"/>
      <c r="W162" s="34"/>
      <c r="X162" s="34"/>
      <c r="Y162" s="34"/>
      <c r="Z162" s="34"/>
      <c r="AA162" s="34"/>
      <c r="AB162" s="34"/>
      <c r="AC162" s="34"/>
      <c r="AD162" s="34"/>
      <c r="AE162" s="34"/>
      <c r="AR162" s="185" t="s">
        <v>158</v>
      </c>
      <c r="AT162" s="185" t="s">
        <v>153</v>
      </c>
      <c r="AU162" s="185" t="s">
        <v>86</v>
      </c>
      <c r="AY162" s="17" t="s">
        <v>151</v>
      </c>
      <c r="BE162" s="186">
        <f t="shared" si="24"/>
        <v>0</v>
      </c>
      <c r="BF162" s="186">
        <f t="shared" si="25"/>
        <v>0</v>
      </c>
      <c r="BG162" s="186">
        <f t="shared" si="26"/>
        <v>0</v>
      </c>
      <c r="BH162" s="186">
        <f t="shared" si="27"/>
        <v>0</v>
      </c>
      <c r="BI162" s="186">
        <f t="shared" si="28"/>
        <v>0</v>
      </c>
      <c r="BJ162" s="17" t="s">
        <v>158</v>
      </c>
      <c r="BK162" s="186">
        <f t="shared" si="29"/>
        <v>0</v>
      </c>
      <c r="BL162" s="17" t="s">
        <v>158</v>
      </c>
      <c r="BM162" s="185" t="s">
        <v>2081</v>
      </c>
    </row>
    <row r="163" spans="1:65" s="2" customFormat="1" ht="14.4" customHeight="1">
      <c r="A163" s="34"/>
      <c r="B163" s="35"/>
      <c r="C163" s="174" t="s">
        <v>511</v>
      </c>
      <c r="D163" s="174" t="s">
        <v>153</v>
      </c>
      <c r="E163" s="175" t="s">
        <v>2082</v>
      </c>
      <c r="F163" s="176" t="s">
        <v>2083</v>
      </c>
      <c r="G163" s="177" t="s">
        <v>1869</v>
      </c>
      <c r="H163" s="178">
        <v>4</v>
      </c>
      <c r="I163" s="179"/>
      <c r="J163" s="180">
        <f t="shared" si="20"/>
        <v>0</v>
      </c>
      <c r="K163" s="176" t="s">
        <v>19</v>
      </c>
      <c r="L163" s="39"/>
      <c r="M163" s="181" t="s">
        <v>19</v>
      </c>
      <c r="N163" s="182" t="s">
        <v>51</v>
      </c>
      <c r="O163" s="65"/>
      <c r="P163" s="183">
        <f t="shared" si="21"/>
        <v>0</v>
      </c>
      <c r="Q163" s="183">
        <v>0</v>
      </c>
      <c r="R163" s="183">
        <f t="shared" si="22"/>
        <v>0</v>
      </c>
      <c r="S163" s="183">
        <v>0</v>
      </c>
      <c r="T163" s="184">
        <f t="shared" si="23"/>
        <v>0</v>
      </c>
      <c r="U163" s="34"/>
      <c r="V163" s="34"/>
      <c r="W163" s="34"/>
      <c r="X163" s="34"/>
      <c r="Y163" s="34"/>
      <c r="Z163" s="34"/>
      <c r="AA163" s="34"/>
      <c r="AB163" s="34"/>
      <c r="AC163" s="34"/>
      <c r="AD163" s="34"/>
      <c r="AE163" s="34"/>
      <c r="AR163" s="185" t="s">
        <v>158</v>
      </c>
      <c r="AT163" s="185" t="s">
        <v>153</v>
      </c>
      <c r="AU163" s="185" t="s">
        <v>86</v>
      </c>
      <c r="AY163" s="17" t="s">
        <v>151</v>
      </c>
      <c r="BE163" s="186">
        <f t="shared" si="24"/>
        <v>0</v>
      </c>
      <c r="BF163" s="186">
        <f t="shared" si="25"/>
        <v>0</v>
      </c>
      <c r="BG163" s="186">
        <f t="shared" si="26"/>
        <v>0</v>
      </c>
      <c r="BH163" s="186">
        <f t="shared" si="27"/>
        <v>0</v>
      </c>
      <c r="BI163" s="186">
        <f t="shared" si="28"/>
        <v>0</v>
      </c>
      <c r="BJ163" s="17" t="s">
        <v>158</v>
      </c>
      <c r="BK163" s="186">
        <f t="shared" si="29"/>
        <v>0</v>
      </c>
      <c r="BL163" s="17" t="s">
        <v>158</v>
      </c>
      <c r="BM163" s="185" t="s">
        <v>2084</v>
      </c>
    </row>
    <row r="164" spans="1:65" s="2" customFormat="1" ht="14.4" customHeight="1">
      <c r="A164" s="34"/>
      <c r="B164" s="35"/>
      <c r="C164" s="174" t="s">
        <v>516</v>
      </c>
      <c r="D164" s="174" t="s">
        <v>153</v>
      </c>
      <c r="E164" s="175" t="s">
        <v>2085</v>
      </c>
      <c r="F164" s="176" t="s">
        <v>2086</v>
      </c>
      <c r="G164" s="177" t="s">
        <v>1869</v>
      </c>
      <c r="H164" s="178">
        <v>30</v>
      </c>
      <c r="I164" s="179"/>
      <c r="J164" s="180">
        <f t="shared" si="20"/>
        <v>0</v>
      </c>
      <c r="K164" s="176" t="s">
        <v>19</v>
      </c>
      <c r="L164" s="39"/>
      <c r="M164" s="181" t="s">
        <v>19</v>
      </c>
      <c r="N164" s="182" t="s">
        <v>51</v>
      </c>
      <c r="O164" s="65"/>
      <c r="P164" s="183">
        <f t="shared" si="21"/>
        <v>0</v>
      </c>
      <c r="Q164" s="183">
        <v>0</v>
      </c>
      <c r="R164" s="183">
        <f t="shared" si="22"/>
        <v>0</v>
      </c>
      <c r="S164" s="183">
        <v>0</v>
      </c>
      <c r="T164" s="184">
        <f t="shared" si="23"/>
        <v>0</v>
      </c>
      <c r="U164" s="34"/>
      <c r="V164" s="34"/>
      <c r="W164" s="34"/>
      <c r="X164" s="34"/>
      <c r="Y164" s="34"/>
      <c r="Z164" s="34"/>
      <c r="AA164" s="34"/>
      <c r="AB164" s="34"/>
      <c r="AC164" s="34"/>
      <c r="AD164" s="34"/>
      <c r="AE164" s="34"/>
      <c r="AR164" s="185" t="s">
        <v>158</v>
      </c>
      <c r="AT164" s="185" t="s">
        <v>153</v>
      </c>
      <c r="AU164" s="185" t="s">
        <v>86</v>
      </c>
      <c r="AY164" s="17" t="s">
        <v>151</v>
      </c>
      <c r="BE164" s="186">
        <f t="shared" si="24"/>
        <v>0</v>
      </c>
      <c r="BF164" s="186">
        <f t="shared" si="25"/>
        <v>0</v>
      </c>
      <c r="BG164" s="186">
        <f t="shared" si="26"/>
        <v>0</v>
      </c>
      <c r="BH164" s="186">
        <f t="shared" si="27"/>
        <v>0</v>
      </c>
      <c r="BI164" s="186">
        <f t="shared" si="28"/>
        <v>0</v>
      </c>
      <c r="BJ164" s="17" t="s">
        <v>158</v>
      </c>
      <c r="BK164" s="186">
        <f t="shared" si="29"/>
        <v>0</v>
      </c>
      <c r="BL164" s="17" t="s">
        <v>158</v>
      </c>
      <c r="BM164" s="185" t="s">
        <v>2087</v>
      </c>
    </row>
    <row r="165" spans="1:65" s="2" customFormat="1" ht="14.4" customHeight="1">
      <c r="A165" s="34"/>
      <c r="B165" s="35"/>
      <c r="C165" s="174" t="s">
        <v>521</v>
      </c>
      <c r="D165" s="174" t="s">
        <v>153</v>
      </c>
      <c r="E165" s="175" t="s">
        <v>2085</v>
      </c>
      <c r="F165" s="176" t="s">
        <v>2086</v>
      </c>
      <c r="G165" s="177" t="s">
        <v>1869</v>
      </c>
      <c r="H165" s="178">
        <v>6</v>
      </c>
      <c r="I165" s="179"/>
      <c r="J165" s="180">
        <f t="shared" si="20"/>
        <v>0</v>
      </c>
      <c r="K165" s="176" t="s">
        <v>19</v>
      </c>
      <c r="L165" s="39"/>
      <c r="M165" s="181" t="s">
        <v>19</v>
      </c>
      <c r="N165" s="182" t="s">
        <v>51</v>
      </c>
      <c r="O165" s="65"/>
      <c r="P165" s="183">
        <f t="shared" si="21"/>
        <v>0</v>
      </c>
      <c r="Q165" s="183">
        <v>0</v>
      </c>
      <c r="R165" s="183">
        <f t="shared" si="22"/>
        <v>0</v>
      </c>
      <c r="S165" s="183">
        <v>0</v>
      </c>
      <c r="T165" s="184">
        <f t="shared" si="23"/>
        <v>0</v>
      </c>
      <c r="U165" s="34"/>
      <c r="V165" s="34"/>
      <c r="W165" s="34"/>
      <c r="X165" s="34"/>
      <c r="Y165" s="34"/>
      <c r="Z165" s="34"/>
      <c r="AA165" s="34"/>
      <c r="AB165" s="34"/>
      <c r="AC165" s="34"/>
      <c r="AD165" s="34"/>
      <c r="AE165" s="34"/>
      <c r="AR165" s="185" t="s">
        <v>158</v>
      </c>
      <c r="AT165" s="185" t="s">
        <v>153</v>
      </c>
      <c r="AU165" s="185" t="s">
        <v>86</v>
      </c>
      <c r="AY165" s="17" t="s">
        <v>151</v>
      </c>
      <c r="BE165" s="186">
        <f t="shared" si="24"/>
        <v>0</v>
      </c>
      <c r="BF165" s="186">
        <f t="shared" si="25"/>
        <v>0</v>
      </c>
      <c r="BG165" s="186">
        <f t="shared" si="26"/>
        <v>0</v>
      </c>
      <c r="BH165" s="186">
        <f t="shared" si="27"/>
        <v>0</v>
      </c>
      <c r="BI165" s="186">
        <f t="shared" si="28"/>
        <v>0</v>
      </c>
      <c r="BJ165" s="17" t="s">
        <v>158</v>
      </c>
      <c r="BK165" s="186">
        <f t="shared" si="29"/>
        <v>0</v>
      </c>
      <c r="BL165" s="17" t="s">
        <v>158</v>
      </c>
      <c r="BM165" s="185" t="s">
        <v>2088</v>
      </c>
    </row>
    <row r="166" spans="1:65" s="2" customFormat="1" ht="14.4" customHeight="1">
      <c r="A166" s="34"/>
      <c r="B166" s="35"/>
      <c r="C166" s="174" t="s">
        <v>526</v>
      </c>
      <c r="D166" s="174" t="s">
        <v>153</v>
      </c>
      <c r="E166" s="175" t="s">
        <v>2085</v>
      </c>
      <c r="F166" s="176" t="s">
        <v>2086</v>
      </c>
      <c r="G166" s="177" t="s">
        <v>1869</v>
      </c>
      <c r="H166" s="178">
        <v>6</v>
      </c>
      <c r="I166" s="179"/>
      <c r="J166" s="180">
        <f t="shared" si="20"/>
        <v>0</v>
      </c>
      <c r="K166" s="176" t="s">
        <v>19</v>
      </c>
      <c r="L166" s="39"/>
      <c r="M166" s="181" t="s">
        <v>19</v>
      </c>
      <c r="N166" s="182" t="s">
        <v>51</v>
      </c>
      <c r="O166" s="65"/>
      <c r="P166" s="183">
        <f t="shared" si="21"/>
        <v>0</v>
      </c>
      <c r="Q166" s="183">
        <v>0</v>
      </c>
      <c r="R166" s="183">
        <f t="shared" si="22"/>
        <v>0</v>
      </c>
      <c r="S166" s="183">
        <v>0</v>
      </c>
      <c r="T166" s="184">
        <f t="shared" si="23"/>
        <v>0</v>
      </c>
      <c r="U166" s="34"/>
      <c r="V166" s="34"/>
      <c r="W166" s="34"/>
      <c r="X166" s="34"/>
      <c r="Y166" s="34"/>
      <c r="Z166" s="34"/>
      <c r="AA166" s="34"/>
      <c r="AB166" s="34"/>
      <c r="AC166" s="34"/>
      <c r="AD166" s="34"/>
      <c r="AE166" s="34"/>
      <c r="AR166" s="185" t="s">
        <v>158</v>
      </c>
      <c r="AT166" s="185" t="s">
        <v>153</v>
      </c>
      <c r="AU166" s="185" t="s">
        <v>86</v>
      </c>
      <c r="AY166" s="17" t="s">
        <v>151</v>
      </c>
      <c r="BE166" s="186">
        <f t="shared" si="24"/>
        <v>0</v>
      </c>
      <c r="BF166" s="186">
        <f t="shared" si="25"/>
        <v>0</v>
      </c>
      <c r="BG166" s="186">
        <f t="shared" si="26"/>
        <v>0</v>
      </c>
      <c r="BH166" s="186">
        <f t="shared" si="27"/>
        <v>0</v>
      </c>
      <c r="BI166" s="186">
        <f t="shared" si="28"/>
        <v>0</v>
      </c>
      <c r="BJ166" s="17" t="s">
        <v>158</v>
      </c>
      <c r="BK166" s="186">
        <f t="shared" si="29"/>
        <v>0</v>
      </c>
      <c r="BL166" s="17" t="s">
        <v>158</v>
      </c>
      <c r="BM166" s="185" t="s">
        <v>2089</v>
      </c>
    </row>
    <row r="167" spans="1:65" s="2" customFormat="1" ht="14.4" customHeight="1">
      <c r="A167" s="34"/>
      <c r="B167" s="35"/>
      <c r="C167" s="174" t="s">
        <v>530</v>
      </c>
      <c r="D167" s="174" t="s">
        <v>153</v>
      </c>
      <c r="E167" s="175" t="s">
        <v>2085</v>
      </c>
      <c r="F167" s="176" t="s">
        <v>2086</v>
      </c>
      <c r="G167" s="177" t="s">
        <v>1869</v>
      </c>
      <c r="H167" s="178">
        <v>6</v>
      </c>
      <c r="I167" s="179"/>
      <c r="J167" s="180">
        <f t="shared" si="20"/>
        <v>0</v>
      </c>
      <c r="K167" s="176" t="s">
        <v>19</v>
      </c>
      <c r="L167" s="39"/>
      <c r="M167" s="181" t="s">
        <v>19</v>
      </c>
      <c r="N167" s="182" t="s">
        <v>51</v>
      </c>
      <c r="O167" s="65"/>
      <c r="P167" s="183">
        <f t="shared" si="21"/>
        <v>0</v>
      </c>
      <c r="Q167" s="183">
        <v>0</v>
      </c>
      <c r="R167" s="183">
        <f t="shared" si="22"/>
        <v>0</v>
      </c>
      <c r="S167" s="183">
        <v>0</v>
      </c>
      <c r="T167" s="184">
        <f t="shared" si="23"/>
        <v>0</v>
      </c>
      <c r="U167" s="34"/>
      <c r="V167" s="34"/>
      <c r="W167" s="34"/>
      <c r="X167" s="34"/>
      <c r="Y167" s="34"/>
      <c r="Z167" s="34"/>
      <c r="AA167" s="34"/>
      <c r="AB167" s="34"/>
      <c r="AC167" s="34"/>
      <c r="AD167" s="34"/>
      <c r="AE167" s="34"/>
      <c r="AR167" s="185" t="s">
        <v>158</v>
      </c>
      <c r="AT167" s="185" t="s">
        <v>153</v>
      </c>
      <c r="AU167" s="185" t="s">
        <v>86</v>
      </c>
      <c r="AY167" s="17" t="s">
        <v>151</v>
      </c>
      <c r="BE167" s="186">
        <f t="shared" si="24"/>
        <v>0</v>
      </c>
      <c r="BF167" s="186">
        <f t="shared" si="25"/>
        <v>0</v>
      </c>
      <c r="BG167" s="186">
        <f t="shared" si="26"/>
        <v>0</v>
      </c>
      <c r="BH167" s="186">
        <f t="shared" si="27"/>
        <v>0</v>
      </c>
      <c r="BI167" s="186">
        <f t="shared" si="28"/>
        <v>0</v>
      </c>
      <c r="BJ167" s="17" t="s">
        <v>158</v>
      </c>
      <c r="BK167" s="186">
        <f t="shared" si="29"/>
        <v>0</v>
      </c>
      <c r="BL167" s="17" t="s">
        <v>158</v>
      </c>
      <c r="BM167" s="185" t="s">
        <v>2090</v>
      </c>
    </row>
    <row r="168" spans="1:65" s="2" customFormat="1" ht="14.4" customHeight="1">
      <c r="A168" s="34"/>
      <c r="B168" s="35"/>
      <c r="C168" s="174" t="s">
        <v>534</v>
      </c>
      <c r="D168" s="174" t="s">
        <v>153</v>
      </c>
      <c r="E168" s="175" t="s">
        <v>2091</v>
      </c>
      <c r="F168" s="176" t="s">
        <v>2092</v>
      </c>
      <c r="G168" s="177" t="s">
        <v>1869</v>
      </c>
      <c r="H168" s="178">
        <v>6</v>
      </c>
      <c r="I168" s="179"/>
      <c r="J168" s="180">
        <f t="shared" si="20"/>
        <v>0</v>
      </c>
      <c r="K168" s="176" t="s">
        <v>19</v>
      </c>
      <c r="L168" s="39"/>
      <c r="M168" s="181" t="s">
        <v>19</v>
      </c>
      <c r="N168" s="182" t="s">
        <v>51</v>
      </c>
      <c r="O168" s="65"/>
      <c r="P168" s="183">
        <f t="shared" si="21"/>
        <v>0</v>
      </c>
      <c r="Q168" s="183">
        <v>0</v>
      </c>
      <c r="R168" s="183">
        <f t="shared" si="22"/>
        <v>0</v>
      </c>
      <c r="S168" s="183">
        <v>0</v>
      </c>
      <c r="T168" s="184">
        <f t="shared" si="23"/>
        <v>0</v>
      </c>
      <c r="U168" s="34"/>
      <c r="V168" s="34"/>
      <c r="W168" s="34"/>
      <c r="X168" s="34"/>
      <c r="Y168" s="34"/>
      <c r="Z168" s="34"/>
      <c r="AA168" s="34"/>
      <c r="AB168" s="34"/>
      <c r="AC168" s="34"/>
      <c r="AD168" s="34"/>
      <c r="AE168" s="34"/>
      <c r="AR168" s="185" t="s">
        <v>158</v>
      </c>
      <c r="AT168" s="185" t="s">
        <v>153</v>
      </c>
      <c r="AU168" s="185" t="s">
        <v>86</v>
      </c>
      <c r="AY168" s="17" t="s">
        <v>151</v>
      </c>
      <c r="BE168" s="186">
        <f t="shared" si="24"/>
        <v>0</v>
      </c>
      <c r="BF168" s="186">
        <f t="shared" si="25"/>
        <v>0</v>
      </c>
      <c r="BG168" s="186">
        <f t="shared" si="26"/>
        <v>0</v>
      </c>
      <c r="BH168" s="186">
        <f t="shared" si="27"/>
        <v>0</v>
      </c>
      <c r="BI168" s="186">
        <f t="shared" si="28"/>
        <v>0</v>
      </c>
      <c r="BJ168" s="17" t="s">
        <v>158</v>
      </c>
      <c r="BK168" s="186">
        <f t="shared" si="29"/>
        <v>0</v>
      </c>
      <c r="BL168" s="17" t="s">
        <v>158</v>
      </c>
      <c r="BM168" s="185" t="s">
        <v>2093</v>
      </c>
    </row>
    <row r="169" spans="1:65" s="2" customFormat="1" ht="14.4" customHeight="1">
      <c r="A169" s="34"/>
      <c r="B169" s="35"/>
      <c r="C169" s="174" t="s">
        <v>539</v>
      </c>
      <c r="D169" s="174" t="s">
        <v>153</v>
      </c>
      <c r="E169" s="175" t="s">
        <v>2094</v>
      </c>
      <c r="F169" s="176" t="s">
        <v>2095</v>
      </c>
      <c r="G169" s="177" t="s">
        <v>1869</v>
      </c>
      <c r="H169" s="178">
        <v>6</v>
      </c>
      <c r="I169" s="179"/>
      <c r="J169" s="180">
        <f t="shared" si="20"/>
        <v>0</v>
      </c>
      <c r="K169" s="176" t="s">
        <v>19</v>
      </c>
      <c r="L169" s="39"/>
      <c r="M169" s="181" t="s">
        <v>19</v>
      </c>
      <c r="N169" s="182" t="s">
        <v>51</v>
      </c>
      <c r="O169" s="65"/>
      <c r="P169" s="183">
        <f t="shared" si="21"/>
        <v>0</v>
      </c>
      <c r="Q169" s="183">
        <v>0</v>
      </c>
      <c r="R169" s="183">
        <f t="shared" si="22"/>
        <v>0</v>
      </c>
      <c r="S169" s="183">
        <v>0</v>
      </c>
      <c r="T169" s="184">
        <f t="shared" si="23"/>
        <v>0</v>
      </c>
      <c r="U169" s="34"/>
      <c r="V169" s="34"/>
      <c r="W169" s="34"/>
      <c r="X169" s="34"/>
      <c r="Y169" s="34"/>
      <c r="Z169" s="34"/>
      <c r="AA169" s="34"/>
      <c r="AB169" s="34"/>
      <c r="AC169" s="34"/>
      <c r="AD169" s="34"/>
      <c r="AE169" s="34"/>
      <c r="AR169" s="185" t="s">
        <v>158</v>
      </c>
      <c r="AT169" s="185" t="s">
        <v>153</v>
      </c>
      <c r="AU169" s="185" t="s">
        <v>86</v>
      </c>
      <c r="AY169" s="17" t="s">
        <v>151</v>
      </c>
      <c r="BE169" s="186">
        <f t="shared" si="24"/>
        <v>0</v>
      </c>
      <c r="BF169" s="186">
        <f t="shared" si="25"/>
        <v>0</v>
      </c>
      <c r="BG169" s="186">
        <f t="shared" si="26"/>
        <v>0</v>
      </c>
      <c r="BH169" s="186">
        <f t="shared" si="27"/>
        <v>0</v>
      </c>
      <c r="BI169" s="186">
        <f t="shared" si="28"/>
        <v>0</v>
      </c>
      <c r="BJ169" s="17" t="s">
        <v>158</v>
      </c>
      <c r="BK169" s="186">
        <f t="shared" si="29"/>
        <v>0</v>
      </c>
      <c r="BL169" s="17" t="s">
        <v>158</v>
      </c>
      <c r="BM169" s="185" t="s">
        <v>2096</v>
      </c>
    </row>
    <row r="170" spans="1:65" s="2" customFormat="1" ht="14.4" customHeight="1">
      <c r="A170" s="34"/>
      <c r="B170" s="35"/>
      <c r="C170" s="174" t="s">
        <v>543</v>
      </c>
      <c r="D170" s="174" t="s">
        <v>153</v>
      </c>
      <c r="E170" s="175" t="s">
        <v>2097</v>
      </c>
      <c r="F170" s="176" t="s">
        <v>2098</v>
      </c>
      <c r="G170" s="177" t="s">
        <v>1869</v>
      </c>
      <c r="H170" s="178">
        <v>7</v>
      </c>
      <c r="I170" s="179"/>
      <c r="J170" s="180">
        <f t="shared" si="20"/>
        <v>0</v>
      </c>
      <c r="K170" s="176" t="s">
        <v>19</v>
      </c>
      <c r="L170" s="39"/>
      <c r="M170" s="181" t="s">
        <v>19</v>
      </c>
      <c r="N170" s="182" t="s">
        <v>51</v>
      </c>
      <c r="O170" s="65"/>
      <c r="P170" s="183">
        <f t="shared" si="21"/>
        <v>0</v>
      </c>
      <c r="Q170" s="183">
        <v>0</v>
      </c>
      <c r="R170" s="183">
        <f t="shared" si="22"/>
        <v>0</v>
      </c>
      <c r="S170" s="183">
        <v>0</v>
      </c>
      <c r="T170" s="184">
        <f t="shared" si="23"/>
        <v>0</v>
      </c>
      <c r="U170" s="34"/>
      <c r="V170" s="34"/>
      <c r="W170" s="34"/>
      <c r="X170" s="34"/>
      <c r="Y170" s="34"/>
      <c r="Z170" s="34"/>
      <c r="AA170" s="34"/>
      <c r="AB170" s="34"/>
      <c r="AC170" s="34"/>
      <c r="AD170" s="34"/>
      <c r="AE170" s="34"/>
      <c r="AR170" s="185" t="s">
        <v>158</v>
      </c>
      <c r="AT170" s="185" t="s">
        <v>153</v>
      </c>
      <c r="AU170" s="185" t="s">
        <v>86</v>
      </c>
      <c r="AY170" s="17" t="s">
        <v>151</v>
      </c>
      <c r="BE170" s="186">
        <f t="shared" si="24"/>
        <v>0</v>
      </c>
      <c r="BF170" s="186">
        <f t="shared" si="25"/>
        <v>0</v>
      </c>
      <c r="BG170" s="186">
        <f t="shared" si="26"/>
        <v>0</v>
      </c>
      <c r="BH170" s="186">
        <f t="shared" si="27"/>
        <v>0</v>
      </c>
      <c r="BI170" s="186">
        <f t="shared" si="28"/>
        <v>0</v>
      </c>
      <c r="BJ170" s="17" t="s">
        <v>158</v>
      </c>
      <c r="BK170" s="186">
        <f t="shared" si="29"/>
        <v>0</v>
      </c>
      <c r="BL170" s="17" t="s">
        <v>158</v>
      </c>
      <c r="BM170" s="185" t="s">
        <v>2099</v>
      </c>
    </row>
    <row r="171" spans="1:65" s="2" customFormat="1" ht="14.4" customHeight="1">
      <c r="A171" s="34"/>
      <c r="B171" s="35"/>
      <c r="C171" s="174" t="s">
        <v>548</v>
      </c>
      <c r="D171" s="174" t="s">
        <v>153</v>
      </c>
      <c r="E171" s="175" t="s">
        <v>2100</v>
      </c>
      <c r="F171" s="176" t="s">
        <v>2101</v>
      </c>
      <c r="G171" s="177" t="s">
        <v>202</v>
      </c>
      <c r="H171" s="178">
        <v>40</v>
      </c>
      <c r="I171" s="179"/>
      <c r="J171" s="180">
        <f t="shared" si="20"/>
        <v>0</v>
      </c>
      <c r="K171" s="176" t="s">
        <v>19</v>
      </c>
      <c r="L171" s="39"/>
      <c r="M171" s="181" t="s">
        <v>19</v>
      </c>
      <c r="N171" s="182" t="s">
        <v>51</v>
      </c>
      <c r="O171" s="65"/>
      <c r="P171" s="183">
        <f t="shared" si="21"/>
        <v>0</v>
      </c>
      <c r="Q171" s="183">
        <v>0</v>
      </c>
      <c r="R171" s="183">
        <f t="shared" si="22"/>
        <v>0</v>
      </c>
      <c r="S171" s="183">
        <v>0</v>
      </c>
      <c r="T171" s="184">
        <f t="shared" si="23"/>
        <v>0</v>
      </c>
      <c r="U171" s="34"/>
      <c r="V171" s="34"/>
      <c r="W171" s="34"/>
      <c r="X171" s="34"/>
      <c r="Y171" s="34"/>
      <c r="Z171" s="34"/>
      <c r="AA171" s="34"/>
      <c r="AB171" s="34"/>
      <c r="AC171" s="34"/>
      <c r="AD171" s="34"/>
      <c r="AE171" s="34"/>
      <c r="AR171" s="185" t="s">
        <v>158</v>
      </c>
      <c r="AT171" s="185" t="s">
        <v>153</v>
      </c>
      <c r="AU171" s="185" t="s">
        <v>86</v>
      </c>
      <c r="AY171" s="17" t="s">
        <v>151</v>
      </c>
      <c r="BE171" s="186">
        <f t="shared" si="24"/>
        <v>0</v>
      </c>
      <c r="BF171" s="186">
        <f t="shared" si="25"/>
        <v>0</v>
      </c>
      <c r="BG171" s="186">
        <f t="shared" si="26"/>
        <v>0</v>
      </c>
      <c r="BH171" s="186">
        <f t="shared" si="27"/>
        <v>0</v>
      </c>
      <c r="BI171" s="186">
        <f t="shared" si="28"/>
        <v>0</v>
      </c>
      <c r="BJ171" s="17" t="s">
        <v>158</v>
      </c>
      <c r="BK171" s="186">
        <f t="shared" si="29"/>
        <v>0</v>
      </c>
      <c r="BL171" s="17" t="s">
        <v>158</v>
      </c>
      <c r="BM171" s="185" t="s">
        <v>2102</v>
      </c>
    </row>
    <row r="172" spans="1:65" s="2" customFormat="1" ht="14.4" customHeight="1">
      <c r="A172" s="34"/>
      <c r="B172" s="35"/>
      <c r="C172" s="174" t="s">
        <v>553</v>
      </c>
      <c r="D172" s="174" t="s">
        <v>153</v>
      </c>
      <c r="E172" s="175" t="s">
        <v>2100</v>
      </c>
      <c r="F172" s="176" t="s">
        <v>2101</v>
      </c>
      <c r="G172" s="177" t="s">
        <v>202</v>
      </c>
      <c r="H172" s="178">
        <v>60</v>
      </c>
      <c r="I172" s="179"/>
      <c r="J172" s="180">
        <f t="shared" si="20"/>
        <v>0</v>
      </c>
      <c r="K172" s="176" t="s">
        <v>19</v>
      </c>
      <c r="L172" s="39"/>
      <c r="M172" s="181" t="s">
        <v>19</v>
      </c>
      <c r="N172" s="182" t="s">
        <v>51</v>
      </c>
      <c r="O172" s="65"/>
      <c r="P172" s="183">
        <f t="shared" si="21"/>
        <v>0</v>
      </c>
      <c r="Q172" s="183">
        <v>0</v>
      </c>
      <c r="R172" s="183">
        <f t="shared" si="22"/>
        <v>0</v>
      </c>
      <c r="S172" s="183">
        <v>0</v>
      </c>
      <c r="T172" s="184">
        <f t="shared" si="23"/>
        <v>0</v>
      </c>
      <c r="U172" s="34"/>
      <c r="V172" s="34"/>
      <c r="W172" s="34"/>
      <c r="X172" s="34"/>
      <c r="Y172" s="34"/>
      <c r="Z172" s="34"/>
      <c r="AA172" s="34"/>
      <c r="AB172" s="34"/>
      <c r="AC172" s="34"/>
      <c r="AD172" s="34"/>
      <c r="AE172" s="34"/>
      <c r="AR172" s="185" t="s">
        <v>158</v>
      </c>
      <c r="AT172" s="185" t="s">
        <v>153</v>
      </c>
      <c r="AU172" s="185" t="s">
        <v>86</v>
      </c>
      <c r="AY172" s="17" t="s">
        <v>151</v>
      </c>
      <c r="BE172" s="186">
        <f t="shared" si="24"/>
        <v>0</v>
      </c>
      <c r="BF172" s="186">
        <f t="shared" si="25"/>
        <v>0</v>
      </c>
      <c r="BG172" s="186">
        <f t="shared" si="26"/>
        <v>0</v>
      </c>
      <c r="BH172" s="186">
        <f t="shared" si="27"/>
        <v>0</v>
      </c>
      <c r="BI172" s="186">
        <f t="shared" si="28"/>
        <v>0</v>
      </c>
      <c r="BJ172" s="17" t="s">
        <v>158</v>
      </c>
      <c r="BK172" s="186">
        <f t="shared" si="29"/>
        <v>0</v>
      </c>
      <c r="BL172" s="17" t="s">
        <v>158</v>
      </c>
      <c r="BM172" s="185" t="s">
        <v>2103</v>
      </c>
    </row>
    <row r="173" spans="1:65" s="2" customFormat="1" ht="14.4" customHeight="1">
      <c r="A173" s="34"/>
      <c r="B173" s="35"/>
      <c r="C173" s="174" t="s">
        <v>558</v>
      </c>
      <c r="D173" s="174" t="s">
        <v>153</v>
      </c>
      <c r="E173" s="175" t="s">
        <v>2100</v>
      </c>
      <c r="F173" s="176" t="s">
        <v>2101</v>
      </c>
      <c r="G173" s="177" t="s">
        <v>202</v>
      </c>
      <c r="H173" s="178">
        <v>100</v>
      </c>
      <c r="I173" s="179"/>
      <c r="J173" s="180">
        <f t="shared" si="20"/>
        <v>0</v>
      </c>
      <c r="K173" s="176" t="s">
        <v>19</v>
      </c>
      <c r="L173" s="39"/>
      <c r="M173" s="181" t="s">
        <v>19</v>
      </c>
      <c r="N173" s="182" t="s">
        <v>51</v>
      </c>
      <c r="O173" s="65"/>
      <c r="P173" s="183">
        <f t="shared" si="21"/>
        <v>0</v>
      </c>
      <c r="Q173" s="183">
        <v>0</v>
      </c>
      <c r="R173" s="183">
        <f t="shared" si="22"/>
        <v>0</v>
      </c>
      <c r="S173" s="183">
        <v>0</v>
      </c>
      <c r="T173" s="184">
        <f t="shared" si="23"/>
        <v>0</v>
      </c>
      <c r="U173" s="34"/>
      <c r="V173" s="34"/>
      <c r="W173" s="34"/>
      <c r="X173" s="34"/>
      <c r="Y173" s="34"/>
      <c r="Z173" s="34"/>
      <c r="AA173" s="34"/>
      <c r="AB173" s="34"/>
      <c r="AC173" s="34"/>
      <c r="AD173" s="34"/>
      <c r="AE173" s="34"/>
      <c r="AR173" s="185" t="s">
        <v>158</v>
      </c>
      <c r="AT173" s="185" t="s">
        <v>153</v>
      </c>
      <c r="AU173" s="185" t="s">
        <v>86</v>
      </c>
      <c r="AY173" s="17" t="s">
        <v>151</v>
      </c>
      <c r="BE173" s="186">
        <f t="shared" si="24"/>
        <v>0</v>
      </c>
      <c r="BF173" s="186">
        <f t="shared" si="25"/>
        <v>0</v>
      </c>
      <c r="BG173" s="186">
        <f t="shared" si="26"/>
        <v>0</v>
      </c>
      <c r="BH173" s="186">
        <f t="shared" si="27"/>
        <v>0</v>
      </c>
      <c r="BI173" s="186">
        <f t="shared" si="28"/>
        <v>0</v>
      </c>
      <c r="BJ173" s="17" t="s">
        <v>158</v>
      </c>
      <c r="BK173" s="186">
        <f t="shared" si="29"/>
        <v>0</v>
      </c>
      <c r="BL173" s="17" t="s">
        <v>158</v>
      </c>
      <c r="BM173" s="185" t="s">
        <v>2104</v>
      </c>
    </row>
    <row r="174" spans="1:65" s="2" customFormat="1" ht="14.4" customHeight="1">
      <c r="A174" s="34"/>
      <c r="B174" s="35"/>
      <c r="C174" s="174" t="s">
        <v>563</v>
      </c>
      <c r="D174" s="174" t="s">
        <v>153</v>
      </c>
      <c r="E174" s="175" t="s">
        <v>2105</v>
      </c>
      <c r="F174" s="176" t="s">
        <v>2106</v>
      </c>
      <c r="G174" s="177" t="s">
        <v>202</v>
      </c>
      <c r="H174" s="178">
        <v>100</v>
      </c>
      <c r="I174" s="179"/>
      <c r="J174" s="180">
        <f t="shared" si="20"/>
        <v>0</v>
      </c>
      <c r="K174" s="176" t="s">
        <v>19</v>
      </c>
      <c r="L174" s="39"/>
      <c r="M174" s="181" t="s">
        <v>19</v>
      </c>
      <c r="N174" s="182" t="s">
        <v>51</v>
      </c>
      <c r="O174" s="65"/>
      <c r="P174" s="183">
        <f t="shared" si="21"/>
        <v>0</v>
      </c>
      <c r="Q174" s="183">
        <v>0</v>
      </c>
      <c r="R174" s="183">
        <f t="shared" si="22"/>
        <v>0</v>
      </c>
      <c r="S174" s="183">
        <v>0</v>
      </c>
      <c r="T174" s="184">
        <f t="shared" si="23"/>
        <v>0</v>
      </c>
      <c r="U174" s="34"/>
      <c r="V174" s="34"/>
      <c r="W174" s="34"/>
      <c r="X174" s="34"/>
      <c r="Y174" s="34"/>
      <c r="Z174" s="34"/>
      <c r="AA174" s="34"/>
      <c r="AB174" s="34"/>
      <c r="AC174" s="34"/>
      <c r="AD174" s="34"/>
      <c r="AE174" s="34"/>
      <c r="AR174" s="185" t="s">
        <v>158</v>
      </c>
      <c r="AT174" s="185" t="s">
        <v>153</v>
      </c>
      <c r="AU174" s="185" t="s">
        <v>86</v>
      </c>
      <c r="AY174" s="17" t="s">
        <v>151</v>
      </c>
      <c r="BE174" s="186">
        <f t="shared" si="24"/>
        <v>0</v>
      </c>
      <c r="BF174" s="186">
        <f t="shared" si="25"/>
        <v>0</v>
      </c>
      <c r="BG174" s="186">
        <f t="shared" si="26"/>
        <v>0</v>
      </c>
      <c r="BH174" s="186">
        <f t="shared" si="27"/>
        <v>0</v>
      </c>
      <c r="BI174" s="186">
        <f t="shared" si="28"/>
        <v>0</v>
      </c>
      <c r="BJ174" s="17" t="s">
        <v>158</v>
      </c>
      <c r="BK174" s="186">
        <f t="shared" si="29"/>
        <v>0</v>
      </c>
      <c r="BL174" s="17" t="s">
        <v>158</v>
      </c>
      <c r="BM174" s="185" t="s">
        <v>2107</v>
      </c>
    </row>
    <row r="175" spans="1:65" s="2" customFormat="1" ht="14.4" customHeight="1">
      <c r="A175" s="34"/>
      <c r="B175" s="35"/>
      <c r="C175" s="174" t="s">
        <v>567</v>
      </c>
      <c r="D175" s="174" t="s">
        <v>153</v>
      </c>
      <c r="E175" s="175" t="s">
        <v>2105</v>
      </c>
      <c r="F175" s="176" t="s">
        <v>2106</v>
      </c>
      <c r="G175" s="177" t="s">
        <v>202</v>
      </c>
      <c r="H175" s="178">
        <v>900</v>
      </c>
      <c r="I175" s="179"/>
      <c r="J175" s="180">
        <f t="shared" si="20"/>
        <v>0</v>
      </c>
      <c r="K175" s="176" t="s">
        <v>19</v>
      </c>
      <c r="L175" s="39"/>
      <c r="M175" s="181" t="s">
        <v>19</v>
      </c>
      <c r="N175" s="182" t="s">
        <v>51</v>
      </c>
      <c r="O175" s="65"/>
      <c r="P175" s="183">
        <f t="shared" si="21"/>
        <v>0</v>
      </c>
      <c r="Q175" s="183">
        <v>0</v>
      </c>
      <c r="R175" s="183">
        <f t="shared" si="22"/>
        <v>0</v>
      </c>
      <c r="S175" s="183">
        <v>0</v>
      </c>
      <c r="T175" s="184">
        <f t="shared" si="23"/>
        <v>0</v>
      </c>
      <c r="U175" s="34"/>
      <c r="V175" s="34"/>
      <c r="W175" s="34"/>
      <c r="X175" s="34"/>
      <c r="Y175" s="34"/>
      <c r="Z175" s="34"/>
      <c r="AA175" s="34"/>
      <c r="AB175" s="34"/>
      <c r="AC175" s="34"/>
      <c r="AD175" s="34"/>
      <c r="AE175" s="34"/>
      <c r="AR175" s="185" t="s">
        <v>158</v>
      </c>
      <c r="AT175" s="185" t="s">
        <v>153</v>
      </c>
      <c r="AU175" s="185" t="s">
        <v>86</v>
      </c>
      <c r="AY175" s="17" t="s">
        <v>151</v>
      </c>
      <c r="BE175" s="186">
        <f t="shared" si="24"/>
        <v>0</v>
      </c>
      <c r="BF175" s="186">
        <f t="shared" si="25"/>
        <v>0</v>
      </c>
      <c r="BG175" s="186">
        <f t="shared" si="26"/>
        <v>0</v>
      </c>
      <c r="BH175" s="186">
        <f t="shared" si="27"/>
        <v>0</v>
      </c>
      <c r="BI175" s="186">
        <f t="shared" si="28"/>
        <v>0</v>
      </c>
      <c r="BJ175" s="17" t="s">
        <v>158</v>
      </c>
      <c r="BK175" s="186">
        <f t="shared" si="29"/>
        <v>0</v>
      </c>
      <c r="BL175" s="17" t="s">
        <v>158</v>
      </c>
      <c r="BM175" s="185" t="s">
        <v>2108</v>
      </c>
    </row>
    <row r="176" spans="1:65" s="2" customFormat="1" ht="14.4" customHeight="1">
      <c r="A176" s="34"/>
      <c r="B176" s="35"/>
      <c r="C176" s="174" t="s">
        <v>571</v>
      </c>
      <c r="D176" s="174" t="s">
        <v>153</v>
      </c>
      <c r="E176" s="175" t="s">
        <v>2105</v>
      </c>
      <c r="F176" s="176" t="s">
        <v>2106</v>
      </c>
      <c r="G176" s="177" t="s">
        <v>202</v>
      </c>
      <c r="H176" s="178">
        <v>1300</v>
      </c>
      <c r="I176" s="179"/>
      <c r="J176" s="180">
        <f t="shared" si="20"/>
        <v>0</v>
      </c>
      <c r="K176" s="176" t="s">
        <v>19</v>
      </c>
      <c r="L176" s="39"/>
      <c r="M176" s="181" t="s">
        <v>19</v>
      </c>
      <c r="N176" s="182" t="s">
        <v>51</v>
      </c>
      <c r="O176" s="65"/>
      <c r="P176" s="183">
        <f t="shared" si="21"/>
        <v>0</v>
      </c>
      <c r="Q176" s="183">
        <v>0</v>
      </c>
      <c r="R176" s="183">
        <f t="shared" si="22"/>
        <v>0</v>
      </c>
      <c r="S176" s="183">
        <v>0</v>
      </c>
      <c r="T176" s="184">
        <f t="shared" si="23"/>
        <v>0</v>
      </c>
      <c r="U176" s="34"/>
      <c r="V176" s="34"/>
      <c r="W176" s="34"/>
      <c r="X176" s="34"/>
      <c r="Y176" s="34"/>
      <c r="Z176" s="34"/>
      <c r="AA176" s="34"/>
      <c r="AB176" s="34"/>
      <c r="AC176" s="34"/>
      <c r="AD176" s="34"/>
      <c r="AE176" s="34"/>
      <c r="AR176" s="185" t="s">
        <v>158</v>
      </c>
      <c r="AT176" s="185" t="s">
        <v>153</v>
      </c>
      <c r="AU176" s="185" t="s">
        <v>86</v>
      </c>
      <c r="AY176" s="17" t="s">
        <v>151</v>
      </c>
      <c r="BE176" s="186">
        <f t="shared" si="24"/>
        <v>0</v>
      </c>
      <c r="BF176" s="186">
        <f t="shared" si="25"/>
        <v>0</v>
      </c>
      <c r="BG176" s="186">
        <f t="shared" si="26"/>
        <v>0</v>
      </c>
      <c r="BH176" s="186">
        <f t="shared" si="27"/>
        <v>0</v>
      </c>
      <c r="BI176" s="186">
        <f t="shared" si="28"/>
        <v>0</v>
      </c>
      <c r="BJ176" s="17" t="s">
        <v>158</v>
      </c>
      <c r="BK176" s="186">
        <f t="shared" si="29"/>
        <v>0</v>
      </c>
      <c r="BL176" s="17" t="s">
        <v>158</v>
      </c>
      <c r="BM176" s="185" t="s">
        <v>2109</v>
      </c>
    </row>
    <row r="177" spans="1:65" s="2" customFormat="1" ht="14.4" customHeight="1">
      <c r="A177" s="34"/>
      <c r="B177" s="35"/>
      <c r="C177" s="174" t="s">
        <v>575</v>
      </c>
      <c r="D177" s="174" t="s">
        <v>153</v>
      </c>
      <c r="E177" s="175" t="s">
        <v>2105</v>
      </c>
      <c r="F177" s="176" t="s">
        <v>2106</v>
      </c>
      <c r="G177" s="177" t="s">
        <v>202</v>
      </c>
      <c r="H177" s="178">
        <v>200</v>
      </c>
      <c r="I177" s="179"/>
      <c r="J177" s="180">
        <f t="shared" si="20"/>
        <v>0</v>
      </c>
      <c r="K177" s="176" t="s">
        <v>19</v>
      </c>
      <c r="L177" s="39"/>
      <c r="M177" s="181" t="s">
        <v>19</v>
      </c>
      <c r="N177" s="182" t="s">
        <v>51</v>
      </c>
      <c r="O177" s="65"/>
      <c r="P177" s="183">
        <f t="shared" si="21"/>
        <v>0</v>
      </c>
      <c r="Q177" s="183">
        <v>0</v>
      </c>
      <c r="R177" s="183">
        <f t="shared" si="22"/>
        <v>0</v>
      </c>
      <c r="S177" s="183">
        <v>0</v>
      </c>
      <c r="T177" s="184">
        <f t="shared" si="23"/>
        <v>0</v>
      </c>
      <c r="U177" s="34"/>
      <c r="V177" s="34"/>
      <c r="W177" s="34"/>
      <c r="X177" s="34"/>
      <c r="Y177" s="34"/>
      <c r="Z177" s="34"/>
      <c r="AA177" s="34"/>
      <c r="AB177" s="34"/>
      <c r="AC177" s="34"/>
      <c r="AD177" s="34"/>
      <c r="AE177" s="34"/>
      <c r="AR177" s="185" t="s">
        <v>158</v>
      </c>
      <c r="AT177" s="185" t="s">
        <v>153</v>
      </c>
      <c r="AU177" s="185" t="s">
        <v>86</v>
      </c>
      <c r="AY177" s="17" t="s">
        <v>151</v>
      </c>
      <c r="BE177" s="186">
        <f t="shared" si="24"/>
        <v>0</v>
      </c>
      <c r="BF177" s="186">
        <f t="shared" si="25"/>
        <v>0</v>
      </c>
      <c r="BG177" s="186">
        <f t="shared" si="26"/>
        <v>0</v>
      </c>
      <c r="BH177" s="186">
        <f t="shared" si="27"/>
        <v>0</v>
      </c>
      <c r="BI177" s="186">
        <f t="shared" si="28"/>
        <v>0</v>
      </c>
      <c r="BJ177" s="17" t="s">
        <v>158</v>
      </c>
      <c r="BK177" s="186">
        <f t="shared" si="29"/>
        <v>0</v>
      </c>
      <c r="BL177" s="17" t="s">
        <v>158</v>
      </c>
      <c r="BM177" s="185" t="s">
        <v>2110</v>
      </c>
    </row>
    <row r="178" spans="1:65" s="2" customFormat="1" ht="14.4" customHeight="1">
      <c r="A178" s="34"/>
      <c r="B178" s="35"/>
      <c r="C178" s="174" t="s">
        <v>580</v>
      </c>
      <c r="D178" s="174" t="s">
        <v>153</v>
      </c>
      <c r="E178" s="175" t="s">
        <v>2111</v>
      </c>
      <c r="F178" s="176" t="s">
        <v>2112</v>
      </c>
      <c r="G178" s="177" t="s">
        <v>202</v>
      </c>
      <c r="H178" s="178">
        <v>55</v>
      </c>
      <c r="I178" s="179"/>
      <c r="J178" s="180">
        <f t="shared" si="20"/>
        <v>0</v>
      </c>
      <c r="K178" s="176" t="s">
        <v>19</v>
      </c>
      <c r="L178" s="39"/>
      <c r="M178" s="181" t="s">
        <v>19</v>
      </c>
      <c r="N178" s="182" t="s">
        <v>51</v>
      </c>
      <c r="O178" s="65"/>
      <c r="P178" s="183">
        <f t="shared" si="21"/>
        <v>0</v>
      </c>
      <c r="Q178" s="183">
        <v>0</v>
      </c>
      <c r="R178" s="183">
        <f t="shared" si="22"/>
        <v>0</v>
      </c>
      <c r="S178" s="183">
        <v>0</v>
      </c>
      <c r="T178" s="184">
        <f t="shared" si="23"/>
        <v>0</v>
      </c>
      <c r="U178" s="34"/>
      <c r="V178" s="34"/>
      <c r="W178" s="34"/>
      <c r="X178" s="34"/>
      <c r="Y178" s="34"/>
      <c r="Z178" s="34"/>
      <c r="AA178" s="34"/>
      <c r="AB178" s="34"/>
      <c r="AC178" s="34"/>
      <c r="AD178" s="34"/>
      <c r="AE178" s="34"/>
      <c r="AR178" s="185" t="s">
        <v>158</v>
      </c>
      <c r="AT178" s="185" t="s">
        <v>153</v>
      </c>
      <c r="AU178" s="185" t="s">
        <v>86</v>
      </c>
      <c r="AY178" s="17" t="s">
        <v>151</v>
      </c>
      <c r="BE178" s="186">
        <f t="shared" si="24"/>
        <v>0</v>
      </c>
      <c r="BF178" s="186">
        <f t="shared" si="25"/>
        <v>0</v>
      </c>
      <c r="BG178" s="186">
        <f t="shared" si="26"/>
        <v>0</v>
      </c>
      <c r="BH178" s="186">
        <f t="shared" si="27"/>
        <v>0</v>
      </c>
      <c r="BI178" s="186">
        <f t="shared" si="28"/>
        <v>0</v>
      </c>
      <c r="BJ178" s="17" t="s">
        <v>158</v>
      </c>
      <c r="BK178" s="186">
        <f t="shared" si="29"/>
        <v>0</v>
      </c>
      <c r="BL178" s="17" t="s">
        <v>158</v>
      </c>
      <c r="BM178" s="185" t="s">
        <v>2113</v>
      </c>
    </row>
    <row r="179" spans="1:65" s="2" customFormat="1" ht="14.4" customHeight="1">
      <c r="A179" s="34"/>
      <c r="B179" s="35"/>
      <c r="C179" s="174" t="s">
        <v>584</v>
      </c>
      <c r="D179" s="174" t="s">
        <v>153</v>
      </c>
      <c r="E179" s="175" t="s">
        <v>2111</v>
      </c>
      <c r="F179" s="176" t="s">
        <v>2112</v>
      </c>
      <c r="G179" s="177" t="s">
        <v>202</v>
      </c>
      <c r="H179" s="178">
        <v>60</v>
      </c>
      <c r="I179" s="179"/>
      <c r="J179" s="180">
        <f t="shared" si="20"/>
        <v>0</v>
      </c>
      <c r="K179" s="176" t="s">
        <v>19</v>
      </c>
      <c r="L179" s="39"/>
      <c r="M179" s="181" t="s">
        <v>19</v>
      </c>
      <c r="N179" s="182" t="s">
        <v>51</v>
      </c>
      <c r="O179" s="65"/>
      <c r="P179" s="183">
        <f t="shared" si="21"/>
        <v>0</v>
      </c>
      <c r="Q179" s="183">
        <v>0</v>
      </c>
      <c r="R179" s="183">
        <f t="shared" si="22"/>
        <v>0</v>
      </c>
      <c r="S179" s="183">
        <v>0</v>
      </c>
      <c r="T179" s="184">
        <f t="shared" si="23"/>
        <v>0</v>
      </c>
      <c r="U179" s="34"/>
      <c r="V179" s="34"/>
      <c r="W179" s="34"/>
      <c r="X179" s="34"/>
      <c r="Y179" s="34"/>
      <c r="Z179" s="34"/>
      <c r="AA179" s="34"/>
      <c r="AB179" s="34"/>
      <c r="AC179" s="34"/>
      <c r="AD179" s="34"/>
      <c r="AE179" s="34"/>
      <c r="AR179" s="185" t="s">
        <v>158</v>
      </c>
      <c r="AT179" s="185" t="s">
        <v>153</v>
      </c>
      <c r="AU179" s="185" t="s">
        <v>86</v>
      </c>
      <c r="AY179" s="17" t="s">
        <v>151</v>
      </c>
      <c r="BE179" s="186">
        <f t="shared" si="24"/>
        <v>0</v>
      </c>
      <c r="BF179" s="186">
        <f t="shared" si="25"/>
        <v>0</v>
      </c>
      <c r="BG179" s="186">
        <f t="shared" si="26"/>
        <v>0</v>
      </c>
      <c r="BH179" s="186">
        <f t="shared" si="27"/>
        <v>0</v>
      </c>
      <c r="BI179" s="186">
        <f t="shared" si="28"/>
        <v>0</v>
      </c>
      <c r="BJ179" s="17" t="s">
        <v>158</v>
      </c>
      <c r="BK179" s="186">
        <f t="shared" si="29"/>
        <v>0</v>
      </c>
      <c r="BL179" s="17" t="s">
        <v>158</v>
      </c>
      <c r="BM179" s="185" t="s">
        <v>2114</v>
      </c>
    </row>
    <row r="180" spans="1:65" s="2" customFormat="1" ht="14.4" customHeight="1">
      <c r="A180" s="34"/>
      <c r="B180" s="35"/>
      <c r="C180" s="174" t="s">
        <v>588</v>
      </c>
      <c r="D180" s="174" t="s">
        <v>153</v>
      </c>
      <c r="E180" s="175" t="s">
        <v>2115</v>
      </c>
      <c r="F180" s="176" t="s">
        <v>2116</v>
      </c>
      <c r="G180" s="177" t="s">
        <v>202</v>
      </c>
      <c r="H180" s="178">
        <v>40</v>
      </c>
      <c r="I180" s="179"/>
      <c r="J180" s="180">
        <f t="shared" si="20"/>
        <v>0</v>
      </c>
      <c r="K180" s="176" t="s">
        <v>19</v>
      </c>
      <c r="L180" s="39"/>
      <c r="M180" s="181" t="s">
        <v>19</v>
      </c>
      <c r="N180" s="182" t="s">
        <v>51</v>
      </c>
      <c r="O180" s="65"/>
      <c r="P180" s="183">
        <f t="shared" si="21"/>
        <v>0</v>
      </c>
      <c r="Q180" s="183">
        <v>0</v>
      </c>
      <c r="R180" s="183">
        <f t="shared" si="22"/>
        <v>0</v>
      </c>
      <c r="S180" s="183">
        <v>0</v>
      </c>
      <c r="T180" s="184">
        <f t="shared" si="23"/>
        <v>0</v>
      </c>
      <c r="U180" s="34"/>
      <c r="V180" s="34"/>
      <c r="W180" s="34"/>
      <c r="X180" s="34"/>
      <c r="Y180" s="34"/>
      <c r="Z180" s="34"/>
      <c r="AA180" s="34"/>
      <c r="AB180" s="34"/>
      <c r="AC180" s="34"/>
      <c r="AD180" s="34"/>
      <c r="AE180" s="34"/>
      <c r="AR180" s="185" t="s">
        <v>158</v>
      </c>
      <c r="AT180" s="185" t="s">
        <v>153</v>
      </c>
      <c r="AU180" s="185" t="s">
        <v>86</v>
      </c>
      <c r="AY180" s="17" t="s">
        <v>151</v>
      </c>
      <c r="BE180" s="186">
        <f t="shared" si="24"/>
        <v>0</v>
      </c>
      <c r="BF180" s="186">
        <f t="shared" si="25"/>
        <v>0</v>
      </c>
      <c r="BG180" s="186">
        <f t="shared" si="26"/>
        <v>0</v>
      </c>
      <c r="BH180" s="186">
        <f t="shared" si="27"/>
        <v>0</v>
      </c>
      <c r="BI180" s="186">
        <f t="shared" si="28"/>
        <v>0</v>
      </c>
      <c r="BJ180" s="17" t="s">
        <v>158</v>
      </c>
      <c r="BK180" s="186">
        <f t="shared" si="29"/>
        <v>0</v>
      </c>
      <c r="BL180" s="17" t="s">
        <v>158</v>
      </c>
      <c r="BM180" s="185" t="s">
        <v>2117</v>
      </c>
    </row>
    <row r="181" spans="1:65" s="2" customFormat="1" ht="14.4" customHeight="1">
      <c r="A181" s="34"/>
      <c r="B181" s="35"/>
      <c r="C181" s="174" t="s">
        <v>592</v>
      </c>
      <c r="D181" s="174" t="s">
        <v>153</v>
      </c>
      <c r="E181" s="175" t="s">
        <v>2118</v>
      </c>
      <c r="F181" s="176" t="s">
        <v>2119</v>
      </c>
      <c r="G181" s="177" t="s">
        <v>202</v>
      </c>
      <c r="H181" s="178">
        <v>15</v>
      </c>
      <c r="I181" s="179"/>
      <c r="J181" s="180">
        <f t="shared" si="20"/>
        <v>0</v>
      </c>
      <c r="K181" s="176" t="s">
        <v>19</v>
      </c>
      <c r="L181" s="39"/>
      <c r="M181" s="181" t="s">
        <v>19</v>
      </c>
      <c r="N181" s="182" t="s">
        <v>51</v>
      </c>
      <c r="O181" s="65"/>
      <c r="P181" s="183">
        <f t="shared" si="21"/>
        <v>0</v>
      </c>
      <c r="Q181" s="183">
        <v>0</v>
      </c>
      <c r="R181" s="183">
        <f t="shared" si="22"/>
        <v>0</v>
      </c>
      <c r="S181" s="183">
        <v>0</v>
      </c>
      <c r="T181" s="184">
        <f t="shared" si="23"/>
        <v>0</v>
      </c>
      <c r="U181" s="34"/>
      <c r="V181" s="34"/>
      <c r="W181" s="34"/>
      <c r="X181" s="34"/>
      <c r="Y181" s="34"/>
      <c r="Z181" s="34"/>
      <c r="AA181" s="34"/>
      <c r="AB181" s="34"/>
      <c r="AC181" s="34"/>
      <c r="AD181" s="34"/>
      <c r="AE181" s="34"/>
      <c r="AR181" s="185" t="s">
        <v>158</v>
      </c>
      <c r="AT181" s="185" t="s">
        <v>153</v>
      </c>
      <c r="AU181" s="185" t="s">
        <v>86</v>
      </c>
      <c r="AY181" s="17" t="s">
        <v>151</v>
      </c>
      <c r="BE181" s="186">
        <f t="shared" si="24"/>
        <v>0</v>
      </c>
      <c r="BF181" s="186">
        <f t="shared" si="25"/>
        <v>0</v>
      </c>
      <c r="BG181" s="186">
        <f t="shared" si="26"/>
        <v>0</v>
      </c>
      <c r="BH181" s="186">
        <f t="shared" si="27"/>
        <v>0</v>
      </c>
      <c r="BI181" s="186">
        <f t="shared" si="28"/>
        <v>0</v>
      </c>
      <c r="BJ181" s="17" t="s">
        <v>158</v>
      </c>
      <c r="BK181" s="186">
        <f t="shared" si="29"/>
        <v>0</v>
      </c>
      <c r="BL181" s="17" t="s">
        <v>158</v>
      </c>
      <c r="BM181" s="185" t="s">
        <v>2120</v>
      </c>
    </row>
    <row r="182" spans="1:65" s="2" customFormat="1" ht="14.4" customHeight="1">
      <c r="A182" s="34"/>
      <c r="B182" s="35"/>
      <c r="C182" s="174" t="s">
        <v>597</v>
      </c>
      <c r="D182" s="174" t="s">
        <v>153</v>
      </c>
      <c r="E182" s="175" t="s">
        <v>2121</v>
      </c>
      <c r="F182" s="176" t="s">
        <v>2122</v>
      </c>
      <c r="G182" s="177" t="s">
        <v>1869</v>
      </c>
      <c r="H182" s="178">
        <v>1</v>
      </c>
      <c r="I182" s="179"/>
      <c r="J182" s="180">
        <f t="shared" si="20"/>
        <v>0</v>
      </c>
      <c r="K182" s="176" t="s">
        <v>19</v>
      </c>
      <c r="L182" s="39"/>
      <c r="M182" s="181" t="s">
        <v>19</v>
      </c>
      <c r="N182" s="182" t="s">
        <v>51</v>
      </c>
      <c r="O182" s="65"/>
      <c r="P182" s="183">
        <f t="shared" si="21"/>
        <v>0</v>
      </c>
      <c r="Q182" s="183">
        <v>0</v>
      </c>
      <c r="R182" s="183">
        <f t="shared" si="22"/>
        <v>0</v>
      </c>
      <c r="S182" s="183">
        <v>0</v>
      </c>
      <c r="T182" s="184">
        <f t="shared" si="23"/>
        <v>0</v>
      </c>
      <c r="U182" s="34"/>
      <c r="V182" s="34"/>
      <c r="W182" s="34"/>
      <c r="X182" s="34"/>
      <c r="Y182" s="34"/>
      <c r="Z182" s="34"/>
      <c r="AA182" s="34"/>
      <c r="AB182" s="34"/>
      <c r="AC182" s="34"/>
      <c r="AD182" s="34"/>
      <c r="AE182" s="34"/>
      <c r="AR182" s="185" t="s">
        <v>158</v>
      </c>
      <c r="AT182" s="185" t="s">
        <v>153</v>
      </c>
      <c r="AU182" s="185" t="s">
        <v>86</v>
      </c>
      <c r="AY182" s="17" t="s">
        <v>151</v>
      </c>
      <c r="BE182" s="186">
        <f t="shared" si="24"/>
        <v>0</v>
      </c>
      <c r="BF182" s="186">
        <f t="shared" si="25"/>
        <v>0</v>
      </c>
      <c r="BG182" s="186">
        <f t="shared" si="26"/>
        <v>0</v>
      </c>
      <c r="BH182" s="186">
        <f t="shared" si="27"/>
        <v>0</v>
      </c>
      <c r="BI182" s="186">
        <f t="shared" si="28"/>
        <v>0</v>
      </c>
      <c r="BJ182" s="17" t="s">
        <v>158</v>
      </c>
      <c r="BK182" s="186">
        <f t="shared" si="29"/>
        <v>0</v>
      </c>
      <c r="BL182" s="17" t="s">
        <v>158</v>
      </c>
      <c r="BM182" s="185" t="s">
        <v>2123</v>
      </c>
    </row>
    <row r="183" spans="1:65" s="2" customFormat="1" ht="14.4" customHeight="1">
      <c r="A183" s="34"/>
      <c r="B183" s="35"/>
      <c r="C183" s="174" t="s">
        <v>601</v>
      </c>
      <c r="D183" s="174" t="s">
        <v>153</v>
      </c>
      <c r="E183" s="175" t="s">
        <v>2124</v>
      </c>
      <c r="F183" s="176" t="s">
        <v>2125</v>
      </c>
      <c r="G183" s="177" t="s">
        <v>551</v>
      </c>
      <c r="H183" s="178">
        <v>25</v>
      </c>
      <c r="I183" s="179"/>
      <c r="J183" s="180">
        <f t="shared" si="20"/>
        <v>0</v>
      </c>
      <c r="K183" s="176" t="s">
        <v>19</v>
      </c>
      <c r="L183" s="39"/>
      <c r="M183" s="181" t="s">
        <v>19</v>
      </c>
      <c r="N183" s="182" t="s">
        <v>51</v>
      </c>
      <c r="O183" s="65"/>
      <c r="P183" s="183">
        <f t="shared" si="21"/>
        <v>0</v>
      </c>
      <c r="Q183" s="183">
        <v>0</v>
      </c>
      <c r="R183" s="183">
        <f t="shared" si="22"/>
        <v>0</v>
      </c>
      <c r="S183" s="183">
        <v>0</v>
      </c>
      <c r="T183" s="184">
        <f t="shared" si="23"/>
        <v>0</v>
      </c>
      <c r="U183" s="34"/>
      <c r="V183" s="34"/>
      <c r="W183" s="34"/>
      <c r="X183" s="34"/>
      <c r="Y183" s="34"/>
      <c r="Z183" s="34"/>
      <c r="AA183" s="34"/>
      <c r="AB183" s="34"/>
      <c r="AC183" s="34"/>
      <c r="AD183" s="34"/>
      <c r="AE183" s="34"/>
      <c r="AR183" s="185" t="s">
        <v>158</v>
      </c>
      <c r="AT183" s="185" t="s">
        <v>153</v>
      </c>
      <c r="AU183" s="185" t="s">
        <v>86</v>
      </c>
      <c r="AY183" s="17" t="s">
        <v>151</v>
      </c>
      <c r="BE183" s="186">
        <f t="shared" si="24"/>
        <v>0</v>
      </c>
      <c r="BF183" s="186">
        <f t="shared" si="25"/>
        <v>0</v>
      </c>
      <c r="BG183" s="186">
        <f t="shared" si="26"/>
        <v>0</v>
      </c>
      <c r="BH183" s="186">
        <f t="shared" si="27"/>
        <v>0</v>
      </c>
      <c r="BI183" s="186">
        <f t="shared" si="28"/>
        <v>0</v>
      </c>
      <c r="BJ183" s="17" t="s">
        <v>158</v>
      </c>
      <c r="BK183" s="186">
        <f t="shared" si="29"/>
        <v>0</v>
      </c>
      <c r="BL183" s="17" t="s">
        <v>158</v>
      </c>
      <c r="BM183" s="185" t="s">
        <v>2126</v>
      </c>
    </row>
    <row r="184" spans="1:65" s="2" customFormat="1" ht="14.4" customHeight="1">
      <c r="A184" s="34"/>
      <c r="B184" s="35"/>
      <c r="C184" s="174" t="s">
        <v>605</v>
      </c>
      <c r="D184" s="174" t="s">
        <v>153</v>
      </c>
      <c r="E184" s="175" t="s">
        <v>2127</v>
      </c>
      <c r="F184" s="176" t="s">
        <v>2128</v>
      </c>
      <c r="G184" s="177" t="s">
        <v>1869</v>
      </c>
      <c r="H184" s="178">
        <v>26</v>
      </c>
      <c r="I184" s="179"/>
      <c r="J184" s="180">
        <f t="shared" si="20"/>
        <v>0</v>
      </c>
      <c r="K184" s="176" t="s">
        <v>19</v>
      </c>
      <c r="L184" s="39"/>
      <c r="M184" s="181" t="s">
        <v>19</v>
      </c>
      <c r="N184" s="182" t="s">
        <v>51</v>
      </c>
      <c r="O184" s="65"/>
      <c r="P184" s="183">
        <f t="shared" si="21"/>
        <v>0</v>
      </c>
      <c r="Q184" s="183">
        <v>0</v>
      </c>
      <c r="R184" s="183">
        <f t="shared" si="22"/>
        <v>0</v>
      </c>
      <c r="S184" s="183">
        <v>0</v>
      </c>
      <c r="T184" s="184">
        <f t="shared" si="23"/>
        <v>0</v>
      </c>
      <c r="U184" s="34"/>
      <c r="V184" s="34"/>
      <c r="W184" s="34"/>
      <c r="X184" s="34"/>
      <c r="Y184" s="34"/>
      <c r="Z184" s="34"/>
      <c r="AA184" s="34"/>
      <c r="AB184" s="34"/>
      <c r="AC184" s="34"/>
      <c r="AD184" s="34"/>
      <c r="AE184" s="34"/>
      <c r="AR184" s="185" t="s">
        <v>158</v>
      </c>
      <c r="AT184" s="185" t="s">
        <v>153</v>
      </c>
      <c r="AU184" s="185" t="s">
        <v>86</v>
      </c>
      <c r="AY184" s="17" t="s">
        <v>151</v>
      </c>
      <c r="BE184" s="186">
        <f t="shared" si="24"/>
        <v>0</v>
      </c>
      <c r="BF184" s="186">
        <f t="shared" si="25"/>
        <v>0</v>
      </c>
      <c r="BG184" s="186">
        <f t="shared" si="26"/>
        <v>0</v>
      </c>
      <c r="BH184" s="186">
        <f t="shared" si="27"/>
        <v>0</v>
      </c>
      <c r="BI184" s="186">
        <f t="shared" si="28"/>
        <v>0</v>
      </c>
      <c r="BJ184" s="17" t="s">
        <v>158</v>
      </c>
      <c r="BK184" s="186">
        <f t="shared" si="29"/>
        <v>0</v>
      </c>
      <c r="BL184" s="17" t="s">
        <v>158</v>
      </c>
      <c r="BM184" s="185" t="s">
        <v>2129</v>
      </c>
    </row>
    <row r="185" spans="1:65" s="2" customFormat="1" ht="14.4" customHeight="1">
      <c r="A185" s="34"/>
      <c r="B185" s="35"/>
      <c r="C185" s="174" t="s">
        <v>610</v>
      </c>
      <c r="D185" s="174" t="s">
        <v>153</v>
      </c>
      <c r="E185" s="175" t="s">
        <v>2127</v>
      </c>
      <c r="F185" s="176" t="s">
        <v>2128</v>
      </c>
      <c r="G185" s="177" t="s">
        <v>1869</v>
      </c>
      <c r="H185" s="178">
        <v>2</v>
      </c>
      <c r="I185" s="179"/>
      <c r="J185" s="180">
        <f aca="true" t="shared" si="30" ref="J185:J216">ROUND(I185*H185,2)</f>
        <v>0</v>
      </c>
      <c r="K185" s="176" t="s">
        <v>19</v>
      </c>
      <c r="L185" s="39"/>
      <c r="M185" s="181" t="s">
        <v>19</v>
      </c>
      <c r="N185" s="182" t="s">
        <v>51</v>
      </c>
      <c r="O185" s="65"/>
      <c r="P185" s="183">
        <f aca="true" t="shared" si="31" ref="P185:P216">O185*H185</f>
        <v>0</v>
      </c>
      <c r="Q185" s="183">
        <v>0</v>
      </c>
      <c r="R185" s="183">
        <f aca="true" t="shared" si="32" ref="R185:R216">Q185*H185</f>
        <v>0</v>
      </c>
      <c r="S185" s="183">
        <v>0</v>
      </c>
      <c r="T185" s="184">
        <f aca="true" t="shared" si="33" ref="T185:T216">S185*H185</f>
        <v>0</v>
      </c>
      <c r="U185" s="34"/>
      <c r="V185" s="34"/>
      <c r="W185" s="34"/>
      <c r="X185" s="34"/>
      <c r="Y185" s="34"/>
      <c r="Z185" s="34"/>
      <c r="AA185" s="34"/>
      <c r="AB185" s="34"/>
      <c r="AC185" s="34"/>
      <c r="AD185" s="34"/>
      <c r="AE185" s="34"/>
      <c r="AR185" s="185" t="s">
        <v>158</v>
      </c>
      <c r="AT185" s="185" t="s">
        <v>153</v>
      </c>
      <c r="AU185" s="185" t="s">
        <v>86</v>
      </c>
      <c r="AY185" s="17" t="s">
        <v>151</v>
      </c>
      <c r="BE185" s="186">
        <f aca="true" t="shared" si="34" ref="BE185:BE197">IF(N185="základní",J185,0)</f>
        <v>0</v>
      </c>
      <c r="BF185" s="186">
        <f aca="true" t="shared" si="35" ref="BF185:BF197">IF(N185="snížená",J185,0)</f>
        <v>0</v>
      </c>
      <c r="BG185" s="186">
        <f aca="true" t="shared" si="36" ref="BG185:BG197">IF(N185="zákl. přenesená",J185,0)</f>
        <v>0</v>
      </c>
      <c r="BH185" s="186">
        <f aca="true" t="shared" si="37" ref="BH185:BH197">IF(N185="sníž. přenesená",J185,0)</f>
        <v>0</v>
      </c>
      <c r="BI185" s="186">
        <f aca="true" t="shared" si="38" ref="BI185:BI197">IF(N185="nulová",J185,0)</f>
        <v>0</v>
      </c>
      <c r="BJ185" s="17" t="s">
        <v>158</v>
      </c>
      <c r="BK185" s="186">
        <f aca="true" t="shared" si="39" ref="BK185:BK197">ROUND(I185*H185,2)</f>
        <v>0</v>
      </c>
      <c r="BL185" s="17" t="s">
        <v>158</v>
      </c>
      <c r="BM185" s="185" t="s">
        <v>2130</v>
      </c>
    </row>
    <row r="186" spans="1:65" s="2" customFormat="1" ht="14.4" customHeight="1">
      <c r="A186" s="34"/>
      <c r="B186" s="35"/>
      <c r="C186" s="174" t="s">
        <v>614</v>
      </c>
      <c r="D186" s="174" t="s">
        <v>153</v>
      </c>
      <c r="E186" s="175" t="s">
        <v>2127</v>
      </c>
      <c r="F186" s="176" t="s">
        <v>2128</v>
      </c>
      <c r="G186" s="177" t="s">
        <v>1869</v>
      </c>
      <c r="H186" s="178">
        <v>9</v>
      </c>
      <c r="I186" s="179"/>
      <c r="J186" s="180">
        <f t="shared" si="30"/>
        <v>0</v>
      </c>
      <c r="K186" s="176" t="s">
        <v>19</v>
      </c>
      <c r="L186" s="39"/>
      <c r="M186" s="181" t="s">
        <v>19</v>
      </c>
      <c r="N186" s="182" t="s">
        <v>51</v>
      </c>
      <c r="O186" s="65"/>
      <c r="P186" s="183">
        <f t="shared" si="31"/>
        <v>0</v>
      </c>
      <c r="Q186" s="183">
        <v>0</v>
      </c>
      <c r="R186" s="183">
        <f t="shared" si="32"/>
        <v>0</v>
      </c>
      <c r="S186" s="183">
        <v>0</v>
      </c>
      <c r="T186" s="184">
        <f t="shared" si="33"/>
        <v>0</v>
      </c>
      <c r="U186" s="34"/>
      <c r="V186" s="34"/>
      <c r="W186" s="34"/>
      <c r="X186" s="34"/>
      <c r="Y186" s="34"/>
      <c r="Z186" s="34"/>
      <c r="AA186" s="34"/>
      <c r="AB186" s="34"/>
      <c r="AC186" s="34"/>
      <c r="AD186" s="34"/>
      <c r="AE186" s="34"/>
      <c r="AR186" s="185" t="s">
        <v>158</v>
      </c>
      <c r="AT186" s="185" t="s">
        <v>153</v>
      </c>
      <c r="AU186" s="185" t="s">
        <v>86</v>
      </c>
      <c r="AY186" s="17" t="s">
        <v>151</v>
      </c>
      <c r="BE186" s="186">
        <f t="shared" si="34"/>
        <v>0</v>
      </c>
      <c r="BF186" s="186">
        <f t="shared" si="35"/>
        <v>0</v>
      </c>
      <c r="BG186" s="186">
        <f t="shared" si="36"/>
        <v>0</v>
      </c>
      <c r="BH186" s="186">
        <f t="shared" si="37"/>
        <v>0</v>
      </c>
      <c r="BI186" s="186">
        <f t="shared" si="38"/>
        <v>0</v>
      </c>
      <c r="BJ186" s="17" t="s">
        <v>158</v>
      </c>
      <c r="BK186" s="186">
        <f t="shared" si="39"/>
        <v>0</v>
      </c>
      <c r="BL186" s="17" t="s">
        <v>158</v>
      </c>
      <c r="BM186" s="185" t="s">
        <v>2131</v>
      </c>
    </row>
    <row r="187" spans="1:65" s="2" customFormat="1" ht="14.4" customHeight="1">
      <c r="A187" s="34"/>
      <c r="B187" s="35"/>
      <c r="C187" s="174" t="s">
        <v>618</v>
      </c>
      <c r="D187" s="174" t="s">
        <v>153</v>
      </c>
      <c r="E187" s="175" t="s">
        <v>2127</v>
      </c>
      <c r="F187" s="176" t="s">
        <v>2128</v>
      </c>
      <c r="G187" s="177" t="s">
        <v>1869</v>
      </c>
      <c r="H187" s="178">
        <v>5</v>
      </c>
      <c r="I187" s="179"/>
      <c r="J187" s="180">
        <f t="shared" si="30"/>
        <v>0</v>
      </c>
      <c r="K187" s="176" t="s">
        <v>19</v>
      </c>
      <c r="L187" s="39"/>
      <c r="M187" s="181" t="s">
        <v>19</v>
      </c>
      <c r="N187" s="182" t="s">
        <v>51</v>
      </c>
      <c r="O187" s="65"/>
      <c r="P187" s="183">
        <f t="shared" si="31"/>
        <v>0</v>
      </c>
      <c r="Q187" s="183">
        <v>0</v>
      </c>
      <c r="R187" s="183">
        <f t="shared" si="32"/>
        <v>0</v>
      </c>
      <c r="S187" s="183">
        <v>0</v>
      </c>
      <c r="T187" s="184">
        <f t="shared" si="33"/>
        <v>0</v>
      </c>
      <c r="U187" s="34"/>
      <c r="V187" s="34"/>
      <c r="W187" s="34"/>
      <c r="X187" s="34"/>
      <c r="Y187" s="34"/>
      <c r="Z187" s="34"/>
      <c r="AA187" s="34"/>
      <c r="AB187" s="34"/>
      <c r="AC187" s="34"/>
      <c r="AD187" s="34"/>
      <c r="AE187" s="34"/>
      <c r="AR187" s="185" t="s">
        <v>158</v>
      </c>
      <c r="AT187" s="185" t="s">
        <v>153</v>
      </c>
      <c r="AU187" s="185" t="s">
        <v>86</v>
      </c>
      <c r="AY187" s="17" t="s">
        <v>151</v>
      </c>
      <c r="BE187" s="186">
        <f t="shared" si="34"/>
        <v>0</v>
      </c>
      <c r="BF187" s="186">
        <f t="shared" si="35"/>
        <v>0</v>
      </c>
      <c r="BG187" s="186">
        <f t="shared" si="36"/>
        <v>0</v>
      </c>
      <c r="BH187" s="186">
        <f t="shared" si="37"/>
        <v>0</v>
      </c>
      <c r="BI187" s="186">
        <f t="shared" si="38"/>
        <v>0</v>
      </c>
      <c r="BJ187" s="17" t="s">
        <v>158</v>
      </c>
      <c r="BK187" s="186">
        <f t="shared" si="39"/>
        <v>0</v>
      </c>
      <c r="BL187" s="17" t="s">
        <v>158</v>
      </c>
      <c r="BM187" s="185" t="s">
        <v>2132</v>
      </c>
    </row>
    <row r="188" spans="1:65" s="2" customFormat="1" ht="14.4" customHeight="1">
      <c r="A188" s="34"/>
      <c r="B188" s="35"/>
      <c r="C188" s="174" t="s">
        <v>623</v>
      </c>
      <c r="D188" s="174" t="s">
        <v>153</v>
      </c>
      <c r="E188" s="175" t="s">
        <v>2127</v>
      </c>
      <c r="F188" s="176" t="s">
        <v>2128</v>
      </c>
      <c r="G188" s="177" t="s">
        <v>1869</v>
      </c>
      <c r="H188" s="178">
        <v>5</v>
      </c>
      <c r="I188" s="179"/>
      <c r="J188" s="180">
        <f t="shared" si="30"/>
        <v>0</v>
      </c>
      <c r="K188" s="176" t="s">
        <v>19</v>
      </c>
      <c r="L188" s="39"/>
      <c r="M188" s="181" t="s">
        <v>19</v>
      </c>
      <c r="N188" s="182" t="s">
        <v>51</v>
      </c>
      <c r="O188" s="65"/>
      <c r="P188" s="183">
        <f t="shared" si="31"/>
        <v>0</v>
      </c>
      <c r="Q188" s="183">
        <v>0</v>
      </c>
      <c r="R188" s="183">
        <f t="shared" si="32"/>
        <v>0</v>
      </c>
      <c r="S188" s="183">
        <v>0</v>
      </c>
      <c r="T188" s="184">
        <f t="shared" si="33"/>
        <v>0</v>
      </c>
      <c r="U188" s="34"/>
      <c r="V188" s="34"/>
      <c r="W188" s="34"/>
      <c r="X188" s="34"/>
      <c r="Y188" s="34"/>
      <c r="Z188" s="34"/>
      <c r="AA188" s="34"/>
      <c r="AB188" s="34"/>
      <c r="AC188" s="34"/>
      <c r="AD188" s="34"/>
      <c r="AE188" s="34"/>
      <c r="AR188" s="185" t="s">
        <v>158</v>
      </c>
      <c r="AT188" s="185" t="s">
        <v>153</v>
      </c>
      <c r="AU188" s="185" t="s">
        <v>86</v>
      </c>
      <c r="AY188" s="17" t="s">
        <v>151</v>
      </c>
      <c r="BE188" s="186">
        <f t="shared" si="34"/>
        <v>0</v>
      </c>
      <c r="BF188" s="186">
        <f t="shared" si="35"/>
        <v>0</v>
      </c>
      <c r="BG188" s="186">
        <f t="shared" si="36"/>
        <v>0</v>
      </c>
      <c r="BH188" s="186">
        <f t="shared" si="37"/>
        <v>0</v>
      </c>
      <c r="BI188" s="186">
        <f t="shared" si="38"/>
        <v>0</v>
      </c>
      <c r="BJ188" s="17" t="s">
        <v>158</v>
      </c>
      <c r="BK188" s="186">
        <f t="shared" si="39"/>
        <v>0</v>
      </c>
      <c r="BL188" s="17" t="s">
        <v>158</v>
      </c>
      <c r="BM188" s="185" t="s">
        <v>2133</v>
      </c>
    </row>
    <row r="189" spans="1:65" s="2" customFormat="1" ht="14.4" customHeight="1">
      <c r="A189" s="34"/>
      <c r="B189" s="35"/>
      <c r="C189" s="174" t="s">
        <v>628</v>
      </c>
      <c r="D189" s="174" t="s">
        <v>153</v>
      </c>
      <c r="E189" s="175" t="s">
        <v>2127</v>
      </c>
      <c r="F189" s="176" t="s">
        <v>2128</v>
      </c>
      <c r="G189" s="177" t="s">
        <v>1869</v>
      </c>
      <c r="H189" s="178">
        <v>18</v>
      </c>
      <c r="I189" s="179"/>
      <c r="J189" s="180">
        <f t="shared" si="30"/>
        <v>0</v>
      </c>
      <c r="K189" s="176" t="s">
        <v>19</v>
      </c>
      <c r="L189" s="39"/>
      <c r="M189" s="181" t="s">
        <v>19</v>
      </c>
      <c r="N189" s="182" t="s">
        <v>51</v>
      </c>
      <c r="O189" s="65"/>
      <c r="P189" s="183">
        <f t="shared" si="31"/>
        <v>0</v>
      </c>
      <c r="Q189" s="183">
        <v>0</v>
      </c>
      <c r="R189" s="183">
        <f t="shared" si="32"/>
        <v>0</v>
      </c>
      <c r="S189" s="183">
        <v>0</v>
      </c>
      <c r="T189" s="184">
        <f t="shared" si="33"/>
        <v>0</v>
      </c>
      <c r="U189" s="34"/>
      <c r="V189" s="34"/>
      <c r="W189" s="34"/>
      <c r="X189" s="34"/>
      <c r="Y189" s="34"/>
      <c r="Z189" s="34"/>
      <c r="AA189" s="34"/>
      <c r="AB189" s="34"/>
      <c r="AC189" s="34"/>
      <c r="AD189" s="34"/>
      <c r="AE189" s="34"/>
      <c r="AR189" s="185" t="s">
        <v>158</v>
      </c>
      <c r="AT189" s="185" t="s">
        <v>153</v>
      </c>
      <c r="AU189" s="185" t="s">
        <v>86</v>
      </c>
      <c r="AY189" s="17" t="s">
        <v>151</v>
      </c>
      <c r="BE189" s="186">
        <f t="shared" si="34"/>
        <v>0</v>
      </c>
      <c r="BF189" s="186">
        <f t="shared" si="35"/>
        <v>0</v>
      </c>
      <c r="BG189" s="186">
        <f t="shared" si="36"/>
        <v>0</v>
      </c>
      <c r="BH189" s="186">
        <f t="shared" si="37"/>
        <v>0</v>
      </c>
      <c r="BI189" s="186">
        <f t="shared" si="38"/>
        <v>0</v>
      </c>
      <c r="BJ189" s="17" t="s">
        <v>158</v>
      </c>
      <c r="BK189" s="186">
        <f t="shared" si="39"/>
        <v>0</v>
      </c>
      <c r="BL189" s="17" t="s">
        <v>158</v>
      </c>
      <c r="BM189" s="185" t="s">
        <v>2134</v>
      </c>
    </row>
    <row r="190" spans="1:65" s="2" customFormat="1" ht="14.4" customHeight="1">
      <c r="A190" s="34"/>
      <c r="B190" s="35"/>
      <c r="C190" s="174" t="s">
        <v>632</v>
      </c>
      <c r="D190" s="174" t="s">
        <v>153</v>
      </c>
      <c r="E190" s="175" t="s">
        <v>2127</v>
      </c>
      <c r="F190" s="176" t="s">
        <v>2128</v>
      </c>
      <c r="G190" s="177" t="s">
        <v>1869</v>
      </c>
      <c r="H190" s="178">
        <v>1</v>
      </c>
      <c r="I190" s="179"/>
      <c r="J190" s="180">
        <f t="shared" si="30"/>
        <v>0</v>
      </c>
      <c r="K190" s="176" t="s">
        <v>19</v>
      </c>
      <c r="L190" s="39"/>
      <c r="M190" s="181" t="s">
        <v>19</v>
      </c>
      <c r="N190" s="182" t="s">
        <v>51</v>
      </c>
      <c r="O190" s="65"/>
      <c r="P190" s="183">
        <f t="shared" si="31"/>
        <v>0</v>
      </c>
      <c r="Q190" s="183">
        <v>0</v>
      </c>
      <c r="R190" s="183">
        <f t="shared" si="32"/>
        <v>0</v>
      </c>
      <c r="S190" s="183">
        <v>0</v>
      </c>
      <c r="T190" s="184">
        <f t="shared" si="33"/>
        <v>0</v>
      </c>
      <c r="U190" s="34"/>
      <c r="V190" s="34"/>
      <c r="W190" s="34"/>
      <c r="X190" s="34"/>
      <c r="Y190" s="34"/>
      <c r="Z190" s="34"/>
      <c r="AA190" s="34"/>
      <c r="AB190" s="34"/>
      <c r="AC190" s="34"/>
      <c r="AD190" s="34"/>
      <c r="AE190" s="34"/>
      <c r="AR190" s="185" t="s">
        <v>158</v>
      </c>
      <c r="AT190" s="185" t="s">
        <v>153</v>
      </c>
      <c r="AU190" s="185" t="s">
        <v>86</v>
      </c>
      <c r="AY190" s="17" t="s">
        <v>151</v>
      </c>
      <c r="BE190" s="186">
        <f t="shared" si="34"/>
        <v>0</v>
      </c>
      <c r="BF190" s="186">
        <f t="shared" si="35"/>
        <v>0</v>
      </c>
      <c r="BG190" s="186">
        <f t="shared" si="36"/>
        <v>0</v>
      </c>
      <c r="BH190" s="186">
        <f t="shared" si="37"/>
        <v>0</v>
      </c>
      <c r="BI190" s="186">
        <f t="shared" si="38"/>
        <v>0</v>
      </c>
      <c r="BJ190" s="17" t="s">
        <v>158</v>
      </c>
      <c r="BK190" s="186">
        <f t="shared" si="39"/>
        <v>0</v>
      </c>
      <c r="BL190" s="17" t="s">
        <v>158</v>
      </c>
      <c r="BM190" s="185" t="s">
        <v>2135</v>
      </c>
    </row>
    <row r="191" spans="1:65" s="2" customFormat="1" ht="14.4" customHeight="1">
      <c r="A191" s="34"/>
      <c r="B191" s="35"/>
      <c r="C191" s="174" t="s">
        <v>636</v>
      </c>
      <c r="D191" s="174" t="s">
        <v>153</v>
      </c>
      <c r="E191" s="175" t="s">
        <v>2127</v>
      </c>
      <c r="F191" s="176" t="s">
        <v>2128</v>
      </c>
      <c r="G191" s="177" t="s">
        <v>1869</v>
      </c>
      <c r="H191" s="178">
        <v>14</v>
      </c>
      <c r="I191" s="179"/>
      <c r="J191" s="180">
        <f t="shared" si="30"/>
        <v>0</v>
      </c>
      <c r="K191" s="176" t="s">
        <v>19</v>
      </c>
      <c r="L191" s="39"/>
      <c r="M191" s="181" t="s">
        <v>19</v>
      </c>
      <c r="N191" s="182" t="s">
        <v>51</v>
      </c>
      <c r="O191" s="65"/>
      <c r="P191" s="183">
        <f t="shared" si="31"/>
        <v>0</v>
      </c>
      <c r="Q191" s="183">
        <v>0</v>
      </c>
      <c r="R191" s="183">
        <f t="shared" si="32"/>
        <v>0</v>
      </c>
      <c r="S191" s="183">
        <v>0</v>
      </c>
      <c r="T191" s="184">
        <f t="shared" si="33"/>
        <v>0</v>
      </c>
      <c r="U191" s="34"/>
      <c r="V191" s="34"/>
      <c r="W191" s="34"/>
      <c r="X191" s="34"/>
      <c r="Y191" s="34"/>
      <c r="Z191" s="34"/>
      <c r="AA191" s="34"/>
      <c r="AB191" s="34"/>
      <c r="AC191" s="34"/>
      <c r="AD191" s="34"/>
      <c r="AE191" s="34"/>
      <c r="AR191" s="185" t="s">
        <v>158</v>
      </c>
      <c r="AT191" s="185" t="s">
        <v>153</v>
      </c>
      <c r="AU191" s="185" t="s">
        <v>86</v>
      </c>
      <c r="AY191" s="17" t="s">
        <v>151</v>
      </c>
      <c r="BE191" s="186">
        <f t="shared" si="34"/>
        <v>0</v>
      </c>
      <c r="BF191" s="186">
        <f t="shared" si="35"/>
        <v>0</v>
      </c>
      <c r="BG191" s="186">
        <f t="shared" si="36"/>
        <v>0</v>
      </c>
      <c r="BH191" s="186">
        <f t="shared" si="37"/>
        <v>0</v>
      </c>
      <c r="BI191" s="186">
        <f t="shared" si="38"/>
        <v>0</v>
      </c>
      <c r="BJ191" s="17" t="s">
        <v>158</v>
      </c>
      <c r="BK191" s="186">
        <f t="shared" si="39"/>
        <v>0</v>
      </c>
      <c r="BL191" s="17" t="s">
        <v>158</v>
      </c>
      <c r="BM191" s="185" t="s">
        <v>2136</v>
      </c>
    </row>
    <row r="192" spans="1:65" s="2" customFormat="1" ht="14.4" customHeight="1">
      <c r="A192" s="34"/>
      <c r="B192" s="35"/>
      <c r="C192" s="174" t="s">
        <v>640</v>
      </c>
      <c r="D192" s="174" t="s">
        <v>153</v>
      </c>
      <c r="E192" s="175" t="s">
        <v>2127</v>
      </c>
      <c r="F192" s="176" t="s">
        <v>2128</v>
      </c>
      <c r="G192" s="177" t="s">
        <v>1869</v>
      </c>
      <c r="H192" s="178">
        <v>4</v>
      </c>
      <c r="I192" s="179"/>
      <c r="J192" s="180">
        <f t="shared" si="30"/>
        <v>0</v>
      </c>
      <c r="K192" s="176" t="s">
        <v>19</v>
      </c>
      <c r="L192" s="39"/>
      <c r="M192" s="181" t="s">
        <v>19</v>
      </c>
      <c r="N192" s="182" t="s">
        <v>51</v>
      </c>
      <c r="O192" s="65"/>
      <c r="P192" s="183">
        <f t="shared" si="31"/>
        <v>0</v>
      </c>
      <c r="Q192" s="183">
        <v>0</v>
      </c>
      <c r="R192" s="183">
        <f t="shared" si="32"/>
        <v>0</v>
      </c>
      <c r="S192" s="183">
        <v>0</v>
      </c>
      <c r="T192" s="184">
        <f t="shared" si="33"/>
        <v>0</v>
      </c>
      <c r="U192" s="34"/>
      <c r="V192" s="34"/>
      <c r="W192" s="34"/>
      <c r="X192" s="34"/>
      <c r="Y192" s="34"/>
      <c r="Z192" s="34"/>
      <c r="AA192" s="34"/>
      <c r="AB192" s="34"/>
      <c r="AC192" s="34"/>
      <c r="AD192" s="34"/>
      <c r="AE192" s="34"/>
      <c r="AR192" s="185" t="s">
        <v>158</v>
      </c>
      <c r="AT192" s="185" t="s">
        <v>153</v>
      </c>
      <c r="AU192" s="185" t="s">
        <v>86</v>
      </c>
      <c r="AY192" s="17" t="s">
        <v>151</v>
      </c>
      <c r="BE192" s="186">
        <f t="shared" si="34"/>
        <v>0</v>
      </c>
      <c r="BF192" s="186">
        <f t="shared" si="35"/>
        <v>0</v>
      </c>
      <c r="BG192" s="186">
        <f t="shared" si="36"/>
        <v>0</v>
      </c>
      <c r="BH192" s="186">
        <f t="shared" si="37"/>
        <v>0</v>
      </c>
      <c r="BI192" s="186">
        <f t="shared" si="38"/>
        <v>0</v>
      </c>
      <c r="BJ192" s="17" t="s">
        <v>158</v>
      </c>
      <c r="BK192" s="186">
        <f t="shared" si="39"/>
        <v>0</v>
      </c>
      <c r="BL192" s="17" t="s">
        <v>158</v>
      </c>
      <c r="BM192" s="185" t="s">
        <v>2137</v>
      </c>
    </row>
    <row r="193" spans="1:65" s="2" customFormat="1" ht="14.4" customHeight="1">
      <c r="A193" s="34"/>
      <c r="B193" s="35"/>
      <c r="C193" s="174" t="s">
        <v>644</v>
      </c>
      <c r="D193" s="174" t="s">
        <v>153</v>
      </c>
      <c r="E193" s="175" t="s">
        <v>2127</v>
      </c>
      <c r="F193" s="176" t="s">
        <v>2128</v>
      </c>
      <c r="G193" s="177" t="s">
        <v>1869</v>
      </c>
      <c r="H193" s="178">
        <v>1</v>
      </c>
      <c r="I193" s="179"/>
      <c r="J193" s="180">
        <f t="shared" si="30"/>
        <v>0</v>
      </c>
      <c r="K193" s="176" t="s">
        <v>19</v>
      </c>
      <c r="L193" s="39"/>
      <c r="M193" s="181" t="s">
        <v>19</v>
      </c>
      <c r="N193" s="182" t="s">
        <v>51</v>
      </c>
      <c r="O193" s="65"/>
      <c r="P193" s="183">
        <f t="shared" si="31"/>
        <v>0</v>
      </c>
      <c r="Q193" s="183">
        <v>0</v>
      </c>
      <c r="R193" s="183">
        <f t="shared" si="32"/>
        <v>0</v>
      </c>
      <c r="S193" s="183">
        <v>0</v>
      </c>
      <c r="T193" s="184">
        <f t="shared" si="33"/>
        <v>0</v>
      </c>
      <c r="U193" s="34"/>
      <c r="V193" s="34"/>
      <c r="W193" s="34"/>
      <c r="X193" s="34"/>
      <c r="Y193" s="34"/>
      <c r="Z193" s="34"/>
      <c r="AA193" s="34"/>
      <c r="AB193" s="34"/>
      <c r="AC193" s="34"/>
      <c r="AD193" s="34"/>
      <c r="AE193" s="34"/>
      <c r="AR193" s="185" t="s">
        <v>158</v>
      </c>
      <c r="AT193" s="185" t="s">
        <v>153</v>
      </c>
      <c r="AU193" s="185" t="s">
        <v>86</v>
      </c>
      <c r="AY193" s="17" t="s">
        <v>151</v>
      </c>
      <c r="BE193" s="186">
        <f t="shared" si="34"/>
        <v>0</v>
      </c>
      <c r="BF193" s="186">
        <f t="shared" si="35"/>
        <v>0</v>
      </c>
      <c r="BG193" s="186">
        <f t="shared" si="36"/>
        <v>0</v>
      </c>
      <c r="BH193" s="186">
        <f t="shared" si="37"/>
        <v>0</v>
      </c>
      <c r="BI193" s="186">
        <f t="shared" si="38"/>
        <v>0</v>
      </c>
      <c r="BJ193" s="17" t="s">
        <v>158</v>
      </c>
      <c r="BK193" s="186">
        <f t="shared" si="39"/>
        <v>0</v>
      </c>
      <c r="BL193" s="17" t="s">
        <v>158</v>
      </c>
      <c r="BM193" s="185" t="s">
        <v>2138</v>
      </c>
    </row>
    <row r="194" spans="1:65" s="2" customFormat="1" ht="14.4" customHeight="1">
      <c r="A194" s="34"/>
      <c r="B194" s="35"/>
      <c r="C194" s="174" t="s">
        <v>649</v>
      </c>
      <c r="D194" s="174" t="s">
        <v>153</v>
      </c>
      <c r="E194" s="175" t="s">
        <v>2139</v>
      </c>
      <c r="F194" s="176" t="s">
        <v>2140</v>
      </c>
      <c r="G194" s="177" t="s">
        <v>1869</v>
      </c>
      <c r="H194" s="178">
        <v>40</v>
      </c>
      <c r="I194" s="179"/>
      <c r="J194" s="180">
        <f t="shared" si="30"/>
        <v>0</v>
      </c>
      <c r="K194" s="176" t="s">
        <v>19</v>
      </c>
      <c r="L194" s="39"/>
      <c r="M194" s="181" t="s">
        <v>19</v>
      </c>
      <c r="N194" s="182" t="s">
        <v>51</v>
      </c>
      <c r="O194" s="65"/>
      <c r="P194" s="183">
        <f t="shared" si="31"/>
        <v>0</v>
      </c>
      <c r="Q194" s="183">
        <v>0</v>
      </c>
      <c r="R194" s="183">
        <f t="shared" si="32"/>
        <v>0</v>
      </c>
      <c r="S194" s="183">
        <v>0</v>
      </c>
      <c r="T194" s="184">
        <f t="shared" si="33"/>
        <v>0</v>
      </c>
      <c r="U194" s="34"/>
      <c r="V194" s="34"/>
      <c r="W194" s="34"/>
      <c r="X194" s="34"/>
      <c r="Y194" s="34"/>
      <c r="Z194" s="34"/>
      <c r="AA194" s="34"/>
      <c r="AB194" s="34"/>
      <c r="AC194" s="34"/>
      <c r="AD194" s="34"/>
      <c r="AE194" s="34"/>
      <c r="AR194" s="185" t="s">
        <v>158</v>
      </c>
      <c r="AT194" s="185" t="s">
        <v>153</v>
      </c>
      <c r="AU194" s="185" t="s">
        <v>86</v>
      </c>
      <c r="AY194" s="17" t="s">
        <v>151</v>
      </c>
      <c r="BE194" s="186">
        <f t="shared" si="34"/>
        <v>0</v>
      </c>
      <c r="BF194" s="186">
        <f t="shared" si="35"/>
        <v>0</v>
      </c>
      <c r="BG194" s="186">
        <f t="shared" si="36"/>
        <v>0</v>
      </c>
      <c r="BH194" s="186">
        <f t="shared" si="37"/>
        <v>0</v>
      </c>
      <c r="BI194" s="186">
        <f t="shared" si="38"/>
        <v>0</v>
      </c>
      <c r="BJ194" s="17" t="s">
        <v>158</v>
      </c>
      <c r="BK194" s="186">
        <f t="shared" si="39"/>
        <v>0</v>
      </c>
      <c r="BL194" s="17" t="s">
        <v>158</v>
      </c>
      <c r="BM194" s="185" t="s">
        <v>2141</v>
      </c>
    </row>
    <row r="195" spans="1:65" s="2" customFormat="1" ht="14.4" customHeight="1">
      <c r="A195" s="34"/>
      <c r="B195" s="35"/>
      <c r="C195" s="174" t="s">
        <v>653</v>
      </c>
      <c r="D195" s="174" t="s">
        <v>153</v>
      </c>
      <c r="E195" s="175" t="s">
        <v>2142</v>
      </c>
      <c r="F195" s="176" t="s">
        <v>2143</v>
      </c>
      <c r="G195" s="177" t="s">
        <v>1869</v>
      </c>
      <c r="H195" s="178">
        <v>5</v>
      </c>
      <c r="I195" s="179"/>
      <c r="J195" s="180">
        <f t="shared" si="30"/>
        <v>0</v>
      </c>
      <c r="K195" s="176" t="s">
        <v>19</v>
      </c>
      <c r="L195" s="39"/>
      <c r="M195" s="181" t="s">
        <v>19</v>
      </c>
      <c r="N195" s="182" t="s">
        <v>51</v>
      </c>
      <c r="O195" s="65"/>
      <c r="P195" s="183">
        <f t="shared" si="31"/>
        <v>0</v>
      </c>
      <c r="Q195" s="183">
        <v>0</v>
      </c>
      <c r="R195" s="183">
        <f t="shared" si="32"/>
        <v>0</v>
      </c>
      <c r="S195" s="183">
        <v>0</v>
      </c>
      <c r="T195" s="184">
        <f t="shared" si="33"/>
        <v>0</v>
      </c>
      <c r="U195" s="34"/>
      <c r="V195" s="34"/>
      <c r="W195" s="34"/>
      <c r="X195" s="34"/>
      <c r="Y195" s="34"/>
      <c r="Z195" s="34"/>
      <c r="AA195" s="34"/>
      <c r="AB195" s="34"/>
      <c r="AC195" s="34"/>
      <c r="AD195" s="34"/>
      <c r="AE195" s="34"/>
      <c r="AR195" s="185" t="s">
        <v>158</v>
      </c>
      <c r="AT195" s="185" t="s">
        <v>153</v>
      </c>
      <c r="AU195" s="185" t="s">
        <v>86</v>
      </c>
      <c r="AY195" s="17" t="s">
        <v>151</v>
      </c>
      <c r="BE195" s="186">
        <f t="shared" si="34"/>
        <v>0</v>
      </c>
      <c r="BF195" s="186">
        <f t="shared" si="35"/>
        <v>0</v>
      </c>
      <c r="BG195" s="186">
        <f t="shared" si="36"/>
        <v>0</v>
      </c>
      <c r="BH195" s="186">
        <f t="shared" si="37"/>
        <v>0</v>
      </c>
      <c r="BI195" s="186">
        <f t="shared" si="38"/>
        <v>0</v>
      </c>
      <c r="BJ195" s="17" t="s">
        <v>158</v>
      </c>
      <c r="BK195" s="186">
        <f t="shared" si="39"/>
        <v>0</v>
      </c>
      <c r="BL195" s="17" t="s">
        <v>158</v>
      </c>
      <c r="BM195" s="185" t="s">
        <v>2144</v>
      </c>
    </row>
    <row r="196" spans="1:65" s="2" customFormat="1" ht="14.4" customHeight="1">
      <c r="A196" s="34"/>
      <c r="B196" s="35"/>
      <c r="C196" s="174" t="s">
        <v>657</v>
      </c>
      <c r="D196" s="174" t="s">
        <v>153</v>
      </c>
      <c r="E196" s="175" t="s">
        <v>2145</v>
      </c>
      <c r="F196" s="176" t="s">
        <v>2146</v>
      </c>
      <c r="G196" s="177" t="s">
        <v>551</v>
      </c>
      <c r="H196" s="178">
        <v>20</v>
      </c>
      <c r="I196" s="179"/>
      <c r="J196" s="180">
        <f t="shared" si="30"/>
        <v>0</v>
      </c>
      <c r="K196" s="176" t="s">
        <v>19</v>
      </c>
      <c r="L196" s="39"/>
      <c r="M196" s="181" t="s">
        <v>19</v>
      </c>
      <c r="N196" s="182" t="s">
        <v>51</v>
      </c>
      <c r="O196" s="65"/>
      <c r="P196" s="183">
        <f t="shared" si="31"/>
        <v>0</v>
      </c>
      <c r="Q196" s="183">
        <v>0</v>
      </c>
      <c r="R196" s="183">
        <f t="shared" si="32"/>
        <v>0</v>
      </c>
      <c r="S196" s="183">
        <v>0</v>
      </c>
      <c r="T196" s="184">
        <f t="shared" si="33"/>
        <v>0</v>
      </c>
      <c r="U196" s="34"/>
      <c r="V196" s="34"/>
      <c r="W196" s="34"/>
      <c r="X196" s="34"/>
      <c r="Y196" s="34"/>
      <c r="Z196" s="34"/>
      <c r="AA196" s="34"/>
      <c r="AB196" s="34"/>
      <c r="AC196" s="34"/>
      <c r="AD196" s="34"/>
      <c r="AE196" s="34"/>
      <c r="AR196" s="185" t="s">
        <v>158</v>
      </c>
      <c r="AT196" s="185" t="s">
        <v>153</v>
      </c>
      <c r="AU196" s="185" t="s">
        <v>86</v>
      </c>
      <c r="AY196" s="17" t="s">
        <v>151</v>
      </c>
      <c r="BE196" s="186">
        <f t="shared" si="34"/>
        <v>0</v>
      </c>
      <c r="BF196" s="186">
        <f t="shared" si="35"/>
        <v>0</v>
      </c>
      <c r="BG196" s="186">
        <f t="shared" si="36"/>
        <v>0</v>
      </c>
      <c r="BH196" s="186">
        <f t="shared" si="37"/>
        <v>0</v>
      </c>
      <c r="BI196" s="186">
        <f t="shared" si="38"/>
        <v>0</v>
      </c>
      <c r="BJ196" s="17" t="s">
        <v>158</v>
      </c>
      <c r="BK196" s="186">
        <f t="shared" si="39"/>
        <v>0</v>
      </c>
      <c r="BL196" s="17" t="s">
        <v>158</v>
      </c>
      <c r="BM196" s="185" t="s">
        <v>2147</v>
      </c>
    </row>
    <row r="197" spans="1:65" s="2" customFormat="1" ht="14.4" customHeight="1">
      <c r="A197" s="34"/>
      <c r="B197" s="35"/>
      <c r="C197" s="174" t="s">
        <v>662</v>
      </c>
      <c r="D197" s="174" t="s">
        <v>153</v>
      </c>
      <c r="E197" s="175" t="s">
        <v>2148</v>
      </c>
      <c r="F197" s="176" t="s">
        <v>2149</v>
      </c>
      <c r="G197" s="177" t="s">
        <v>202</v>
      </c>
      <c r="H197" s="178">
        <v>350</v>
      </c>
      <c r="I197" s="179"/>
      <c r="J197" s="180">
        <f t="shared" si="30"/>
        <v>0</v>
      </c>
      <c r="K197" s="176" t="s">
        <v>19</v>
      </c>
      <c r="L197" s="39"/>
      <c r="M197" s="181" t="s">
        <v>19</v>
      </c>
      <c r="N197" s="182" t="s">
        <v>51</v>
      </c>
      <c r="O197" s="65"/>
      <c r="P197" s="183">
        <f t="shared" si="31"/>
        <v>0</v>
      </c>
      <c r="Q197" s="183">
        <v>0</v>
      </c>
      <c r="R197" s="183">
        <f t="shared" si="32"/>
        <v>0</v>
      </c>
      <c r="S197" s="183">
        <v>0</v>
      </c>
      <c r="T197" s="184">
        <f t="shared" si="33"/>
        <v>0</v>
      </c>
      <c r="U197" s="34"/>
      <c r="V197" s="34"/>
      <c r="W197" s="34"/>
      <c r="X197" s="34"/>
      <c r="Y197" s="34"/>
      <c r="Z197" s="34"/>
      <c r="AA197" s="34"/>
      <c r="AB197" s="34"/>
      <c r="AC197" s="34"/>
      <c r="AD197" s="34"/>
      <c r="AE197" s="34"/>
      <c r="AR197" s="185" t="s">
        <v>158</v>
      </c>
      <c r="AT197" s="185" t="s">
        <v>153</v>
      </c>
      <c r="AU197" s="185" t="s">
        <v>86</v>
      </c>
      <c r="AY197" s="17" t="s">
        <v>151</v>
      </c>
      <c r="BE197" s="186">
        <f t="shared" si="34"/>
        <v>0</v>
      </c>
      <c r="BF197" s="186">
        <f t="shared" si="35"/>
        <v>0</v>
      </c>
      <c r="BG197" s="186">
        <f t="shared" si="36"/>
        <v>0</v>
      </c>
      <c r="BH197" s="186">
        <f t="shared" si="37"/>
        <v>0</v>
      </c>
      <c r="BI197" s="186">
        <f t="shared" si="38"/>
        <v>0</v>
      </c>
      <c r="BJ197" s="17" t="s">
        <v>158</v>
      </c>
      <c r="BK197" s="186">
        <f t="shared" si="39"/>
        <v>0</v>
      </c>
      <c r="BL197" s="17" t="s">
        <v>158</v>
      </c>
      <c r="BM197" s="185" t="s">
        <v>2150</v>
      </c>
    </row>
    <row r="198" spans="2:63" s="12" customFormat="1" ht="25.95" customHeight="1">
      <c r="B198" s="158"/>
      <c r="C198" s="159"/>
      <c r="D198" s="160" t="s">
        <v>77</v>
      </c>
      <c r="E198" s="161" t="s">
        <v>2151</v>
      </c>
      <c r="F198" s="161" t="s">
        <v>2151</v>
      </c>
      <c r="G198" s="159"/>
      <c r="H198" s="159"/>
      <c r="I198" s="162"/>
      <c r="J198" s="163">
        <f>BK198</f>
        <v>0</v>
      </c>
      <c r="K198" s="159"/>
      <c r="L198" s="164"/>
      <c r="M198" s="165"/>
      <c r="N198" s="166"/>
      <c r="O198" s="166"/>
      <c r="P198" s="167">
        <f>SUM(P199:P218)</f>
        <v>0</v>
      </c>
      <c r="Q198" s="166"/>
      <c r="R198" s="167">
        <f>SUM(R199:R218)</f>
        <v>0</v>
      </c>
      <c r="S198" s="166"/>
      <c r="T198" s="168">
        <f>SUM(T199:T218)</f>
        <v>0</v>
      </c>
      <c r="AR198" s="169" t="s">
        <v>86</v>
      </c>
      <c r="AT198" s="170" t="s">
        <v>77</v>
      </c>
      <c r="AU198" s="170" t="s">
        <v>78</v>
      </c>
      <c r="AY198" s="169" t="s">
        <v>151</v>
      </c>
      <c r="BK198" s="171">
        <f>SUM(BK199:BK218)</f>
        <v>0</v>
      </c>
    </row>
    <row r="199" spans="1:65" s="2" customFormat="1" ht="14.4" customHeight="1">
      <c r="A199" s="34"/>
      <c r="B199" s="35"/>
      <c r="C199" s="174" t="s">
        <v>667</v>
      </c>
      <c r="D199" s="174" t="s">
        <v>153</v>
      </c>
      <c r="E199" s="175" t="s">
        <v>2152</v>
      </c>
      <c r="F199" s="176" t="s">
        <v>2153</v>
      </c>
      <c r="G199" s="177" t="s">
        <v>1869</v>
      </c>
      <c r="H199" s="178">
        <v>1</v>
      </c>
      <c r="I199" s="179"/>
      <c r="J199" s="180">
        <f aca="true" t="shared" si="40" ref="J199:J218">ROUND(I199*H199,2)</f>
        <v>0</v>
      </c>
      <c r="K199" s="176" t="s">
        <v>19</v>
      </c>
      <c r="L199" s="39"/>
      <c r="M199" s="181" t="s">
        <v>19</v>
      </c>
      <c r="N199" s="182" t="s">
        <v>51</v>
      </c>
      <c r="O199" s="65"/>
      <c r="P199" s="183">
        <f aca="true" t="shared" si="41" ref="P199:P218">O199*H199</f>
        <v>0</v>
      </c>
      <c r="Q199" s="183">
        <v>0</v>
      </c>
      <c r="R199" s="183">
        <f aca="true" t="shared" si="42" ref="R199:R218">Q199*H199</f>
        <v>0</v>
      </c>
      <c r="S199" s="183">
        <v>0</v>
      </c>
      <c r="T199" s="184">
        <f aca="true" t="shared" si="43" ref="T199:T218">S199*H199</f>
        <v>0</v>
      </c>
      <c r="U199" s="34"/>
      <c r="V199" s="34"/>
      <c r="W199" s="34"/>
      <c r="X199" s="34"/>
      <c r="Y199" s="34"/>
      <c r="Z199" s="34"/>
      <c r="AA199" s="34"/>
      <c r="AB199" s="34"/>
      <c r="AC199" s="34"/>
      <c r="AD199" s="34"/>
      <c r="AE199" s="34"/>
      <c r="AR199" s="185" t="s">
        <v>158</v>
      </c>
      <c r="AT199" s="185" t="s">
        <v>153</v>
      </c>
      <c r="AU199" s="185" t="s">
        <v>86</v>
      </c>
      <c r="AY199" s="17" t="s">
        <v>151</v>
      </c>
      <c r="BE199" s="186">
        <f aca="true" t="shared" si="44" ref="BE199:BE218">IF(N199="základní",J199,0)</f>
        <v>0</v>
      </c>
      <c r="BF199" s="186">
        <f aca="true" t="shared" si="45" ref="BF199:BF218">IF(N199="snížená",J199,0)</f>
        <v>0</v>
      </c>
      <c r="BG199" s="186">
        <f aca="true" t="shared" si="46" ref="BG199:BG218">IF(N199="zákl. přenesená",J199,0)</f>
        <v>0</v>
      </c>
      <c r="BH199" s="186">
        <f aca="true" t="shared" si="47" ref="BH199:BH218">IF(N199="sníž. přenesená",J199,0)</f>
        <v>0</v>
      </c>
      <c r="BI199" s="186">
        <f aca="true" t="shared" si="48" ref="BI199:BI218">IF(N199="nulová",J199,0)</f>
        <v>0</v>
      </c>
      <c r="BJ199" s="17" t="s">
        <v>158</v>
      </c>
      <c r="BK199" s="186">
        <f aca="true" t="shared" si="49" ref="BK199:BK218">ROUND(I199*H199,2)</f>
        <v>0</v>
      </c>
      <c r="BL199" s="17" t="s">
        <v>158</v>
      </c>
      <c r="BM199" s="185" t="s">
        <v>2154</v>
      </c>
    </row>
    <row r="200" spans="1:65" s="2" customFormat="1" ht="14.4" customHeight="1">
      <c r="A200" s="34"/>
      <c r="B200" s="35"/>
      <c r="C200" s="174" t="s">
        <v>672</v>
      </c>
      <c r="D200" s="174" t="s">
        <v>153</v>
      </c>
      <c r="E200" s="175" t="s">
        <v>2155</v>
      </c>
      <c r="F200" s="176" t="s">
        <v>2156</v>
      </c>
      <c r="G200" s="177" t="s">
        <v>1869</v>
      </c>
      <c r="H200" s="178">
        <v>25.92</v>
      </c>
      <c r="I200" s="179"/>
      <c r="J200" s="180">
        <f t="shared" si="40"/>
        <v>0</v>
      </c>
      <c r="K200" s="176" t="s">
        <v>19</v>
      </c>
      <c r="L200" s="39"/>
      <c r="M200" s="181" t="s">
        <v>19</v>
      </c>
      <c r="N200" s="182" t="s">
        <v>51</v>
      </c>
      <c r="O200" s="65"/>
      <c r="P200" s="183">
        <f t="shared" si="41"/>
        <v>0</v>
      </c>
      <c r="Q200" s="183">
        <v>0</v>
      </c>
      <c r="R200" s="183">
        <f t="shared" si="42"/>
        <v>0</v>
      </c>
      <c r="S200" s="183">
        <v>0</v>
      </c>
      <c r="T200" s="184">
        <f t="shared" si="43"/>
        <v>0</v>
      </c>
      <c r="U200" s="34"/>
      <c r="V200" s="34"/>
      <c r="W200" s="34"/>
      <c r="X200" s="34"/>
      <c r="Y200" s="34"/>
      <c r="Z200" s="34"/>
      <c r="AA200" s="34"/>
      <c r="AB200" s="34"/>
      <c r="AC200" s="34"/>
      <c r="AD200" s="34"/>
      <c r="AE200" s="34"/>
      <c r="AR200" s="185" t="s">
        <v>158</v>
      </c>
      <c r="AT200" s="185" t="s">
        <v>153</v>
      </c>
      <c r="AU200" s="185" t="s">
        <v>86</v>
      </c>
      <c r="AY200" s="17" t="s">
        <v>151</v>
      </c>
      <c r="BE200" s="186">
        <f t="shared" si="44"/>
        <v>0</v>
      </c>
      <c r="BF200" s="186">
        <f t="shared" si="45"/>
        <v>0</v>
      </c>
      <c r="BG200" s="186">
        <f t="shared" si="46"/>
        <v>0</v>
      </c>
      <c r="BH200" s="186">
        <f t="shared" si="47"/>
        <v>0</v>
      </c>
      <c r="BI200" s="186">
        <f t="shared" si="48"/>
        <v>0</v>
      </c>
      <c r="BJ200" s="17" t="s">
        <v>158</v>
      </c>
      <c r="BK200" s="186">
        <f t="shared" si="49"/>
        <v>0</v>
      </c>
      <c r="BL200" s="17" t="s">
        <v>158</v>
      </c>
      <c r="BM200" s="185" t="s">
        <v>2157</v>
      </c>
    </row>
    <row r="201" spans="1:65" s="2" customFormat="1" ht="14.4" customHeight="1">
      <c r="A201" s="34"/>
      <c r="B201" s="35"/>
      <c r="C201" s="174" t="s">
        <v>677</v>
      </c>
      <c r="D201" s="174" t="s">
        <v>153</v>
      </c>
      <c r="E201" s="175" t="s">
        <v>2158</v>
      </c>
      <c r="F201" s="176" t="s">
        <v>2159</v>
      </c>
      <c r="G201" s="177" t="s">
        <v>1869</v>
      </c>
      <c r="H201" s="178">
        <v>1</v>
      </c>
      <c r="I201" s="179"/>
      <c r="J201" s="180">
        <f t="shared" si="40"/>
        <v>0</v>
      </c>
      <c r="K201" s="176" t="s">
        <v>19</v>
      </c>
      <c r="L201" s="39"/>
      <c r="M201" s="181" t="s">
        <v>19</v>
      </c>
      <c r="N201" s="182" t="s">
        <v>51</v>
      </c>
      <c r="O201" s="65"/>
      <c r="P201" s="183">
        <f t="shared" si="41"/>
        <v>0</v>
      </c>
      <c r="Q201" s="183">
        <v>0</v>
      </c>
      <c r="R201" s="183">
        <f t="shared" si="42"/>
        <v>0</v>
      </c>
      <c r="S201" s="183">
        <v>0</v>
      </c>
      <c r="T201" s="184">
        <f t="shared" si="43"/>
        <v>0</v>
      </c>
      <c r="U201" s="34"/>
      <c r="V201" s="34"/>
      <c r="W201" s="34"/>
      <c r="X201" s="34"/>
      <c r="Y201" s="34"/>
      <c r="Z201" s="34"/>
      <c r="AA201" s="34"/>
      <c r="AB201" s="34"/>
      <c r="AC201" s="34"/>
      <c r="AD201" s="34"/>
      <c r="AE201" s="34"/>
      <c r="AR201" s="185" t="s">
        <v>158</v>
      </c>
      <c r="AT201" s="185" t="s">
        <v>153</v>
      </c>
      <c r="AU201" s="185" t="s">
        <v>86</v>
      </c>
      <c r="AY201" s="17" t="s">
        <v>151</v>
      </c>
      <c r="BE201" s="186">
        <f t="shared" si="44"/>
        <v>0</v>
      </c>
      <c r="BF201" s="186">
        <f t="shared" si="45"/>
        <v>0</v>
      </c>
      <c r="BG201" s="186">
        <f t="shared" si="46"/>
        <v>0</v>
      </c>
      <c r="BH201" s="186">
        <f t="shared" si="47"/>
        <v>0</v>
      </c>
      <c r="BI201" s="186">
        <f t="shared" si="48"/>
        <v>0</v>
      </c>
      <c r="BJ201" s="17" t="s">
        <v>158</v>
      </c>
      <c r="BK201" s="186">
        <f t="shared" si="49"/>
        <v>0</v>
      </c>
      <c r="BL201" s="17" t="s">
        <v>158</v>
      </c>
      <c r="BM201" s="185" t="s">
        <v>2160</v>
      </c>
    </row>
    <row r="202" spans="1:65" s="2" customFormat="1" ht="14.4" customHeight="1">
      <c r="A202" s="34"/>
      <c r="B202" s="35"/>
      <c r="C202" s="174" t="s">
        <v>681</v>
      </c>
      <c r="D202" s="174" t="s">
        <v>153</v>
      </c>
      <c r="E202" s="175" t="s">
        <v>2161</v>
      </c>
      <c r="F202" s="176" t="s">
        <v>2162</v>
      </c>
      <c r="G202" s="177" t="s">
        <v>1869</v>
      </c>
      <c r="H202" s="178">
        <v>1</v>
      </c>
      <c r="I202" s="179"/>
      <c r="J202" s="180">
        <f t="shared" si="40"/>
        <v>0</v>
      </c>
      <c r="K202" s="176" t="s">
        <v>19</v>
      </c>
      <c r="L202" s="39"/>
      <c r="M202" s="181" t="s">
        <v>19</v>
      </c>
      <c r="N202" s="182" t="s">
        <v>51</v>
      </c>
      <c r="O202" s="65"/>
      <c r="P202" s="183">
        <f t="shared" si="41"/>
        <v>0</v>
      </c>
      <c r="Q202" s="183">
        <v>0</v>
      </c>
      <c r="R202" s="183">
        <f t="shared" si="42"/>
        <v>0</v>
      </c>
      <c r="S202" s="183">
        <v>0</v>
      </c>
      <c r="T202" s="184">
        <f t="shared" si="43"/>
        <v>0</v>
      </c>
      <c r="U202" s="34"/>
      <c r="V202" s="34"/>
      <c r="W202" s="34"/>
      <c r="X202" s="34"/>
      <c r="Y202" s="34"/>
      <c r="Z202" s="34"/>
      <c r="AA202" s="34"/>
      <c r="AB202" s="34"/>
      <c r="AC202" s="34"/>
      <c r="AD202" s="34"/>
      <c r="AE202" s="34"/>
      <c r="AR202" s="185" t="s">
        <v>158</v>
      </c>
      <c r="AT202" s="185" t="s">
        <v>153</v>
      </c>
      <c r="AU202" s="185" t="s">
        <v>86</v>
      </c>
      <c r="AY202" s="17" t="s">
        <v>151</v>
      </c>
      <c r="BE202" s="186">
        <f t="shared" si="44"/>
        <v>0</v>
      </c>
      <c r="BF202" s="186">
        <f t="shared" si="45"/>
        <v>0</v>
      </c>
      <c r="BG202" s="186">
        <f t="shared" si="46"/>
        <v>0</v>
      </c>
      <c r="BH202" s="186">
        <f t="shared" si="47"/>
        <v>0</v>
      </c>
      <c r="BI202" s="186">
        <f t="shared" si="48"/>
        <v>0</v>
      </c>
      <c r="BJ202" s="17" t="s">
        <v>158</v>
      </c>
      <c r="BK202" s="186">
        <f t="shared" si="49"/>
        <v>0</v>
      </c>
      <c r="BL202" s="17" t="s">
        <v>158</v>
      </c>
      <c r="BM202" s="185" t="s">
        <v>2163</v>
      </c>
    </row>
    <row r="203" spans="1:65" s="2" customFormat="1" ht="14.4" customHeight="1">
      <c r="A203" s="34"/>
      <c r="B203" s="35"/>
      <c r="C203" s="174" t="s">
        <v>685</v>
      </c>
      <c r="D203" s="174" t="s">
        <v>153</v>
      </c>
      <c r="E203" s="175" t="s">
        <v>2164</v>
      </c>
      <c r="F203" s="176" t="s">
        <v>2165</v>
      </c>
      <c r="G203" s="177" t="s">
        <v>1869</v>
      </c>
      <c r="H203" s="178">
        <v>1</v>
      </c>
      <c r="I203" s="179"/>
      <c r="J203" s="180">
        <f t="shared" si="40"/>
        <v>0</v>
      </c>
      <c r="K203" s="176" t="s">
        <v>19</v>
      </c>
      <c r="L203" s="39"/>
      <c r="M203" s="181" t="s">
        <v>19</v>
      </c>
      <c r="N203" s="182" t="s">
        <v>51</v>
      </c>
      <c r="O203" s="65"/>
      <c r="P203" s="183">
        <f t="shared" si="41"/>
        <v>0</v>
      </c>
      <c r="Q203" s="183">
        <v>0</v>
      </c>
      <c r="R203" s="183">
        <f t="shared" si="42"/>
        <v>0</v>
      </c>
      <c r="S203" s="183">
        <v>0</v>
      </c>
      <c r="T203" s="184">
        <f t="shared" si="43"/>
        <v>0</v>
      </c>
      <c r="U203" s="34"/>
      <c r="V203" s="34"/>
      <c r="W203" s="34"/>
      <c r="X203" s="34"/>
      <c r="Y203" s="34"/>
      <c r="Z203" s="34"/>
      <c r="AA203" s="34"/>
      <c r="AB203" s="34"/>
      <c r="AC203" s="34"/>
      <c r="AD203" s="34"/>
      <c r="AE203" s="34"/>
      <c r="AR203" s="185" t="s">
        <v>158</v>
      </c>
      <c r="AT203" s="185" t="s">
        <v>153</v>
      </c>
      <c r="AU203" s="185" t="s">
        <v>86</v>
      </c>
      <c r="AY203" s="17" t="s">
        <v>151</v>
      </c>
      <c r="BE203" s="186">
        <f t="shared" si="44"/>
        <v>0</v>
      </c>
      <c r="BF203" s="186">
        <f t="shared" si="45"/>
        <v>0</v>
      </c>
      <c r="BG203" s="186">
        <f t="shared" si="46"/>
        <v>0</v>
      </c>
      <c r="BH203" s="186">
        <f t="shared" si="47"/>
        <v>0</v>
      </c>
      <c r="BI203" s="186">
        <f t="shared" si="48"/>
        <v>0</v>
      </c>
      <c r="BJ203" s="17" t="s">
        <v>158</v>
      </c>
      <c r="BK203" s="186">
        <f t="shared" si="49"/>
        <v>0</v>
      </c>
      <c r="BL203" s="17" t="s">
        <v>158</v>
      </c>
      <c r="BM203" s="185" t="s">
        <v>2166</v>
      </c>
    </row>
    <row r="204" spans="1:65" s="2" customFormat="1" ht="14.4" customHeight="1">
      <c r="A204" s="34"/>
      <c r="B204" s="35"/>
      <c r="C204" s="174" t="s">
        <v>690</v>
      </c>
      <c r="D204" s="174" t="s">
        <v>153</v>
      </c>
      <c r="E204" s="175" t="s">
        <v>2167</v>
      </c>
      <c r="F204" s="176" t="s">
        <v>2168</v>
      </c>
      <c r="G204" s="177" t="s">
        <v>1869</v>
      </c>
      <c r="H204" s="178">
        <v>1</v>
      </c>
      <c r="I204" s="179"/>
      <c r="J204" s="180">
        <f t="shared" si="40"/>
        <v>0</v>
      </c>
      <c r="K204" s="176" t="s">
        <v>19</v>
      </c>
      <c r="L204" s="39"/>
      <c r="M204" s="181" t="s">
        <v>19</v>
      </c>
      <c r="N204" s="182" t="s">
        <v>51</v>
      </c>
      <c r="O204" s="65"/>
      <c r="P204" s="183">
        <f t="shared" si="41"/>
        <v>0</v>
      </c>
      <c r="Q204" s="183">
        <v>0</v>
      </c>
      <c r="R204" s="183">
        <f t="shared" si="42"/>
        <v>0</v>
      </c>
      <c r="S204" s="183">
        <v>0</v>
      </c>
      <c r="T204" s="184">
        <f t="shared" si="43"/>
        <v>0</v>
      </c>
      <c r="U204" s="34"/>
      <c r="V204" s="34"/>
      <c r="W204" s="34"/>
      <c r="X204" s="34"/>
      <c r="Y204" s="34"/>
      <c r="Z204" s="34"/>
      <c r="AA204" s="34"/>
      <c r="AB204" s="34"/>
      <c r="AC204" s="34"/>
      <c r="AD204" s="34"/>
      <c r="AE204" s="34"/>
      <c r="AR204" s="185" t="s">
        <v>158</v>
      </c>
      <c r="AT204" s="185" t="s">
        <v>153</v>
      </c>
      <c r="AU204" s="185" t="s">
        <v>86</v>
      </c>
      <c r="AY204" s="17" t="s">
        <v>151</v>
      </c>
      <c r="BE204" s="186">
        <f t="shared" si="44"/>
        <v>0</v>
      </c>
      <c r="BF204" s="186">
        <f t="shared" si="45"/>
        <v>0</v>
      </c>
      <c r="BG204" s="186">
        <f t="shared" si="46"/>
        <v>0</v>
      </c>
      <c r="BH204" s="186">
        <f t="shared" si="47"/>
        <v>0</v>
      </c>
      <c r="BI204" s="186">
        <f t="shared" si="48"/>
        <v>0</v>
      </c>
      <c r="BJ204" s="17" t="s">
        <v>158</v>
      </c>
      <c r="BK204" s="186">
        <f t="shared" si="49"/>
        <v>0</v>
      </c>
      <c r="BL204" s="17" t="s">
        <v>158</v>
      </c>
      <c r="BM204" s="185" t="s">
        <v>2169</v>
      </c>
    </row>
    <row r="205" spans="1:65" s="2" customFormat="1" ht="14.4" customHeight="1">
      <c r="A205" s="34"/>
      <c r="B205" s="35"/>
      <c r="C205" s="174" t="s">
        <v>695</v>
      </c>
      <c r="D205" s="174" t="s">
        <v>153</v>
      </c>
      <c r="E205" s="175" t="s">
        <v>2170</v>
      </c>
      <c r="F205" s="176" t="s">
        <v>2171</v>
      </c>
      <c r="G205" s="177" t="s">
        <v>1869</v>
      </c>
      <c r="H205" s="178">
        <v>3</v>
      </c>
      <c r="I205" s="179"/>
      <c r="J205" s="180">
        <f t="shared" si="40"/>
        <v>0</v>
      </c>
      <c r="K205" s="176" t="s">
        <v>19</v>
      </c>
      <c r="L205" s="39"/>
      <c r="M205" s="181" t="s">
        <v>19</v>
      </c>
      <c r="N205" s="182" t="s">
        <v>51</v>
      </c>
      <c r="O205" s="65"/>
      <c r="P205" s="183">
        <f t="shared" si="41"/>
        <v>0</v>
      </c>
      <c r="Q205" s="183">
        <v>0</v>
      </c>
      <c r="R205" s="183">
        <f t="shared" si="42"/>
        <v>0</v>
      </c>
      <c r="S205" s="183">
        <v>0</v>
      </c>
      <c r="T205" s="184">
        <f t="shared" si="43"/>
        <v>0</v>
      </c>
      <c r="U205" s="34"/>
      <c r="V205" s="34"/>
      <c r="W205" s="34"/>
      <c r="X205" s="34"/>
      <c r="Y205" s="34"/>
      <c r="Z205" s="34"/>
      <c r="AA205" s="34"/>
      <c r="AB205" s="34"/>
      <c r="AC205" s="34"/>
      <c r="AD205" s="34"/>
      <c r="AE205" s="34"/>
      <c r="AR205" s="185" t="s">
        <v>158</v>
      </c>
      <c r="AT205" s="185" t="s">
        <v>153</v>
      </c>
      <c r="AU205" s="185" t="s">
        <v>86</v>
      </c>
      <c r="AY205" s="17" t="s">
        <v>151</v>
      </c>
      <c r="BE205" s="186">
        <f t="shared" si="44"/>
        <v>0</v>
      </c>
      <c r="BF205" s="186">
        <f t="shared" si="45"/>
        <v>0</v>
      </c>
      <c r="BG205" s="186">
        <f t="shared" si="46"/>
        <v>0</v>
      </c>
      <c r="BH205" s="186">
        <f t="shared" si="47"/>
        <v>0</v>
      </c>
      <c r="BI205" s="186">
        <f t="shared" si="48"/>
        <v>0</v>
      </c>
      <c r="BJ205" s="17" t="s">
        <v>158</v>
      </c>
      <c r="BK205" s="186">
        <f t="shared" si="49"/>
        <v>0</v>
      </c>
      <c r="BL205" s="17" t="s">
        <v>158</v>
      </c>
      <c r="BM205" s="185" t="s">
        <v>2172</v>
      </c>
    </row>
    <row r="206" spans="1:65" s="2" customFormat="1" ht="14.4" customHeight="1">
      <c r="A206" s="34"/>
      <c r="B206" s="35"/>
      <c r="C206" s="174" t="s">
        <v>700</v>
      </c>
      <c r="D206" s="174" t="s">
        <v>153</v>
      </c>
      <c r="E206" s="175" t="s">
        <v>2173</v>
      </c>
      <c r="F206" s="176" t="s">
        <v>2174</v>
      </c>
      <c r="G206" s="177" t="s">
        <v>1869</v>
      </c>
      <c r="H206" s="178">
        <v>7</v>
      </c>
      <c r="I206" s="179"/>
      <c r="J206" s="180">
        <f t="shared" si="40"/>
        <v>0</v>
      </c>
      <c r="K206" s="176" t="s">
        <v>19</v>
      </c>
      <c r="L206" s="39"/>
      <c r="M206" s="181" t="s">
        <v>19</v>
      </c>
      <c r="N206" s="182" t="s">
        <v>51</v>
      </c>
      <c r="O206" s="65"/>
      <c r="P206" s="183">
        <f t="shared" si="41"/>
        <v>0</v>
      </c>
      <c r="Q206" s="183">
        <v>0</v>
      </c>
      <c r="R206" s="183">
        <f t="shared" si="42"/>
        <v>0</v>
      </c>
      <c r="S206" s="183">
        <v>0</v>
      </c>
      <c r="T206" s="184">
        <f t="shared" si="43"/>
        <v>0</v>
      </c>
      <c r="U206" s="34"/>
      <c r="V206" s="34"/>
      <c r="W206" s="34"/>
      <c r="X206" s="34"/>
      <c r="Y206" s="34"/>
      <c r="Z206" s="34"/>
      <c r="AA206" s="34"/>
      <c r="AB206" s="34"/>
      <c r="AC206" s="34"/>
      <c r="AD206" s="34"/>
      <c r="AE206" s="34"/>
      <c r="AR206" s="185" t="s">
        <v>158</v>
      </c>
      <c r="AT206" s="185" t="s">
        <v>153</v>
      </c>
      <c r="AU206" s="185" t="s">
        <v>86</v>
      </c>
      <c r="AY206" s="17" t="s">
        <v>151</v>
      </c>
      <c r="BE206" s="186">
        <f t="shared" si="44"/>
        <v>0</v>
      </c>
      <c r="BF206" s="186">
        <f t="shared" si="45"/>
        <v>0</v>
      </c>
      <c r="BG206" s="186">
        <f t="shared" si="46"/>
        <v>0</v>
      </c>
      <c r="BH206" s="186">
        <f t="shared" si="47"/>
        <v>0</v>
      </c>
      <c r="BI206" s="186">
        <f t="shared" si="48"/>
        <v>0</v>
      </c>
      <c r="BJ206" s="17" t="s">
        <v>158</v>
      </c>
      <c r="BK206" s="186">
        <f t="shared" si="49"/>
        <v>0</v>
      </c>
      <c r="BL206" s="17" t="s">
        <v>158</v>
      </c>
      <c r="BM206" s="185" t="s">
        <v>2175</v>
      </c>
    </row>
    <row r="207" spans="1:65" s="2" customFormat="1" ht="14.4" customHeight="1">
      <c r="A207" s="34"/>
      <c r="B207" s="35"/>
      <c r="C207" s="174" t="s">
        <v>705</v>
      </c>
      <c r="D207" s="174" t="s">
        <v>153</v>
      </c>
      <c r="E207" s="175" t="s">
        <v>2176</v>
      </c>
      <c r="F207" s="176" t="s">
        <v>2177</v>
      </c>
      <c r="G207" s="177" t="s">
        <v>1869</v>
      </c>
      <c r="H207" s="178">
        <v>1</v>
      </c>
      <c r="I207" s="179"/>
      <c r="J207" s="180">
        <f t="shared" si="40"/>
        <v>0</v>
      </c>
      <c r="K207" s="176" t="s">
        <v>19</v>
      </c>
      <c r="L207" s="39"/>
      <c r="M207" s="181" t="s">
        <v>19</v>
      </c>
      <c r="N207" s="182" t="s">
        <v>51</v>
      </c>
      <c r="O207" s="65"/>
      <c r="P207" s="183">
        <f t="shared" si="41"/>
        <v>0</v>
      </c>
      <c r="Q207" s="183">
        <v>0</v>
      </c>
      <c r="R207" s="183">
        <f t="shared" si="42"/>
        <v>0</v>
      </c>
      <c r="S207" s="183">
        <v>0</v>
      </c>
      <c r="T207" s="184">
        <f t="shared" si="43"/>
        <v>0</v>
      </c>
      <c r="U207" s="34"/>
      <c r="V207" s="34"/>
      <c r="W207" s="34"/>
      <c r="X207" s="34"/>
      <c r="Y207" s="34"/>
      <c r="Z207" s="34"/>
      <c r="AA207" s="34"/>
      <c r="AB207" s="34"/>
      <c r="AC207" s="34"/>
      <c r="AD207" s="34"/>
      <c r="AE207" s="34"/>
      <c r="AR207" s="185" t="s">
        <v>158</v>
      </c>
      <c r="AT207" s="185" t="s">
        <v>153</v>
      </c>
      <c r="AU207" s="185" t="s">
        <v>86</v>
      </c>
      <c r="AY207" s="17" t="s">
        <v>151</v>
      </c>
      <c r="BE207" s="186">
        <f t="shared" si="44"/>
        <v>0</v>
      </c>
      <c r="BF207" s="186">
        <f t="shared" si="45"/>
        <v>0</v>
      </c>
      <c r="BG207" s="186">
        <f t="shared" si="46"/>
        <v>0</v>
      </c>
      <c r="BH207" s="186">
        <f t="shared" si="47"/>
        <v>0</v>
      </c>
      <c r="BI207" s="186">
        <f t="shared" si="48"/>
        <v>0</v>
      </c>
      <c r="BJ207" s="17" t="s">
        <v>158</v>
      </c>
      <c r="BK207" s="186">
        <f t="shared" si="49"/>
        <v>0</v>
      </c>
      <c r="BL207" s="17" t="s">
        <v>158</v>
      </c>
      <c r="BM207" s="185" t="s">
        <v>2178</v>
      </c>
    </row>
    <row r="208" spans="1:65" s="2" customFormat="1" ht="14.4" customHeight="1">
      <c r="A208" s="34"/>
      <c r="B208" s="35"/>
      <c r="C208" s="174" t="s">
        <v>709</v>
      </c>
      <c r="D208" s="174" t="s">
        <v>153</v>
      </c>
      <c r="E208" s="175" t="s">
        <v>2179</v>
      </c>
      <c r="F208" s="176" t="s">
        <v>2180</v>
      </c>
      <c r="G208" s="177" t="s">
        <v>1869</v>
      </c>
      <c r="H208" s="178">
        <v>5</v>
      </c>
      <c r="I208" s="179"/>
      <c r="J208" s="180">
        <f t="shared" si="40"/>
        <v>0</v>
      </c>
      <c r="K208" s="176" t="s">
        <v>19</v>
      </c>
      <c r="L208" s="39"/>
      <c r="M208" s="181" t="s">
        <v>19</v>
      </c>
      <c r="N208" s="182" t="s">
        <v>51</v>
      </c>
      <c r="O208" s="65"/>
      <c r="P208" s="183">
        <f t="shared" si="41"/>
        <v>0</v>
      </c>
      <c r="Q208" s="183">
        <v>0</v>
      </c>
      <c r="R208" s="183">
        <f t="shared" si="42"/>
        <v>0</v>
      </c>
      <c r="S208" s="183">
        <v>0</v>
      </c>
      <c r="T208" s="184">
        <f t="shared" si="43"/>
        <v>0</v>
      </c>
      <c r="U208" s="34"/>
      <c r="V208" s="34"/>
      <c r="W208" s="34"/>
      <c r="X208" s="34"/>
      <c r="Y208" s="34"/>
      <c r="Z208" s="34"/>
      <c r="AA208" s="34"/>
      <c r="AB208" s="34"/>
      <c r="AC208" s="34"/>
      <c r="AD208" s="34"/>
      <c r="AE208" s="34"/>
      <c r="AR208" s="185" t="s">
        <v>158</v>
      </c>
      <c r="AT208" s="185" t="s">
        <v>153</v>
      </c>
      <c r="AU208" s="185" t="s">
        <v>86</v>
      </c>
      <c r="AY208" s="17" t="s">
        <v>151</v>
      </c>
      <c r="BE208" s="186">
        <f t="shared" si="44"/>
        <v>0</v>
      </c>
      <c r="BF208" s="186">
        <f t="shared" si="45"/>
        <v>0</v>
      </c>
      <c r="BG208" s="186">
        <f t="shared" si="46"/>
        <v>0</v>
      </c>
      <c r="BH208" s="186">
        <f t="shared" si="47"/>
        <v>0</v>
      </c>
      <c r="BI208" s="186">
        <f t="shared" si="48"/>
        <v>0</v>
      </c>
      <c r="BJ208" s="17" t="s">
        <v>158</v>
      </c>
      <c r="BK208" s="186">
        <f t="shared" si="49"/>
        <v>0</v>
      </c>
      <c r="BL208" s="17" t="s">
        <v>158</v>
      </c>
      <c r="BM208" s="185" t="s">
        <v>2181</v>
      </c>
    </row>
    <row r="209" spans="1:65" s="2" customFormat="1" ht="14.4" customHeight="1">
      <c r="A209" s="34"/>
      <c r="B209" s="35"/>
      <c r="C209" s="174" t="s">
        <v>715</v>
      </c>
      <c r="D209" s="174" t="s">
        <v>153</v>
      </c>
      <c r="E209" s="175" t="s">
        <v>2182</v>
      </c>
      <c r="F209" s="176" t="s">
        <v>2183</v>
      </c>
      <c r="G209" s="177" t="s">
        <v>1869</v>
      </c>
      <c r="H209" s="178">
        <v>1</v>
      </c>
      <c r="I209" s="179"/>
      <c r="J209" s="180">
        <f t="shared" si="40"/>
        <v>0</v>
      </c>
      <c r="K209" s="176" t="s">
        <v>19</v>
      </c>
      <c r="L209" s="39"/>
      <c r="M209" s="181" t="s">
        <v>19</v>
      </c>
      <c r="N209" s="182" t="s">
        <v>51</v>
      </c>
      <c r="O209" s="65"/>
      <c r="P209" s="183">
        <f t="shared" si="41"/>
        <v>0</v>
      </c>
      <c r="Q209" s="183">
        <v>0</v>
      </c>
      <c r="R209" s="183">
        <f t="shared" si="42"/>
        <v>0</v>
      </c>
      <c r="S209" s="183">
        <v>0</v>
      </c>
      <c r="T209" s="184">
        <f t="shared" si="43"/>
        <v>0</v>
      </c>
      <c r="U209" s="34"/>
      <c r="V209" s="34"/>
      <c r="W209" s="34"/>
      <c r="X209" s="34"/>
      <c r="Y209" s="34"/>
      <c r="Z209" s="34"/>
      <c r="AA209" s="34"/>
      <c r="AB209" s="34"/>
      <c r="AC209" s="34"/>
      <c r="AD209" s="34"/>
      <c r="AE209" s="34"/>
      <c r="AR209" s="185" t="s">
        <v>158</v>
      </c>
      <c r="AT209" s="185" t="s">
        <v>153</v>
      </c>
      <c r="AU209" s="185" t="s">
        <v>86</v>
      </c>
      <c r="AY209" s="17" t="s">
        <v>151</v>
      </c>
      <c r="BE209" s="186">
        <f t="shared" si="44"/>
        <v>0</v>
      </c>
      <c r="BF209" s="186">
        <f t="shared" si="45"/>
        <v>0</v>
      </c>
      <c r="BG209" s="186">
        <f t="shared" si="46"/>
        <v>0</v>
      </c>
      <c r="BH209" s="186">
        <f t="shared" si="47"/>
        <v>0</v>
      </c>
      <c r="BI209" s="186">
        <f t="shared" si="48"/>
        <v>0</v>
      </c>
      <c r="BJ209" s="17" t="s">
        <v>158</v>
      </c>
      <c r="BK209" s="186">
        <f t="shared" si="49"/>
        <v>0</v>
      </c>
      <c r="BL209" s="17" t="s">
        <v>158</v>
      </c>
      <c r="BM209" s="185" t="s">
        <v>2184</v>
      </c>
    </row>
    <row r="210" spans="1:65" s="2" customFormat="1" ht="14.4" customHeight="1">
      <c r="A210" s="34"/>
      <c r="B210" s="35"/>
      <c r="C210" s="174" t="s">
        <v>720</v>
      </c>
      <c r="D210" s="174" t="s">
        <v>153</v>
      </c>
      <c r="E210" s="175" t="s">
        <v>2185</v>
      </c>
      <c r="F210" s="176" t="s">
        <v>2186</v>
      </c>
      <c r="G210" s="177" t="s">
        <v>1869</v>
      </c>
      <c r="H210" s="178">
        <v>6</v>
      </c>
      <c r="I210" s="179"/>
      <c r="J210" s="180">
        <f t="shared" si="40"/>
        <v>0</v>
      </c>
      <c r="K210" s="176" t="s">
        <v>19</v>
      </c>
      <c r="L210" s="39"/>
      <c r="M210" s="181" t="s">
        <v>19</v>
      </c>
      <c r="N210" s="182" t="s">
        <v>51</v>
      </c>
      <c r="O210" s="65"/>
      <c r="P210" s="183">
        <f t="shared" si="41"/>
        <v>0</v>
      </c>
      <c r="Q210" s="183">
        <v>0</v>
      </c>
      <c r="R210" s="183">
        <f t="shared" si="42"/>
        <v>0</v>
      </c>
      <c r="S210" s="183">
        <v>0</v>
      </c>
      <c r="T210" s="184">
        <f t="shared" si="43"/>
        <v>0</v>
      </c>
      <c r="U210" s="34"/>
      <c r="V210" s="34"/>
      <c r="W210" s="34"/>
      <c r="X210" s="34"/>
      <c r="Y210" s="34"/>
      <c r="Z210" s="34"/>
      <c r="AA210" s="34"/>
      <c r="AB210" s="34"/>
      <c r="AC210" s="34"/>
      <c r="AD210" s="34"/>
      <c r="AE210" s="34"/>
      <c r="AR210" s="185" t="s">
        <v>158</v>
      </c>
      <c r="AT210" s="185" t="s">
        <v>153</v>
      </c>
      <c r="AU210" s="185" t="s">
        <v>86</v>
      </c>
      <c r="AY210" s="17" t="s">
        <v>151</v>
      </c>
      <c r="BE210" s="186">
        <f t="shared" si="44"/>
        <v>0</v>
      </c>
      <c r="BF210" s="186">
        <f t="shared" si="45"/>
        <v>0</v>
      </c>
      <c r="BG210" s="186">
        <f t="shared" si="46"/>
        <v>0</v>
      </c>
      <c r="BH210" s="186">
        <f t="shared" si="47"/>
        <v>0</v>
      </c>
      <c r="BI210" s="186">
        <f t="shared" si="48"/>
        <v>0</v>
      </c>
      <c r="BJ210" s="17" t="s">
        <v>158</v>
      </c>
      <c r="BK210" s="186">
        <f t="shared" si="49"/>
        <v>0</v>
      </c>
      <c r="BL210" s="17" t="s">
        <v>158</v>
      </c>
      <c r="BM210" s="185" t="s">
        <v>2187</v>
      </c>
    </row>
    <row r="211" spans="1:65" s="2" customFormat="1" ht="14.4" customHeight="1">
      <c r="A211" s="34"/>
      <c r="B211" s="35"/>
      <c r="C211" s="174" t="s">
        <v>724</v>
      </c>
      <c r="D211" s="174" t="s">
        <v>153</v>
      </c>
      <c r="E211" s="175" t="s">
        <v>2188</v>
      </c>
      <c r="F211" s="176" t="s">
        <v>2189</v>
      </c>
      <c r="G211" s="177" t="s">
        <v>1869</v>
      </c>
      <c r="H211" s="178">
        <v>1</v>
      </c>
      <c r="I211" s="179"/>
      <c r="J211" s="180">
        <f t="shared" si="40"/>
        <v>0</v>
      </c>
      <c r="K211" s="176" t="s">
        <v>19</v>
      </c>
      <c r="L211" s="39"/>
      <c r="M211" s="181" t="s">
        <v>19</v>
      </c>
      <c r="N211" s="182" t="s">
        <v>51</v>
      </c>
      <c r="O211" s="65"/>
      <c r="P211" s="183">
        <f t="shared" si="41"/>
        <v>0</v>
      </c>
      <c r="Q211" s="183">
        <v>0</v>
      </c>
      <c r="R211" s="183">
        <f t="shared" si="42"/>
        <v>0</v>
      </c>
      <c r="S211" s="183">
        <v>0</v>
      </c>
      <c r="T211" s="184">
        <f t="shared" si="43"/>
        <v>0</v>
      </c>
      <c r="U211" s="34"/>
      <c r="V211" s="34"/>
      <c r="W211" s="34"/>
      <c r="X211" s="34"/>
      <c r="Y211" s="34"/>
      <c r="Z211" s="34"/>
      <c r="AA211" s="34"/>
      <c r="AB211" s="34"/>
      <c r="AC211" s="34"/>
      <c r="AD211" s="34"/>
      <c r="AE211" s="34"/>
      <c r="AR211" s="185" t="s">
        <v>158</v>
      </c>
      <c r="AT211" s="185" t="s">
        <v>153</v>
      </c>
      <c r="AU211" s="185" t="s">
        <v>86</v>
      </c>
      <c r="AY211" s="17" t="s">
        <v>151</v>
      </c>
      <c r="BE211" s="186">
        <f t="shared" si="44"/>
        <v>0</v>
      </c>
      <c r="BF211" s="186">
        <f t="shared" si="45"/>
        <v>0</v>
      </c>
      <c r="BG211" s="186">
        <f t="shared" si="46"/>
        <v>0</v>
      </c>
      <c r="BH211" s="186">
        <f t="shared" si="47"/>
        <v>0</v>
      </c>
      <c r="BI211" s="186">
        <f t="shared" si="48"/>
        <v>0</v>
      </c>
      <c r="BJ211" s="17" t="s">
        <v>158</v>
      </c>
      <c r="BK211" s="186">
        <f t="shared" si="49"/>
        <v>0</v>
      </c>
      <c r="BL211" s="17" t="s">
        <v>158</v>
      </c>
      <c r="BM211" s="185" t="s">
        <v>2190</v>
      </c>
    </row>
    <row r="212" spans="1:65" s="2" customFormat="1" ht="14.4" customHeight="1">
      <c r="A212" s="34"/>
      <c r="B212" s="35"/>
      <c r="C212" s="174" t="s">
        <v>729</v>
      </c>
      <c r="D212" s="174" t="s">
        <v>153</v>
      </c>
      <c r="E212" s="175" t="s">
        <v>2191</v>
      </c>
      <c r="F212" s="176" t="s">
        <v>2192</v>
      </c>
      <c r="G212" s="177" t="s">
        <v>1869</v>
      </c>
      <c r="H212" s="178">
        <v>2</v>
      </c>
      <c r="I212" s="179"/>
      <c r="J212" s="180">
        <f t="shared" si="40"/>
        <v>0</v>
      </c>
      <c r="K212" s="176" t="s">
        <v>19</v>
      </c>
      <c r="L212" s="39"/>
      <c r="M212" s="181" t="s">
        <v>19</v>
      </c>
      <c r="N212" s="182" t="s">
        <v>51</v>
      </c>
      <c r="O212" s="65"/>
      <c r="P212" s="183">
        <f t="shared" si="41"/>
        <v>0</v>
      </c>
      <c r="Q212" s="183">
        <v>0</v>
      </c>
      <c r="R212" s="183">
        <f t="shared" si="42"/>
        <v>0</v>
      </c>
      <c r="S212" s="183">
        <v>0</v>
      </c>
      <c r="T212" s="184">
        <f t="shared" si="43"/>
        <v>0</v>
      </c>
      <c r="U212" s="34"/>
      <c r="V212" s="34"/>
      <c r="W212" s="34"/>
      <c r="X212" s="34"/>
      <c r="Y212" s="34"/>
      <c r="Z212" s="34"/>
      <c r="AA212" s="34"/>
      <c r="AB212" s="34"/>
      <c r="AC212" s="34"/>
      <c r="AD212" s="34"/>
      <c r="AE212" s="34"/>
      <c r="AR212" s="185" t="s">
        <v>158</v>
      </c>
      <c r="AT212" s="185" t="s">
        <v>153</v>
      </c>
      <c r="AU212" s="185" t="s">
        <v>86</v>
      </c>
      <c r="AY212" s="17" t="s">
        <v>151</v>
      </c>
      <c r="BE212" s="186">
        <f t="shared" si="44"/>
        <v>0</v>
      </c>
      <c r="BF212" s="186">
        <f t="shared" si="45"/>
        <v>0</v>
      </c>
      <c r="BG212" s="186">
        <f t="shared" si="46"/>
        <v>0</v>
      </c>
      <c r="BH212" s="186">
        <f t="shared" si="47"/>
        <v>0</v>
      </c>
      <c r="BI212" s="186">
        <f t="shared" si="48"/>
        <v>0</v>
      </c>
      <c r="BJ212" s="17" t="s">
        <v>158</v>
      </c>
      <c r="BK212" s="186">
        <f t="shared" si="49"/>
        <v>0</v>
      </c>
      <c r="BL212" s="17" t="s">
        <v>158</v>
      </c>
      <c r="BM212" s="185" t="s">
        <v>2193</v>
      </c>
    </row>
    <row r="213" spans="1:65" s="2" customFormat="1" ht="14.4" customHeight="1">
      <c r="A213" s="34"/>
      <c r="B213" s="35"/>
      <c r="C213" s="174" t="s">
        <v>733</v>
      </c>
      <c r="D213" s="174" t="s">
        <v>153</v>
      </c>
      <c r="E213" s="175" t="s">
        <v>2194</v>
      </c>
      <c r="F213" s="176" t="s">
        <v>2195</v>
      </c>
      <c r="G213" s="177" t="s">
        <v>1869</v>
      </c>
      <c r="H213" s="178">
        <v>1</v>
      </c>
      <c r="I213" s="179"/>
      <c r="J213" s="180">
        <f t="shared" si="40"/>
        <v>0</v>
      </c>
      <c r="K213" s="176" t="s">
        <v>19</v>
      </c>
      <c r="L213" s="39"/>
      <c r="M213" s="181" t="s">
        <v>19</v>
      </c>
      <c r="N213" s="182" t="s">
        <v>51</v>
      </c>
      <c r="O213" s="65"/>
      <c r="P213" s="183">
        <f t="shared" si="41"/>
        <v>0</v>
      </c>
      <c r="Q213" s="183">
        <v>0</v>
      </c>
      <c r="R213" s="183">
        <f t="shared" si="42"/>
        <v>0</v>
      </c>
      <c r="S213" s="183">
        <v>0</v>
      </c>
      <c r="T213" s="184">
        <f t="shared" si="43"/>
        <v>0</v>
      </c>
      <c r="U213" s="34"/>
      <c r="V213" s="34"/>
      <c r="W213" s="34"/>
      <c r="X213" s="34"/>
      <c r="Y213" s="34"/>
      <c r="Z213" s="34"/>
      <c r="AA213" s="34"/>
      <c r="AB213" s="34"/>
      <c r="AC213" s="34"/>
      <c r="AD213" s="34"/>
      <c r="AE213" s="34"/>
      <c r="AR213" s="185" t="s">
        <v>158</v>
      </c>
      <c r="AT213" s="185" t="s">
        <v>153</v>
      </c>
      <c r="AU213" s="185" t="s">
        <v>86</v>
      </c>
      <c r="AY213" s="17" t="s">
        <v>151</v>
      </c>
      <c r="BE213" s="186">
        <f t="shared" si="44"/>
        <v>0</v>
      </c>
      <c r="BF213" s="186">
        <f t="shared" si="45"/>
        <v>0</v>
      </c>
      <c r="BG213" s="186">
        <f t="shared" si="46"/>
        <v>0</v>
      </c>
      <c r="BH213" s="186">
        <f t="shared" si="47"/>
        <v>0</v>
      </c>
      <c r="BI213" s="186">
        <f t="shared" si="48"/>
        <v>0</v>
      </c>
      <c r="BJ213" s="17" t="s">
        <v>158</v>
      </c>
      <c r="BK213" s="186">
        <f t="shared" si="49"/>
        <v>0</v>
      </c>
      <c r="BL213" s="17" t="s">
        <v>158</v>
      </c>
      <c r="BM213" s="185" t="s">
        <v>2196</v>
      </c>
    </row>
    <row r="214" spans="1:65" s="2" customFormat="1" ht="14.4" customHeight="1">
      <c r="A214" s="34"/>
      <c r="B214" s="35"/>
      <c r="C214" s="174" t="s">
        <v>738</v>
      </c>
      <c r="D214" s="174" t="s">
        <v>153</v>
      </c>
      <c r="E214" s="175" t="s">
        <v>2197</v>
      </c>
      <c r="F214" s="176" t="s">
        <v>2198</v>
      </c>
      <c r="G214" s="177" t="s">
        <v>1869</v>
      </c>
      <c r="H214" s="178">
        <v>1</v>
      </c>
      <c r="I214" s="179"/>
      <c r="J214" s="180">
        <f t="shared" si="40"/>
        <v>0</v>
      </c>
      <c r="K214" s="176" t="s">
        <v>19</v>
      </c>
      <c r="L214" s="39"/>
      <c r="M214" s="181" t="s">
        <v>19</v>
      </c>
      <c r="N214" s="182" t="s">
        <v>51</v>
      </c>
      <c r="O214" s="65"/>
      <c r="P214" s="183">
        <f t="shared" si="41"/>
        <v>0</v>
      </c>
      <c r="Q214" s="183">
        <v>0</v>
      </c>
      <c r="R214" s="183">
        <f t="shared" si="42"/>
        <v>0</v>
      </c>
      <c r="S214" s="183">
        <v>0</v>
      </c>
      <c r="T214" s="184">
        <f t="shared" si="43"/>
        <v>0</v>
      </c>
      <c r="U214" s="34"/>
      <c r="V214" s="34"/>
      <c r="W214" s="34"/>
      <c r="X214" s="34"/>
      <c r="Y214" s="34"/>
      <c r="Z214" s="34"/>
      <c r="AA214" s="34"/>
      <c r="AB214" s="34"/>
      <c r="AC214" s="34"/>
      <c r="AD214" s="34"/>
      <c r="AE214" s="34"/>
      <c r="AR214" s="185" t="s">
        <v>158</v>
      </c>
      <c r="AT214" s="185" t="s">
        <v>153</v>
      </c>
      <c r="AU214" s="185" t="s">
        <v>86</v>
      </c>
      <c r="AY214" s="17" t="s">
        <v>151</v>
      </c>
      <c r="BE214" s="186">
        <f t="shared" si="44"/>
        <v>0</v>
      </c>
      <c r="BF214" s="186">
        <f t="shared" si="45"/>
        <v>0</v>
      </c>
      <c r="BG214" s="186">
        <f t="shared" si="46"/>
        <v>0</v>
      </c>
      <c r="BH214" s="186">
        <f t="shared" si="47"/>
        <v>0</v>
      </c>
      <c r="BI214" s="186">
        <f t="shared" si="48"/>
        <v>0</v>
      </c>
      <c r="BJ214" s="17" t="s">
        <v>158</v>
      </c>
      <c r="BK214" s="186">
        <f t="shared" si="49"/>
        <v>0</v>
      </c>
      <c r="BL214" s="17" t="s">
        <v>158</v>
      </c>
      <c r="BM214" s="185" t="s">
        <v>2199</v>
      </c>
    </row>
    <row r="215" spans="1:65" s="2" customFormat="1" ht="14.4" customHeight="1">
      <c r="A215" s="34"/>
      <c r="B215" s="35"/>
      <c r="C215" s="174" t="s">
        <v>744</v>
      </c>
      <c r="D215" s="174" t="s">
        <v>153</v>
      </c>
      <c r="E215" s="175" t="s">
        <v>2200</v>
      </c>
      <c r="F215" s="176" t="s">
        <v>2201</v>
      </c>
      <c r="G215" s="177" t="s">
        <v>1869</v>
      </c>
      <c r="H215" s="178">
        <v>1</v>
      </c>
      <c r="I215" s="179"/>
      <c r="J215" s="180">
        <f t="shared" si="40"/>
        <v>0</v>
      </c>
      <c r="K215" s="176" t="s">
        <v>19</v>
      </c>
      <c r="L215" s="39"/>
      <c r="M215" s="181" t="s">
        <v>19</v>
      </c>
      <c r="N215" s="182" t="s">
        <v>51</v>
      </c>
      <c r="O215" s="65"/>
      <c r="P215" s="183">
        <f t="shared" si="41"/>
        <v>0</v>
      </c>
      <c r="Q215" s="183">
        <v>0</v>
      </c>
      <c r="R215" s="183">
        <f t="shared" si="42"/>
        <v>0</v>
      </c>
      <c r="S215" s="183">
        <v>0</v>
      </c>
      <c r="T215" s="184">
        <f t="shared" si="43"/>
        <v>0</v>
      </c>
      <c r="U215" s="34"/>
      <c r="V215" s="34"/>
      <c r="W215" s="34"/>
      <c r="X215" s="34"/>
      <c r="Y215" s="34"/>
      <c r="Z215" s="34"/>
      <c r="AA215" s="34"/>
      <c r="AB215" s="34"/>
      <c r="AC215" s="34"/>
      <c r="AD215" s="34"/>
      <c r="AE215" s="34"/>
      <c r="AR215" s="185" t="s">
        <v>158</v>
      </c>
      <c r="AT215" s="185" t="s">
        <v>153</v>
      </c>
      <c r="AU215" s="185" t="s">
        <v>86</v>
      </c>
      <c r="AY215" s="17" t="s">
        <v>151</v>
      </c>
      <c r="BE215" s="186">
        <f t="shared" si="44"/>
        <v>0</v>
      </c>
      <c r="BF215" s="186">
        <f t="shared" si="45"/>
        <v>0</v>
      </c>
      <c r="BG215" s="186">
        <f t="shared" si="46"/>
        <v>0</v>
      </c>
      <c r="BH215" s="186">
        <f t="shared" si="47"/>
        <v>0</v>
      </c>
      <c r="BI215" s="186">
        <f t="shared" si="48"/>
        <v>0</v>
      </c>
      <c r="BJ215" s="17" t="s">
        <v>158</v>
      </c>
      <c r="BK215" s="186">
        <f t="shared" si="49"/>
        <v>0</v>
      </c>
      <c r="BL215" s="17" t="s">
        <v>158</v>
      </c>
      <c r="BM215" s="185" t="s">
        <v>2202</v>
      </c>
    </row>
    <row r="216" spans="1:65" s="2" customFormat="1" ht="14.4" customHeight="1">
      <c r="A216" s="34"/>
      <c r="B216" s="35"/>
      <c r="C216" s="174" t="s">
        <v>751</v>
      </c>
      <c r="D216" s="174" t="s">
        <v>153</v>
      </c>
      <c r="E216" s="175" t="s">
        <v>2203</v>
      </c>
      <c r="F216" s="176" t="s">
        <v>2204</v>
      </c>
      <c r="G216" s="177" t="s">
        <v>1869</v>
      </c>
      <c r="H216" s="178">
        <v>5</v>
      </c>
      <c r="I216" s="179"/>
      <c r="J216" s="180">
        <f t="shared" si="40"/>
        <v>0</v>
      </c>
      <c r="K216" s="176" t="s">
        <v>19</v>
      </c>
      <c r="L216" s="39"/>
      <c r="M216" s="181" t="s">
        <v>19</v>
      </c>
      <c r="N216" s="182" t="s">
        <v>51</v>
      </c>
      <c r="O216" s="65"/>
      <c r="P216" s="183">
        <f t="shared" si="41"/>
        <v>0</v>
      </c>
      <c r="Q216" s="183">
        <v>0</v>
      </c>
      <c r="R216" s="183">
        <f t="shared" si="42"/>
        <v>0</v>
      </c>
      <c r="S216" s="183">
        <v>0</v>
      </c>
      <c r="T216" s="184">
        <f t="shared" si="43"/>
        <v>0</v>
      </c>
      <c r="U216" s="34"/>
      <c r="V216" s="34"/>
      <c r="W216" s="34"/>
      <c r="X216" s="34"/>
      <c r="Y216" s="34"/>
      <c r="Z216" s="34"/>
      <c r="AA216" s="34"/>
      <c r="AB216" s="34"/>
      <c r="AC216" s="34"/>
      <c r="AD216" s="34"/>
      <c r="AE216" s="34"/>
      <c r="AR216" s="185" t="s">
        <v>158</v>
      </c>
      <c r="AT216" s="185" t="s">
        <v>153</v>
      </c>
      <c r="AU216" s="185" t="s">
        <v>86</v>
      </c>
      <c r="AY216" s="17" t="s">
        <v>151</v>
      </c>
      <c r="BE216" s="186">
        <f t="shared" si="44"/>
        <v>0</v>
      </c>
      <c r="BF216" s="186">
        <f t="shared" si="45"/>
        <v>0</v>
      </c>
      <c r="BG216" s="186">
        <f t="shared" si="46"/>
        <v>0</v>
      </c>
      <c r="BH216" s="186">
        <f t="shared" si="47"/>
        <v>0</v>
      </c>
      <c r="BI216" s="186">
        <f t="shared" si="48"/>
        <v>0</v>
      </c>
      <c r="BJ216" s="17" t="s">
        <v>158</v>
      </c>
      <c r="BK216" s="186">
        <f t="shared" si="49"/>
        <v>0</v>
      </c>
      <c r="BL216" s="17" t="s">
        <v>158</v>
      </c>
      <c r="BM216" s="185" t="s">
        <v>2205</v>
      </c>
    </row>
    <row r="217" spans="1:65" s="2" customFormat="1" ht="14.4" customHeight="1">
      <c r="A217" s="34"/>
      <c r="B217" s="35"/>
      <c r="C217" s="174" t="s">
        <v>756</v>
      </c>
      <c r="D217" s="174" t="s">
        <v>153</v>
      </c>
      <c r="E217" s="175" t="s">
        <v>2206</v>
      </c>
      <c r="F217" s="176" t="s">
        <v>2207</v>
      </c>
      <c r="G217" s="177" t="s">
        <v>1869</v>
      </c>
      <c r="H217" s="178">
        <v>1</v>
      </c>
      <c r="I217" s="179"/>
      <c r="J217" s="180">
        <f t="shared" si="40"/>
        <v>0</v>
      </c>
      <c r="K217" s="176" t="s">
        <v>19</v>
      </c>
      <c r="L217" s="39"/>
      <c r="M217" s="181" t="s">
        <v>19</v>
      </c>
      <c r="N217" s="182" t="s">
        <v>51</v>
      </c>
      <c r="O217" s="65"/>
      <c r="P217" s="183">
        <f t="shared" si="41"/>
        <v>0</v>
      </c>
      <c r="Q217" s="183">
        <v>0</v>
      </c>
      <c r="R217" s="183">
        <f t="shared" si="42"/>
        <v>0</v>
      </c>
      <c r="S217" s="183">
        <v>0</v>
      </c>
      <c r="T217" s="184">
        <f t="shared" si="43"/>
        <v>0</v>
      </c>
      <c r="U217" s="34"/>
      <c r="V217" s="34"/>
      <c r="W217" s="34"/>
      <c r="X217" s="34"/>
      <c r="Y217" s="34"/>
      <c r="Z217" s="34"/>
      <c r="AA217" s="34"/>
      <c r="AB217" s="34"/>
      <c r="AC217" s="34"/>
      <c r="AD217" s="34"/>
      <c r="AE217" s="34"/>
      <c r="AR217" s="185" t="s">
        <v>158</v>
      </c>
      <c r="AT217" s="185" t="s">
        <v>153</v>
      </c>
      <c r="AU217" s="185" t="s">
        <v>86</v>
      </c>
      <c r="AY217" s="17" t="s">
        <v>151</v>
      </c>
      <c r="BE217" s="186">
        <f t="shared" si="44"/>
        <v>0</v>
      </c>
      <c r="BF217" s="186">
        <f t="shared" si="45"/>
        <v>0</v>
      </c>
      <c r="BG217" s="186">
        <f t="shared" si="46"/>
        <v>0</v>
      </c>
      <c r="BH217" s="186">
        <f t="shared" si="47"/>
        <v>0</v>
      </c>
      <c r="BI217" s="186">
        <f t="shared" si="48"/>
        <v>0</v>
      </c>
      <c r="BJ217" s="17" t="s">
        <v>158</v>
      </c>
      <c r="BK217" s="186">
        <f t="shared" si="49"/>
        <v>0</v>
      </c>
      <c r="BL217" s="17" t="s">
        <v>158</v>
      </c>
      <c r="BM217" s="185" t="s">
        <v>2208</v>
      </c>
    </row>
    <row r="218" spans="1:65" s="2" customFormat="1" ht="14.4" customHeight="1">
      <c r="A218" s="34"/>
      <c r="B218" s="35"/>
      <c r="C218" s="174" t="s">
        <v>760</v>
      </c>
      <c r="D218" s="174" t="s">
        <v>153</v>
      </c>
      <c r="E218" s="175" t="s">
        <v>2209</v>
      </c>
      <c r="F218" s="176" t="s">
        <v>2210</v>
      </c>
      <c r="G218" s="177" t="s">
        <v>1869</v>
      </c>
      <c r="H218" s="178">
        <v>5</v>
      </c>
      <c r="I218" s="179"/>
      <c r="J218" s="180">
        <f t="shared" si="40"/>
        <v>0</v>
      </c>
      <c r="K218" s="176" t="s">
        <v>19</v>
      </c>
      <c r="L218" s="39"/>
      <c r="M218" s="181" t="s">
        <v>19</v>
      </c>
      <c r="N218" s="182" t="s">
        <v>51</v>
      </c>
      <c r="O218" s="65"/>
      <c r="P218" s="183">
        <f t="shared" si="41"/>
        <v>0</v>
      </c>
      <c r="Q218" s="183">
        <v>0</v>
      </c>
      <c r="R218" s="183">
        <f t="shared" si="42"/>
        <v>0</v>
      </c>
      <c r="S218" s="183">
        <v>0</v>
      </c>
      <c r="T218" s="184">
        <f t="shared" si="43"/>
        <v>0</v>
      </c>
      <c r="U218" s="34"/>
      <c r="V218" s="34"/>
      <c r="W218" s="34"/>
      <c r="X218" s="34"/>
      <c r="Y218" s="34"/>
      <c r="Z218" s="34"/>
      <c r="AA218" s="34"/>
      <c r="AB218" s="34"/>
      <c r="AC218" s="34"/>
      <c r="AD218" s="34"/>
      <c r="AE218" s="34"/>
      <c r="AR218" s="185" t="s">
        <v>158</v>
      </c>
      <c r="AT218" s="185" t="s">
        <v>153</v>
      </c>
      <c r="AU218" s="185" t="s">
        <v>86</v>
      </c>
      <c r="AY218" s="17" t="s">
        <v>151</v>
      </c>
      <c r="BE218" s="186">
        <f t="shared" si="44"/>
        <v>0</v>
      </c>
      <c r="BF218" s="186">
        <f t="shared" si="45"/>
        <v>0</v>
      </c>
      <c r="BG218" s="186">
        <f t="shared" si="46"/>
        <v>0</v>
      </c>
      <c r="BH218" s="186">
        <f t="shared" si="47"/>
        <v>0</v>
      </c>
      <c r="BI218" s="186">
        <f t="shared" si="48"/>
        <v>0</v>
      </c>
      <c r="BJ218" s="17" t="s">
        <v>158</v>
      </c>
      <c r="BK218" s="186">
        <f t="shared" si="49"/>
        <v>0</v>
      </c>
      <c r="BL218" s="17" t="s">
        <v>158</v>
      </c>
      <c r="BM218" s="185" t="s">
        <v>2211</v>
      </c>
    </row>
    <row r="219" spans="2:63" s="12" customFormat="1" ht="25.95" customHeight="1">
      <c r="B219" s="158"/>
      <c r="C219" s="159"/>
      <c r="D219" s="160" t="s">
        <v>77</v>
      </c>
      <c r="E219" s="161" t="s">
        <v>2212</v>
      </c>
      <c r="F219" s="161" t="s">
        <v>2212</v>
      </c>
      <c r="G219" s="159"/>
      <c r="H219" s="159"/>
      <c r="I219" s="162"/>
      <c r="J219" s="163">
        <f>BK219</f>
        <v>0</v>
      </c>
      <c r="K219" s="159"/>
      <c r="L219" s="164"/>
      <c r="M219" s="165"/>
      <c r="N219" s="166"/>
      <c r="O219" s="166"/>
      <c r="P219" s="167">
        <f>SUM(P220:P229)</f>
        <v>0</v>
      </c>
      <c r="Q219" s="166"/>
      <c r="R219" s="167">
        <f>SUM(R220:R229)</f>
        <v>0</v>
      </c>
      <c r="S219" s="166"/>
      <c r="T219" s="168">
        <f>SUM(T220:T229)</f>
        <v>0</v>
      </c>
      <c r="AR219" s="169" t="s">
        <v>86</v>
      </c>
      <c r="AT219" s="170" t="s">
        <v>77</v>
      </c>
      <c r="AU219" s="170" t="s">
        <v>78</v>
      </c>
      <c r="AY219" s="169" t="s">
        <v>151</v>
      </c>
      <c r="BK219" s="171">
        <f>SUM(BK220:BK229)</f>
        <v>0</v>
      </c>
    </row>
    <row r="220" spans="1:65" s="2" customFormat="1" ht="14.4" customHeight="1">
      <c r="A220" s="34"/>
      <c r="B220" s="35"/>
      <c r="C220" s="174" t="s">
        <v>769</v>
      </c>
      <c r="D220" s="174" t="s">
        <v>153</v>
      </c>
      <c r="E220" s="175" t="s">
        <v>2213</v>
      </c>
      <c r="F220" s="176" t="s">
        <v>2214</v>
      </c>
      <c r="G220" s="177" t="s">
        <v>1869</v>
      </c>
      <c r="H220" s="178">
        <v>1</v>
      </c>
      <c r="I220" s="179"/>
      <c r="J220" s="180">
        <f aca="true" t="shared" si="50" ref="J220:J229">ROUND(I220*H220,2)</f>
        <v>0</v>
      </c>
      <c r="K220" s="176" t="s">
        <v>19</v>
      </c>
      <c r="L220" s="39"/>
      <c r="M220" s="181" t="s">
        <v>19</v>
      </c>
      <c r="N220" s="182" t="s">
        <v>51</v>
      </c>
      <c r="O220" s="65"/>
      <c r="P220" s="183">
        <f aca="true" t="shared" si="51" ref="P220:P229">O220*H220</f>
        <v>0</v>
      </c>
      <c r="Q220" s="183">
        <v>0</v>
      </c>
      <c r="R220" s="183">
        <f aca="true" t="shared" si="52" ref="R220:R229">Q220*H220</f>
        <v>0</v>
      </c>
      <c r="S220" s="183">
        <v>0</v>
      </c>
      <c r="T220" s="184">
        <f aca="true" t="shared" si="53" ref="T220:T229">S220*H220</f>
        <v>0</v>
      </c>
      <c r="U220" s="34"/>
      <c r="V220" s="34"/>
      <c r="W220" s="34"/>
      <c r="X220" s="34"/>
      <c r="Y220" s="34"/>
      <c r="Z220" s="34"/>
      <c r="AA220" s="34"/>
      <c r="AB220" s="34"/>
      <c r="AC220" s="34"/>
      <c r="AD220" s="34"/>
      <c r="AE220" s="34"/>
      <c r="AR220" s="185" t="s">
        <v>158</v>
      </c>
      <c r="AT220" s="185" t="s">
        <v>153</v>
      </c>
      <c r="AU220" s="185" t="s">
        <v>86</v>
      </c>
      <c r="AY220" s="17" t="s">
        <v>151</v>
      </c>
      <c r="BE220" s="186">
        <f aca="true" t="shared" si="54" ref="BE220:BE229">IF(N220="základní",J220,0)</f>
        <v>0</v>
      </c>
      <c r="BF220" s="186">
        <f aca="true" t="shared" si="55" ref="BF220:BF229">IF(N220="snížená",J220,0)</f>
        <v>0</v>
      </c>
      <c r="BG220" s="186">
        <f aca="true" t="shared" si="56" ref="BG220:BG229">IF(N220="zákl. přenesená",J220,0)</f>
        <v>0</v>
      </c>
      <c r="BH220" s="186">
        <f aca="true" t="shared" si="57" ref="BH220:BH229">IF(N220="sníž. přenesená",J220,0)</f>
        <v>0</v>
      </c>
      <c r="BI220" s="186">
        <f aca="true" t="shared" si="58" ref="BI220:BI229">IF(N220="nulová",J220,0)</f>
        <v>0</v>
      </c>
      <c r="BJ220" s="17" t="s">
        <v>158</v>
      </c>
      <c r="BK220" s="186">
        <f aca="true" t="shared" si="59" ref="BK220:BK229">ROUND(I220*H220,2)</f>
        <v>0</v>
      </c>
      <c r="BL220" s="17" t="s">
        <v>158</v>
      </c>
      <c r="BM220" s="185" t="s">
        <v>2215</v>
      </c>
    </row>
    <row r="221" spans="1:65" s="2" customFormat="1" ht="14.4" customHeight="1">
      <c r="A221" s="34"/>
      <c r="B221" s="35"/>
      <c r="C221" s="174" t="s">
        <v>775</v>
      </c>
      <c r="D221" s="174" t="s">
        <v>153</v>
      </c>
      <c r="E221" s="175" t="s">
        <v>2155</v>
      </c>
      <c r="F221" s="176" t="s">
        <v>2156</v>
      </c>
      <c r="G221" s="177" t="s">
        <v>1869</v>
      </c>
      <c r="H221" s="178">
        <v>2.98</v>
      </c>
      <c r="I221" s="179"/>
      <c r="J221" s="180">
        <f t="shared" si="50"/>
        <v>0</v>
      </c>
      <c r="K221" s="176" t="s">
        <v>19</v>
      </c>
      <c r="L221" s="39"/>
      <c r="M221" s="181" t="s">
        <v>19</v>
      </c>
      <c r="N221" s="182" t="s">
        <v>51</v>
      </c>
      <c r="O221" s="65"/>
      <c r="P221" s="183">
        <f t="shared" si="51"/>
        <v>0</v>
      </c>
      <c r="Q221" s="183">
        <v>0</v>
      </c>
      <c r="R221" s="183">
        <f t="shared" si="52"/>
        <v>0</v>
      </c>
      <c r="S221" s="183">
        <v>0</v>
      </c>
      <c r="T221" s="184">
        <f t="shared" si="53"/>
        <v>0</v>
      </c>
      <c r="U221" s="34"/>
      <c r="V221" s="34"/>
      <c r="W221" s="34"/>
      <c r="X221" s="34"/>
      <c r="Y221" s="34"/>
      <c r="Z221" s="34"/>
      <c r="AA221" s="34"/>
      <c r="AB221" s="34"/>
      <c r="AC221" s="34"/>
      <c r="AD221" s="34"/>
      <c r="AE221" s="34"/>
      <c r="AR221" s="185" t="s">
        <v>158</v>
      </c>
      <c r="AT221" s="185" t="s">
        <v>153</v>
      </c>
      <c r="AU221" s="185" t="s">
        <v>86</v>
      </c>
      <c r="AY221" s="17" t="s">
        <v>151</v>
      </c>
      <c r="BE221" s="186">
        <f t="shared" si="54"/>
        <v>0</v>
      </c>
      <c r="BF221" s="186">
        <f t="shared" si="55"/>
        <v>0</v>
      </c>
      <c r="BG221" s="186">
        <f t="shared" si="56"/>
        <v>0</v>
      </c>
      <c r="BH221" s="186">
        <f t="shared" si="57"/>
        <v>0</v>
      </c>
      <c r="BI221" s="186">
        <f t="shared" si="58"/>
        <v>0</v>
      </c>
      <c r="BJ221" s="17" t="s">
        <v>158</v>
      </c>
      <c r="BK221" s="186">
        <f t="shared" si="59"/>
        <v>0</v>
      </c>
      <c r="BL221" s="17" t="s">
        <v>158</v>
      </c>
      <c r="BM221" s="185" t="s">
        <v>2216</v>
      </c>
    </row>
    <row r="222" spans="1:65" s="2" customFormat="1" ht="14.4" customHeight="1">
      <c r="A222" s="34"/>
      <c r="B222" s="35"/>
      <c r="C222" s="174" t="s">
        <v>781</v>
      </c>
      <c r="D222" s="174" t="s">
        <v>153</v>
      </c>
      <c r="E222" s="175" t="s">
        <v>2217</v>
      </c>
      <c r="F222" s="176" t="s">
        <v>2218</v>
      </c>
      <c r="G222" s="177" t="s">
        <v>1869</v>
      </c>
      <c r="H222" s="178">
        <v>1</v>
      </c>
      <c r="I222" s="179"/>
      <c r="J222" s="180">
        <f t="shared" si="50"/>
        <v>0</v>
      </c>
      <c r="K222" s="176" t="s">
        <v>19</v>
      </c>
      <c r="L222" s="39"/>
      <c r="M222" s="181" t="s">
        <v>19</v>
      </c>
      <c r="N222" s="182" t="s">
        <v>51</v>
      </c>
      <c r="O222" s="65"/>
      <c r="P222" s="183">
        <f t="shared" si="51"/>
        <v>0</v>
      </c>
      <c r="Q222" s="183">
        <v>0</v>
      </c>
      <c r="R222" s="183">
        <f t="shared" si="52"/>
        <v>0</v>
      </c>
      <c r="S222" s="183">
        <v>0</v>
      </c>
      <c r="T222" s="184">
        <f t="shared" si="53"/>
        <v>0</v>
      </c>
      <c r="U222" s="34"/>
      <c r="V222" s="34"/>
      <c r="W222" s="34"/>
      <c r="X222" s="34"/>
      <c r="Y222" s="34"/>
      <c r="Z222" s="34"/>
      <c r="AA222" s="34"/>
      <c r="AB222" s="34"/>
      <c r="AC222" s="34"/>
      <c r="AD222" s="34"/>
      <c r="AE222" s="34"/>
      <c r="AR222" s="185" t="s">
        <v>158</v>
      </c>
      <c r="AT222" s="185" t="s">
        <v>153</v>
      </c>
      <c r="AU222" s="185" t="s">
        <v>86</v>
      </c>
      <c r="AY222" s="17" t="s">
        <v>151</v>
      </c>
      <c r="BE222" s="186">
        <f t="shared" si="54"/>
        <v>0</v>
      </c>
      <c r="BF222" s="186">
        <f t="shared" si="55"/>
        <v>0</v>
      </c>
      <c r="BG222" s="186">
        <f t="shared" si="56"/>
        <v>0</v>
      </c>
      <c r="BH222" s="186">
        <f t="shared" si="57"/>
        <v>0</v>
      </c>
      <c r="BI222" s="186">
        <f t="shared" si="58"/>
        <v>0</v>
      </c>
      <c r="BJ222" s="17" t="s">
        <v>158</v>
      </c>
      <c r="BK222" s="186">
        <f t="shared" si="59"/>
        <v>0</v>
      </c>
      <c r="BL222" s="17" t="s">
        <v>158</v>
      </c>
      <c r="BM222" s="185" t="s">
        <v>2219</v>
      </c>
    </row>
    <row r="223" spans="1:65" s="2" customFormat="1" ht="14.4" customHeight="1">
      <c r="A223" s="34"/>
      <c r="B223" s="35"/>
      <c r="C223" s="174" t="s">
        <v>786</v>
      </c>
      <c r="D223" s="174" t="s">
        <v>153</v>
      </c>
      <c r="E223" s="175" t="s">
        <v>2220</v>
      </c>
      <c r="F223" s="176" t="s">
        <v>2221</v>
      </c>
      <c r="G223" s="177" t="s">
        <v>1869</v>
      </c>
      <c r="H223" s="178">
        <v>1</v>
      </c>
      <c r="I223" s="179"/>
      <c r="J223" s="180">
        <f t="shared" si="50"/>
        <v>0</v>
      </c>
      <c r="K223" s="176" t="s">
        <v>19</v>
      </c>
      <c r="L223" s="39"/>
      <c r="M223" s="181" t="s">
        <v>19</v>
      </c>
      <c r="N223" s="182" t="s">
        <v>51</v>
      </c>
      <c r="O223" s="65"/>
      <c r="P223" s="183">
        <f t="shared" si="51"/>
        <v>0</v>
      </c>
      <c r="Q223" s="183">
        <v>0</v>
      </c>
      <c r="R223" s="183">
        <f t="shared" si="52"/>
        <v>0</v>
      </c>
      <c r="S223" s="183">
        <v>0</v>
      </c>
      <c r="T223" s="184">
        <f t="shared" si="53"/>
        <v>0</v>
      </c>
      <c r="U223" s="34"/>
      <c r="V223" s="34"/>
      <c r="W223" s="34"/>
      <c r="X223" s="34"/>
      <c r="Y223" s="34"/>
      <c r="Z223" s="34"/>
      <c r="AA223" s="34"/>
      <c r="AB223" s="34"/>
      <c r="AC223" s="34"/>
      <c r="AD223" s="34"/>
      <c r="AE223" s="34"/>
      <c r="AR223" s="185" t="s">
        <v>158</v>
      </c>
      <c r="AT223" s="185" t="s">
        <v>153</v>
      </c>
      <c r="AU223" s="185" t="s">
        <v>86</v>
      </c>
      <c r="AY223" s="17" t="s">
        <v>151</v>
      </c>
      <c r="BE223" s="186">
        <f t="shared" si="54"/>
        <v>0</v>
      </c>
      <c r="BF223" s="186">
        <f t="shared" si="55"/>
        <v>0</v>
      </c>
      <c r="BG223" s="186">
        <f t="shared" si="56"/>
        <v>0</v>
      </c>
      <c r="BH223" s="186">
        <f t="shared" si="57"/>
        <v>0</v>
      </c>
      <c r="BI223" s="186">
        <f t="shared" si="58"/>
        <v>0</v>
      </c>
      <c r="BJ223" s="17" t="s">
        <v>158</v>
      </c>
      <c r="BK223" s="186">
        <f t="shared" si="59"/>
        <v>0</v>
      </c>
      <c r="BL223" s="17" t="s">
        <v>158</v>
      </c>
      <c r="BM223" s="185" t="s">
        <v>2222</v>
      </c>
    </row>
    <row r="224" spans="1:65" s="2" customFormat="1" ht="14.4" customHeight="1">
      <c r="A224" s="34"/>
      <c r="B224" s="35"/>
      <c r="C224" s="174" t="s">
        <v>791</v>
      </c>
      <c r="D224" s="174" t="s">
        <v>153</v>
      </c>
      <c r="E224" s="175" t="s">
        <v>2173</v>
      </c>
      <c r="F224" s="176" t="s">
        <v>2174</v>
      </c>
      <c r="G224" s="177" t="s">
        <v>1869</v>
      </c>
      <c r="H224" s="178">
        <v>4</v>
      </c>
      <c r="I224" s="179"/>
      <c r="J224" s="180">
        <f t="shared" si="50"/>
        <v>0</v>
      </c>
      <c r="K224" s="176" t="s">
        <v>19</v>
      </c>
      <c r="L224" s="39"/>
      <c r="M224" s="181" t="s">
        <v>19</v>
      </c>
      <c r="N224" s="182" t="s">
        <v>51</v>
      </c>
      <c r="O224" s="65"/>
      <c r="P224" s="183">
        <f t="shared" si="51"/>
        <v>0</v>
      </c>
      <c r="Q224" s="183">
        <v>0</v>
      </c>
      <c r="R224" s="183">
        <f t="shared" si="52"/>
        <v>0</v>
      </c>
      <c r="S224" s="183">
        <v>0</v>
      </c>
      <c r="T224" s="184">
        <f t="shared" si="53"/>
        <v>0</v>
      </c>
      <c r="U224" s="34"/>
      <c r="V224" s="34"/>
      <c r="W224" s="34"/>
      <c r="X224" s="34"/>
      <c r="Y224" s="34"/>
      <c r="Z224" s="34"/>
      <c r="AA224" s="34"/>
      <c r="AB224" s="34"/>
      <c r="AC224" s="34"/>
      <c r="AD224" s="34"/>
      <c r="AE224" s="34"/>
      <c r="AR224" s="185" t="s">
        <v>158</v>
      </c>
      <c r="AT224" s="185" t="s">
        <v>153</v>
      </c>
      <c r="AU224" s="185" t="s">
        <v>86</v>
      </c>
      <c r="AY224" s="17" t="s">
        <v>151</v>
      </c>
      <c r="BE224" s="186">
        <f t="shared" si="54"/>
        <v>0</v>
      </c>
      <c r="BF224" s="186">
        <f t="shared" si="55"/>
        <v>0</v>
      </c>
      <c r="BG224" s="186">
        <f t="shared" si="56"/>
        <v>0</v>
      </c>
      <c r="BH224" s="186">
        <f t="shared" si="57"/>
        <v>0</v>
      </c>
      <c r="BI224" s="186">
        <f t="shared" si="58"/>
        <v>0</v>
      </c>
      <c r="BJ224" s="17" t="s">
        <v>158</v>
      </c>
      <c r="BK224" s="186">
        <f t="shared" si="59"/>
        <v>0</v>
      </c>
      <c r="BL224" s="17" t="s">
        <v>158</v>
      </c>
      <c r="BM224" s="185" t="s">
        <v>2223</v>
      </c>
    </row>
    <row r="225" spans="1:65" s="2" customFormat="1" ht="14.4" customHeight="1">
      <c r="A225" s="34"/>
      <c r="B225" s="35"/>
      <c r="C225" s="174" t="s">
        <v>795</v>
      </c>
      <c r="D225" s="174" t="s">
        <v>153</v>
      </c>
      <c r="E225" s="175" t="s">
        <v>2185</v>
      </c>
      <c r="F225" s="176" t="s">
        <v>2186</v>
      </c>
      <c r="G225" s="177" t="s">
        <v>1869</v>
      </c>
      <c r="H225" s="178">
        <v>3</v>
      </c>
      <c r="I225" s="179"/>
      <c r="J225" s="180">
        <f t="shared" si="50"/>
        <v>0</v>
      </c>
      <c r="K225" s="176" t="s">
        <v>19</v>
      </c>
      <c r="L225" s="39"/>
      <c r="M225" s="181" t="s">
        <v>19</v>
      </c>
      <c r="N225" s="182" t="s">
        <v>51</v>
      </c>
      <c r="O225" s="65"/>
      <c r="P225" s="183">
        <f t="shared" si="51"/>
        <v>0</v>
      </c>
      <c r="Q225" s="183">
        <v>0</v>
      </c>
      <c r="R225" s="183">
        <f t="shared" si="52"/>
        <v>0</v>
      </c>
      <c r="S225" s="183">
        <v>0</v>
      </c>
      <c r="T225" s="184">
        <f t="shared" si="53"/>
        <v>0</v>
      </c>
      <c r="U225" s="34"/>
      <c r="V225" s="34"/>
      <c r="W225" s="34"/>
      <c r="X225" s="34"/>
      <c r="Y225" s="34"/>
      <c r="Z225" s="34"/>
      <c r="AA225" s="34"/>
      <c r="AB225" s="34"/>
      <c r="AC225" s="34"/>
      <c r="AD225" s="34"/>
      <c r="AE225" s="34"/>
      <c r="AR225" s="185" t="s">
        <v>158</v>
      </c>
      <c r="AT225" s="185" t="s">
        <v>153</v>
      </c>
      <c r="AU225" s="185" t="s">
        <v>86</v>
      </c>
      <c r="AY225" s="17" t="s">
        <v>151</v>
      </c>
      <c r="BE225" s="186">
        <f t="shared" si="54"/>
        <v>0</v>
      </c>
      <c r="BF225" s="186">
        <f t="shared" si="55"/>
        <v>0</v>
      </c>
      <c r="BG225" s="186">
        <f t="shared" si="56"/>
        <v>0</v>
      </c>
      <c r="BH225" s="186">
        <f t="shared" si="57"/>
        <v>0</v>
      </c>
      <c r="BI225" s="186">
        <f t="shared" si="58"/>
        <v>0</v>
      </c>
      <c r="BJ225" s="17" t="s">
        <v>158</v>
      </c>
      <c r="BK225" s="186">
        <f t="shared" si="59"/>
        <v>0</v>
      </c>
      <c r="BL225" s="17" t="s">
        <v>158</v>
      </c>
      <c r="BM225" s="185" t="s">
        <v>2224</v>
      </c>
    </row>
    <row r="226" spans="1:65" s="2" customFormat="1" ht="14.4" customHeight="1">
      <c r="A226" s="34"/>
      <c r="B226" s="35"/>
      <c r="C226" s="174" t="s">
        <v>800</v>
      </c>
      <c r="D226" s="174" t="s">
        <v>153</v>
      </c>
      <c r="E226" s="175" t="s">
        <v>2191</v>
      </c>
      <c r="F226" s="176" t="s">
        <v>2192</v>
      </c>
      <c r="G226" s="177" t="s">
        <v>1869</v>
      </c>
      <c r="H226" s="178">
        <v>1</v>
      </c>
      <c r="I226" s="179"/>
      <c r="J226" s="180">
        <f t="shared" si="50"/>
        <v>0</v>
      </c>
      <c r="K226" s="176" t="s">
        <v>19</v>
      </c>
      <c r="L226" s="39"/>
      <c r="M226" s="181" t="s">
        <v>19</v>
      </c>
      <c r="N226" s="182" t="s">
        <v>51</v>
      </c>
      <c r="O226" s="65"/>
      <c r="P226" s="183">
        <f t="shared" si="51"/>
        <v>0</v>
      </c>
      <c r="Q226" s="183">
        <v>0</v>
      </c>
      <c r="R226" s="183">
        <f t="shared" si="52"/>
        <v>0</v>
      </c>
      <c r="S226" s="183">
        <v>0</v>
      </c>
      <c r="T226" s="184">
        <f t="shared" si="53"/>
        <v>0</v>
      </c>
      <c r="U226" s="34"/>
      <c r="V226" s="34"/>
      <c r="W226" s="34"/>
      <c r="X226" s="34"/>
      <c r="Y226" s="34"/>
      <c r="Z226" s="34"/>
      <c r="AA226" s="34"/>
      <c r="AB226" s="34"/>
      <c r="AC226" s="34"/>
      <c r="AD226" s="34"/>
      <c r="AE226" s="34"/>
      <c r="AR226" s="185" t="s">
        <v>158</v>
      </c>
      <c r="AT226" s="185" t="s">
        <v>153</v>
      </c>
      <c r="AU226" s="185" t="s">
        <v>86</v>
      </c>
      <c r="AY226" s="17" t="s">
        <v>151</v>
      </c>
      <c r="BE226" s="186">
        <f t="shared" si="54"/>
        <v>0</v>
      </c>
      <c r="BF226" s="186">
        <f t="shared" si="55"/>
        <v>0</v>
      </c>
      <c r="BG226" s="186">
        <f t="shared" si="56"/>
        <v>0</v>
      </c>
      <c r="BH226" s="186">
        <f t="shared" si="57"/>
        <v>0</v>
      </c>
      <c r="BI226" s="186">
        <f t="shared" si="58"/>
        <v>0</v>
      </c>
      <c r="BJ226" s="17" t="s">
        <v>158</v>
      </c>
      <c r="BK226" s="186">
        <f t="shared" si="59"/>
        <v>0</v>
      </c>
      <c r="BL226" s="17" t="s">
        <v>158</v>
      </c>
      <c r="BM226" s="185" t="s">
        <v>2225</v>
      </c>
    </row>
    <row r="227" spans="1:65" s="2" customFormat="1" ht="14.4" customHeight="1">
      <c r="A227" s="34"/>
      <c r="B227" s="35"/>
      <c r="C227" s="174" t="s">
        <v>805</v>
      </c>
      <c r="D227" s="174" t="s">
        <v>153</v>
      </c>
      <c r="E227" s="175" t="s">
        <v>2194</v>
      </c>
      <c r="F227" s="176" t="s">
        <v>2195</v>
      </c>
      <c r="G227" s="177" t="s">
        <v>1869</v>
      </c>
      <c r="H227" s="178">
        <v>1</v>
      </c>
      <c r="I227" s="179"/>
      <c r="J227" s="180">
        <f t="shared" si="50"/>
        <v>0</v>
      </c>
      <c r="K227" s="176" t="s">
        <v>19</v>
      </c>
      <c r="L227" s="39"/>
      <c r="M227" s="181" t="s">
        <v>19</v>
      </c>
      <c r="N227" s="182" t="s">
        <v>51</v>
      </c>
      <c r="O227" s="65"/>
      <c r="P227" s="183">
        <f t="shared" si="51"/>
        <v>0</v>
      </c>
      <c r="Q227" s="183">
        <v>0</v>
      </c>
      <c r="R227" s="183">
        <f t="shared" si="52"/>
        <v>0</v>
      </c>
      <c r="S227" s="183">
        <v>0</v>
      </c>
      <c r="T227" s="184">
        <f t="shared" si="53"/>
        <v>0</v>
      </c>
      <c r="U227" s="34"/>
      <c r="V227" s="34"/>
      <c r="W227" s="34"/>
      <c r="X227" s="34"/>
      <c r="Y227" s="34"/>
      <c r="Z227" s="34"/>
      <c r="AA227" s="34"/>
      <c r="AB227" s="34"/>
      <c r="AC227" s="34"/>
      <c r="AD227" s="34"/>
      <c r="AE227" s="34"/>
      <c r="AR227" s="185" t="s">
        <v>158</v>
      </c>
      <c r="AT227" s="185" t="s">
        <v>153</v>
      </c>
      <c r="AU227" s="185" t="s">
        <v>86</v>
      </c>
      <c r="AY227" s="17" t="s">
        <v>151</v>
      </c>
      <c r="BE227" s="186">
        <f t="shared" si="54"/>
        <v>0</v>
      </c>
      <c r="BF227" s="186">
        <f t="shared" si="55"/>
        <v>0</v>
      </c>
      <c r="BG227" s="186">
        <f t="shared" si="56"/>
        <v>0</v>
      </c>
      <c r="BH227" s="186">
        <f t="shared" si="57"/>
        <v>0</v>
      </c>
      <c r="BI227" s="186">
        <f t="shared" si="58"/>
        <v>0</v>
      </c>
      <c r="BJ227" s="17" t="s">
        <v>158</v>
      </c>
      <c r="BK227" s="186">
        <f t="shared" si="59"/>
        <v>0</v>
      </c>
      <c r="BL227" s="17" t="s">
        <v>158</v>
      </c>
      <c r="BM227" s="185" t="s">
        <v>2226</v>
      </c>
    </row>
    <row r="228" spans="1:65" s="2" customFormat="1" ht="14.4" customHeight="1">
      <c r="A228" s="34"/>
      <c r="B228" s="35"/>
      <c r="C228" s="174" t="s">
        <v>810</v>
      </c>
      <c r="D228" s="174" t="s">
        <v>153</v>
      </c>
      <c r="E228" s="175" t="s">
        <v>2227</v>
      </c>
      <c r="F228" s="176" t="s">
        <v>2228</v>
      </c>
      <c r="G228" s="177" t="s">
        <v>1869</v>
      </c>
      <c r="H228" s="178">
        <v>1</v>
      </c>
      <c r="I228" s="179"/>
      <c r="J228" s="180">
        <f t="shared" si="50"/>
        <v>0</v>
      </c>
      <c r="K228" s="176" t="s">
        <v>19</v>
      </c>
      <c r="L228" s="39"/>
      <c r="M228" s="181" t="s">
        <v>19</v>
      </c>
      <c r="N228" s="182" t="s">
        <v>51</v>
      </c>
      <c r="O228" s="65"/>
      <c r="P228" s="183">
        <f t="shared" si="51"/>
        <v>0</v>
      </c>
      <c r="Q228" s="183">
        <v>0</v>
      </c>
      <c r="R228" s="183">
        <f t="shared" si="52"/>
        <v>0</v>
      </c>
      <c r="S228" s="183">
        <v>0</v>
      </c>
      <c r="T228" s="184">
        <f t="shared" si="53"/>
        <v>0</v>
      </c>
      <c r="U228" s="34"/>
      <c r="V228" s="34"/>
      <c r="W228" s="34"/>
      <c r="X228" s="34"/>
      <c r="Y228" s="34"/>
      <c r="Z228" s="34"/>
      <c r="AA228" s="34"/>
      <c r="AB228" s="34"/>
      <c r="AC228" s="34"/>
      <c r="AD228" s="34"/>
      <c r="AE228" s="34"/>
      <c r="AR228" s="185" t="s">
        <v>158</v>
      </c>
      <c r="AT228" s="185" t="s">
        <v>153</v>
      </c>
      <c r="AU228" s="185" t="s">
        <v>86</v>
      </c>
      <c r="AY228" s="17" t="s">
        <v>151</v>
      </c>
      <c r="BE228" s="186">
        <f t="shared" si="54"/>
        <v>0</v>
      </c>
      <c r="BF228" s="186">
        <f t="shared" si="55"/>
        <v>0</v>
      </c>
      <c r="BG228" s="186">
        <f t="shared" si="56"/>
        <v>0</v>
      </c>
      <c r="BH228" s="186">
        <f t="shared" si="57"/>
        <v>0</v>
      </c>
      <c r="BI228" s="186">
        <f t="shared" si="58"/>
        <v>0</v>
      </c>
      <c r="BJ228" s="17" t="s">
        <v>158</v>
      </c>
      <c r="BK228" s="186">
        <f t="shared" si="59"/>
        <v>0</v>
      </c>
      <c r="BL228" s="17" t="s">
        <v>158</v>
      </c>
      <c r="BM228" s="185" t="s">
        <v>2229</v>
      </c>
    </row>
    <row r="229" spans="1:65" s="2" customFormat="1" ht="14.4" customHeight="1">
      <c r="A229" s="34"/>
      <c r="B229" s="35"/>
      <c r="C229" s="174" t="s">
        <v>816</v>
      </c>
      <c r="D229" s="174" t="s">
        <v>153</v>
      </c>
      <c r="E229" s="175" t="s">
        <v>2230</v>
      </c>
      <c r="F229" s="176" t="s">
        <v>2231</v>
      </c>
      <c r="G229" s="177" t="s">
        <v>1869</v>
      </c>
      <c r="H229" s="178">
        <v>1</v>
      </c>
      <c r="I229" s="179"/>
      <c r="J229" s="180">
        <f t="shared" si="50"/>
        <v>0</v>
      </c>
      <c r="K229" s="176" t="s">
        <v>19</v>
      </c>
      <c r="L229" s="39"/>
      <c r="M229" s="181" t="s">
        <v>19</v>
      </c>
      <c r="N229" s="182" t="s">
        <v>51</v>
      </c>
      <c r="O229" s="65"/>
      <c r="P229" s="183">
        <f t="shared" si="51"/>
        <v>0</v>
      </c>
      <c r="Q229" s="183">
        <v>0</v>
      </c>
      <c r="R229" s="183">
        <f t="shared" si="52"/>
        <v>0</v>
      </c>
      <c r="S229" s="183">
        <v>0</v>
      </c>
      <c r="T229" s="184">
        <f t="shared" si="53"/>
        <v>0</v>
      </c>
      <c r="U229" s="34"/>
      <c r="V229" s="34"/>
      <c r="W229" s="34"/>
      <c r="X229" s="34"/>
      <c r="Y229" s="34"/>
      <c r="Z229" s="34"/>
      <c r="AA229" s="34"/>
      <c r="AB229" s="34"/>
      <c r="AC229" s="34"/>
      <c r="AD229" s="34"/>
      <c r="AE229" s="34"/>
      <c r="AR229" s="185" t="s">
        <v>158</v>
      </c>
      <c r="AT229" s="185" t="s">
        <v>153</v>
      </c>
      <c r="AU229" s="185" t="s">
        <v>86</v>
      </c>
      <c r="AY229" s="17" t="s">
        <v>151</v>
      </c>
      <c r="BE229" s="186">
        <f t="shared" si="54"/>
        <v>0</v>
      </c>
      <c r="BF229" s="186">
        <f t="shared" si="55"/>
        <v>0</v>
      </c>
      <c r="BG229" s="186">
        <f t="shared" si="56"/>
        <v>0</v>
      </c>
      <c r="BH229" s="186">
        <f t="shared" si="57"/>
        <v>0</v>
      </c>
      <c r="BI229" s="186">
        <f t="shared" si="58"/>
        <v>0</v>
      </c>
      <c r="BJ229" s="17" t="s">
        <v>158</v>
      </c>
      <c r="BK229" s="186">
        <f t="shared" si="59"/>
        <v>0</v>
      </c>
      <c r="BL229" s="17" t="s">
        <v>158</v>
      </c>
      <c r="BM229" s="185" t="s">
        <v>2232</v>
      </c>
    </row>
    <row r="230" spans="2:63" s="12" customFormat="1" ht="25.95" customHeight="1">
      <c r="B230" s="158"/>
      <c r="C230" s="159"/>
      <c r="D230" s="160" t="s">
        <v>77</v>
      </c>
      <c r="E230" s="161" t="s">
        <v>2233</v>
      </c>
      <c r="F230" s="161" t="s">
        <v>2233</v>
      </c>
      <c r="G230" s="159"/>
      <c r="H230" s="159"/>
      <c r="I230" s="162"/>
      <c r="J230" s="163">
        <f>BK230</f>
        <v>0</v>
      </c>
      <c r="K230" s="159"/>
      <c r="L230" s="164"/>
      <c r="M230" s="165"/>
      <c r="N230" s="166"/>
      <c r="O230" s="166"/>
      <c r="P230" s="167">
        <f>SUM(P231:P238)</f>
        <v>0</v>
      </c>
      <c r="Q230" s="166"/>
      <c r="R230" s="167">
        <f>SUM(R231:R238)</f>
        <v>0</v>
      </c>
      <c r="S230" s="166"/>
      <c r="T230" s="168">
        <f>SUM(T231:T238)</f>
        <v>0</v>
      </c>
      <c r="AR230" s="169" t="s">
        <v>86</v>
      </c>
      <c r="AT230" s="170" t="s">
        <v>77</v>
      </c>
      <c r="AU230" s="170" t="s">
        <v>78</v>
      </c>
      <c r="AY230" s="169" t="s">
        <v>151</v>
      </c>
      <c r="BK230" s="171">
        <f>SUM(BK231:BK238)</f>
        <v>0</v>
      </c>
    </row>
    <row r="231" spans="1:65" s="2" customFormat="1" ht="14.4" customHeight="1">
      <c r="A231" s="34"/>
      <c r="B231" s="35"/>
      <c r="C231" s="174" t="s">
        <v>821</v>
      </c>
      <c r="D231" s="174" t="s">
        <v>153</v>
      </c>
      <c r="E231" s="175" t="s">
        <v>2213</v>
      </c>
      <c r="F231" s="176" t="s">
        <v>2214</v>
      </c>
      <c r="G231" s="177" t="s">
        <v>1869</v>
      </c>
      <c r="H231" s="178">
        <v>1</v>
      </c>
      <c r="I231" s="179"/>
      <c r="J231" s="180">
        <f aca="true" t="shared" si="60" ref="J231:J238">ROUND(I231*H231,2)</f>
        <v>0</v>
      </c>
      <c r="K231" s="176" t="s">
        <v>19</v>
      </c>
      <c r="L231" s="39"/>
      <c r="M231" s="181" t="s">
        <v>19</v>
      </c>
      <c r="N231" s="182" t="s">
        <v>51</v>
      </c>
      <c r="O231" s="65"/>
      <c r="P231" s="183">
        <f aca="true" t="shared" si="61" ref="P231:P238">O231*H231</f>
        <v>0</v>
      </c>
      <c r="Q231" s="183">
        <v>0</v>
      </c>
      <c r="R231" s="183">
        <f aca="true" t="shared" si="62" ref="R231:R238">Q231*H231</f>
        <v>0</v>
      </c>
      <c r="S231" s="183">
        <v>0</v>
      </c>
      <c r="T231" s="184">
        <f aca="true" t="shared" si="63" ref="T231:T238">S231*H231</f>
        <v>0</v>
      </c>
      <c r="U231" s="34"/>
      <c r="V231" s="34"/>
      <c r="W231" s="34"/>
      <c r="X231" s="34"/>
      <c r="Y231" s="34"/>
      <c r="Z231" s="34"/>
      <c r="AA231" s="34"/>
      <c r="AB231" s="34"/>
      <c r="AC231" s="34"/>
      <c r="AD231" s="34"/>
      <c r="AE231" s="34"/>
      <c r="AR231" s="185" t="s">
        <v>158</v>
      </c>
      <c r="AT231" s="185" t="s">
        <v>153</v>
      </c>
      <c r="AU231" s="185" t="s">
        <v>86</v>
      </c>
      <c r="AY231" s="17" t="s">
        <v>151</v>
      </c>
      <c r="BE231" s="186">
        <f aca="true" t="shared" si="64" ref="BE231:BE238">IF(N231="základní",J231,0)</f>
        <v>0</v>
      </c>
      <c r="BF231" s="186">
        <f aca="true" t="shared" si="65" ref="BF231:BF238">IF(N231="snížená",J231,0)</f>
        <v>0</v>
      </c>
      <c r="BG231" s="186">
        <f aca="true" t="shared" si="66" ref="BG231:BG238">IF(N231="zákl. přenesená",J231,0)</f>
        <v>0</v>
      </c>
      <c r="BH231" s="186">
        <f aca="true" t="shared" si="67" ref="BH231:BH238">IF(N231="sníž. přenesená",J231,0)</f>
        <v>0</v>
      </c>
      <c r="BI231" s="186">
        <f aca="true" t="shared" si="68" ref="BI231:BI238">IF(N231="nulová",J231,0)</f>
        <v>0</v>
      </c>
      <c r="BJ231" s="17" t="s">
        <v>158</v>
      </c>
      <c r="BK231" s="186">
        <f aca="true" t="shared" si="69" ref="BK231:BK238">ROUND(I231*H231,2)</f>
        <v>0</v>
      </c>
      <c r="BL231" s="17" t="s">
        <v>158</v>
      </c>
      <c r="BM231" s="185" t="s">
        <v>2234</v>
      </c>
    </row>
    <row r="232" spans="1:65" s="2" customFormat="1" ht="14.4" customHeight="1">
      <c r="A232" s="34"/>
      <c r="B232" s="35"/>
      <c r="C232" s="174" t="s">
        <v>825</v>
      </c>
      <c r="D232" s="174" t="s">
        <v>153</v>
      </c>
      <c r="E232" s="175" t="s">
        <v>2155</v>
      </c>
      <c r="F232" s="176" t="s">
        <v>2156</v>
      </c>
      <c r="G232" s="177" t="s">
        <v>1869</v>
      </c>
      <c r="H232" s="178">
        <v>2.63</v>
      </c>
      <c r="I232" s="179"/>
      <c r="J232" s="180">
        <f t="shared" si="60"/>
        <v>0</v>
      </c>
      <c r="K232" s="176" t="s">
        <v>19</v>
      </c>
      <c r="L232" s="39"/>
      <c r="M232" s="181" t="s">
        <v>19</v>
      </c>
      <c r="N232" s="182" t="s">
        <v>51</v>
      </c>
      <c r="O232" s="65"/>
      <c r="P232" s="183">
        <f t="shared" si="61"/>
        <v>0</v>
      </c>
      <c r="Q232" s="183">
        <v>0</v>
      </c>
      <c r="R232" s="183">
        <f t="shared" si="62"/>
        <v>0</v>
      </c>
      <c r="S232" s="183">
        <v>0</v>
      </c>
      <c r="T232" s="184">
        <f t="shared" si="63"/>
        <v>0</v>
      </c>
      <c r="U232" s="34"/>
      <c r="V232" s="34"/>
      <c r="W232" s="34"/>
      <c r="X232" s="34"/>
      <c r="Y232" s="34"/>
      <c r="Z232" s="34"/>
      <c r="AA232" s="34"/>
      <c r="AB232" s="34"/>
      <c r="AC232" s="34"/>
      <c r="AD232" s="34"/>
      <c r="AE232" s="34"/>
      <c r="AR232" s="185" t="s">
        <v>158</v>
      </c>
      <c r="AT232" s="185" t="s">
        <v>153</v>
      </c>
      <c r="AU232" s="185" t="s">
        <v>86</v>
      </c>
      <c r="AY232" s="17" t="s">
        <v>151</v>
      </c>
      <c r="BE232" s="186">
        <f t="shared" si="64"/>
        <v>0</v>
      </c>
      <c r="BF232" s="186">
        <f t="shared" si="65"/>
        <v>0</v>
      </c>
      <c r="BG232" s="186">
        <f t="shared" si="66"/>
        <v>0</v>
      </c>
      <c r="BH232" s="186">
        <f t="shared" si="67"/>
        <v>0</v>
      </c>
      <c r="BI232" s="186">
        <f t="shared" si="68"/>
        <v>0</v>
      </c>
      <c r="BJ232" s="17" t="s">
        <v>158</v>
      </c>
      <c r="BK232" s="186">
        <f t="shared" si="69"/>
        <v>0</v>
      </c>
      <c r="BL232" s="17" t="s">
        <v>158</v>
      </c>
      <c r="BM232" s="185" t="s">
        <v>2235</v>
      </c>
    </row>
    <row r="233" spans="1:65" s="2" customFormat="1" ht="14.4" customHeight="1">
      <c r="A233" s="34"/>
      <c r="B233" s="35"/>
      <c r="C233" s="174" t="s">
        <v>830</v>
      </c>
      <c r="D233" s="174" t="s">
        <v>153</v>
      </c>
      <c r="E233" s="175" t="s">
        <v>2217</v>
      </c>
      <c r="F233" s="176" t="s">
        <v>2218</v>
      </c>
      <c r="G233" s="177" t="s">
        <v>1869</v>
      </c>
      <c r="H233" s="178">
        <v>1</v>
      </c>
      <c r="I233" s="179"/>
      <c r="J233" s="180">
        <f t="shared" si="60"/>
        <v>0</v>
      </c>
      <c r="K233" s="176" t="s">
        <v>19</v>
      </c>
      <c r="L233" s="39"/>
      <c r="M233" s="181" t="s">
        <v>19</v>
      </c>
      <c r="N233" s="182" t="s">
        <v>51</v>
      </c>
      <c r="O233" s="65"/>
      <c r="P233" s="183">
        <f t="shared" si="61"/>
        <v>0</v>
      </c>
      <c r="Q233" s="183">
        <v>0</v>
      </c>
      <c r="R233" s="183">
        <f t="shared" si="62"/>
        <v>0</v>
      </c>
      <c r="S233" s="183">
        <v>0</v>
      </c>
      <c r="T233" s="184">
        <f t="shared" si="63"/>
        <v>0</v>
      </c>
      <c r="U233" s="34"/>
      <c r="V233" s="34"/>
      <c r="W233" s="34"/>
      <c r="X233" s="34"/>
      <c r="Y233" s="34"/>
      <c r="Z233" s="34"/>
      <c r="AA233" s="34"/>
      <c r="AB233" s="34"/>
      <c r="AC233" s="34"/>
      <c r="AD233" s="34"/>
      <c r="AE233" s="34"/>
      <c r="AR233" s="185" t="s">
        <v>158</v>
      </c>
      <c r="AT233" s="185" t="s">
        <v>153</v>
      </c>
      <c r="AU233" s="185" t="s">
        <v>86</v>
      </c>
      <c r="AY233" s="17" t="s">
        <v>151</v>
      </c>
      <c r="BE233" s="186">
        <f t="shared" si="64"/>
        <v>0</v>
      </c>
      <c r="BF233" s="186">
        <f t="shared" si="65"/>
        <v>0</v>
      </c>
      <c r="BG233" s="186">
        <f t="shared" si="66"/>
        <v>0</v>
      </c>
      <c r="BH233" s="186">
        <f t="shared" si="67"/>
        <v>0</v>
      </c>
      <c r="BI233" s="186">
        <f t="shared" si="68"/>
        <v>0</v>
      </c>
      <c r="BJ233" s="17" t="s">
        <v>158</v>
      </c>
      <c r="BK233" s="186">
        <f t="shared" si="69"/>
        <v>0</v>
      </c>
      <c r="BL233" s="17" t="s">
        <v>158</v>
      </c>
      <c r="BM233" s="185" t="s">
        <v>2236</v>
      </c>
    </row>
    <row r="234" spans="1:65" s="2" customFormat="1" ht="14.4" customHeight="1">
      <c r="A234" s="34"/>
      <c r="B234" s="35"/>
      <c r="C234" s="174" t="s">
        <v>835</v>
      </c>
      <c r="D234" s="174" t="s">
        <v>153</v>
      </c>
      <c r="E234" s="175" t="s">
        <v>2237</v>
      </c>
      <c r="F234" s="176" t="s">
        <v>2238</v>
      </c>
      <c r="G234" s="177" t="s">
        <v>1869</v>
      </c>
      <c r="H234" s="178">
        <v>1</v>
      </c>
      <c r="I234" s="179"/>
      <c r="J234" s="180">
        <f t="shared" si="60"/>
        <v>0</v>
      </c>
      <c r="K234" s="176" t="s">
        <v>19</v>
      </c>
      <c r="L234" s="39"/>
      <c r="M234" s="181" t="s">
        <v>19</v>
      </c>
      <c r="N234" s="182" t="s">
        <v>51</v>
      </c>
      <c r="O234" s="65"/>
      <c r="P234" s="183">
        <f t="shared" si="61"/>
        <v>0</v>
      </c>
      <c r="Q234" s="183">
        <v>0</v>
      </c>
      <c r="R234" s="183">
        <f t="shared" si="62"/>
        <v>0</v>
      </c>
      <c r="S234" s="183">
        <v>0</v>
      </c>
      <c r="T234" s="184">
        <f t="shared" si="63"/>
        <v>0</v>
      </c>
      <c r="U234" s="34"/>
      <c r="V234" s="34"/>
      <c r="W234" s="34"/>
      <c r="X234" s="34"/>
      <c r="Y234" s="34"/>
      <c r="Z234" s="34"/>
      <c r="AA234" s="34"/>
      <c r="AB234" s="34"/>
      <c r="AC234" s="34"/>
      <c r="AD234" s="34"/>
      <c r="AE234" s="34"/>
      <c r="AR234" s="185" t="s">
        <v>158</v>
      </c>
      <c r="AT234" s="185" t="s">
        <v>153</v>
      </c>
      <c r="AU234" s="185" t="s">
        <v>86</v>
      </c>
      <c r="AY234" s="17" t="s">
        <v>151</v>
      </c>
      <c r="BE234" s="186">
        <f t="shared" si="64"/>
        <v>0</v>
      </c>
      <c r="BF234" s="186">
        <f t="shared" si="65"/>
        <v>0</v>
      </c>
      <c r="BG234" s="186">
        <f t="shared" si="66"/>
        <v>0</v>
      </c>
      <c r="BH234" s="186">
        <f t="shared" si="67"/>
        <v>0</v>
      </c>
      <c r="BI234" s="186">
        <f t="shared" si="68"/>
        <v>0</v>
      </c>
      <c r="BJ234" s="17" t="s">
        <v>158</v>
      </c>
      <c r="BK234" s="186">
        <f t="shared" si="69"/>
        <v>0</v>
      </c>
      <c r="BL234" s="17" t="s">
        <v>158</v>
      </c>
      <c r="BM234" s="185" t="s">
        <v>2239</v>
      </c>
    </row>
    <row r="235" spans="1:65" s="2" customFormat="1" ht="14.4" customHeight="1">
      <c r="A235" s="34"/>
      <c r="B235" s="35"/>
      <c r="C235" s="174" t="s">
        <v>840</v>
      </c>
      <c r="D235" s="174" t="s">
        <v>153</v>
      </c>
      <c r="E235" s="175" t="s">
        <v>2173</v>
      </c>
      <c r="F235" s="176" t="s">
        <v>2174</v>
      </c>
      <c r="G235" s="177" t="s">
        <v>1869</v>
      </c>
      <c r="H235" s="178">
        <v>4</v>
      </c>
      <c r="I235" s="179"/>
      <c r="J235" s="180">
        <f t="shared" si="60"/>
        <v>0</v>
      </c>
      <c r="K235" s="176" t="s">
        <v>19</v>
      </c>
      <c r="L235" s="39"/>
      <c r="M235" s="181" t="s">
        <v>19</v>
      </c>
      <c r="N235" s="182" t="s">
        <v>51</v>
      </c>
      <c r="O235" s="65"/>
      <c r="P235" s="183">
        <f t="shared" si="61"/>
        <v>0</v>
      </c>
      <c r="Q235" s="183">
        <v>0</v>
      </c>
      <c r="R235" s="183">
        <f t="shared" si="62"/>
        <v>0</v>
      </c>
      <c r="S235" s="183">
        <v>0</v>
      </c>
      <c r="T235" s="184">
        <f t="shared" si="63"/>
        <v>0</v>
      </c>
      <c r="U235" s="34"/>
      <c r="V235" s="34"/>
      <c r="W235" s="34"/>
      <c r="X235" s="34"/>
      <c r="Y235" s="34"/>
      <c r="Z235" s="34"/>
      <c r="AA235" s="34"/>
      <c r="AB235" s="34"/>
      <c r="AC235" s="34"/>
      <c r="AD235" s="34"/>
      <c r="AE235" s="34"/>
      <c r="AR235" s="185" t="s">
        <v>158</v>
      </c>
      <c r="AT235" s="185" t="s">
        <v>153</v>
      </c>
      <c r="AU235" s="185" t="s">
        <v>86</v>
      </c>
      <c r="AY235" s="17" t="s">
        <v>151</v>
      </c>
      <c r="BE235" s="186">
        <f t="shared" si="64"/>
        <v>0</v>
      </c>
      <c r="BF235" s="186">
        <f t="shared" si="65"/>
        <v>0</v>
      </c>
      <c r="BG235" s="186">
        <f t="shared" si="66"/>
        <v>0</v>
      </c>
      <c r="BH235" s="186">
        <f t="shared" si="67"/>
        <v>0</v>
      </c>
      <c r="BI235" s="186">
        <f t="shared" si="68"/>
        <v>0</v>
      </c>
      <c r="BJ235" s="17" t="s">
        <v>158</v>
      </c>
      <c r="BK235" s="186">
        <f t="shared" si="69"/>
        <v>0</v>
      </c>
      <c r="BL235" s="17" t="s">
        <v>158</v>
      </c>
      <c r="BM235" s="185" t="s">
        <v>2240</v>
      </c>
    </row>
    <row r="236" spans="1:65" s="2" customFormat="1" ht="14.4" customHeight="1">
      <c r="A236" s="34"/>
      <c r="B236" s="35"/>
      <c r="C236" s="174" t="s">
        <v>845</v>
      </c>
      <c r="D236" s="174" t="s">
        <v>153</v>
      </c>
      <c r="E236" s="175" t="s">
        <v>2185</v>
      </c>
      <c r="F236" s="176" t="s">
        <v>2186</v>
      </c>
      <c r="G236" s="177" t="s">
        <v>1869</v>
      </c>
      <c r="H236" s="178">
        <v>5</v>
      </c>
      <c r="I236" s="179"/>
      <c r="J236" s="180">
        <f t="shared" si="60"/>
        <v>0</v>
      </c>
      <c r="K236" s="176" t="s">
        <v>19</v>
      </c>
      <c r="L236" s="39"/>
      <c r="M236" s="181" t="s">
        <v>19</v>
      </c>
      <c r="N236" s="182" t="s">
        <v>51</v>
      </c>
      <c r="O236" s="65"/>
      <c r="P236" s="183">
        <f t="shared" si="61"/>
        <v>0</v>
      </c>
      <c r="Q236" s="183">
        <v>0</v>
      </c>
      <c r="R236" s="183">
        <f t="shared" si="62"/>
        <v>0</v>
      </c>
      <c r="S236" s="183">
        <v>0</v>
      </c>
      <c r="T236" s="184">
        <f t="shared" si="63"/>
        <v>0</v>
      </c>
      <c r="U236" s="34"/>
      <c r="V236" s="34"/>
      <c r="W236" s="34"/>
      <c r="X236" s="34"/>
      <c r="Y236" s="34"/>
      <c r="Z236" s="34"/>
      <c r="AA236" s="34"/>
      <c r="AB236" s="34"/>
      <c r="AC236" s="34"/>
      <c r="AD236" s="34"/>
      <c r="AE236" s="34"/>
      <c r="AR236" s="185" t="s">
        <v>158</v>
      </c>
      <c r="AT236" s="185" t="s">
        <v>153</v>
      </c>
      <c r="AU236" s="185" t="s">
        <v>86</v>
      </c>
      <c r="AY236" s="17" t="s">
        <v>151</v>
      </c>
      <c r="BE236" s="186">
        <f t="shared" si="64"/>
        <v>0</v>
      </c>
      <c r="BF236" s="186">
        <f t="shared" si="65"/>
        <v>0</v>
      </c>
      <c r="BG236" s="186">
        <f t="shared" si="66"/>
        <v>0</v>
      </c>
      <c r="BH236" s="186">
        <f t="shared" si="67"/>
        <v>0</v>
      </c>
      <c r="BI236" s="186">
        <f t="shared" si="68"/>
        <v>0</v>
      </c>
      <c r="BJ236" s="17" t="s">
        <v>158</v>
      </c>
      <c r="BK236" s="186">
        <f t="shared" si="69"/>
        <v>0</v>
      </c>
      <c r="BL236" s="17" t="s">
        <v>158</v>
      </c>
      <c r="BM236" s="185" t="s">
        <v>2241</v>
      </c>
    </row>
    <row r="237" spans="1:65" s="2" customFormat="1" ht="14.4" customHeight="1">
      <c r="A237" s="34"/>
      <c r="B237" s="35"/>
      <c r="C237" s="174" t="s">
        <v>850</v>
      </c>
      <c r="D237" s="174" t="s">
        <v>153</v>
      </c>
      <c r="E237" s="175" t="s">
        <v>2227</v>
      </c>
      <c r="F237" s="176" t="s">
        <v>2228</v>
      </c>
      <c r="G237" s="177" t="s">
        <v>1869</v>
      </c>
      <c r="H237" s="178">
        <v>1</v>
      </c>
      <c r="I237" s="179"/>
      <c r="J237" s="180">
        <f t="shared" si="60"/>
        <v>0</v>
      </c>
      <c r="K237" s="176" t="s">
        <v>19</v>
      </c>
      <c r="L237" s="39"/>
      <c r="M237" s="181" t="s">
        <v>19</v>
      </c>
      <c r="N237" s="182" t="s">
        <v>51</v>
      </c>
      <c r="O237" s="65"/>
      <c r="P237" s="183">
        <f t="shared" si="61"/>
        <v>0</v>
      </c>
      <c r="Q237" s="183">
        <v>0</v>
      </c>
      <c r="R237" s="183">
        <f t="shared" si="62"/>
        <v>0</v>
      </c>
      <c r="S237" s="183">
        <v>0</v>
      </c>
      <c r="T237" s="184">
        <f t="shared" si="63"/>
        <v>0</v>
      </c>
      <c r="U237" s="34"/>
      <c r="V237" s="34"/>
      <c r="W237" s="34"/>
      <c r="X237" s="34"/>
      <c r="Y237" s="34"/>
      <c r="Z237" s="34"/>
      <c r="AA237" s="34"/>
      <c r="AB237" s="34"/>
      <c r="AC237" s="34"/>
      <c r="AD237" s="34"/>
      <c r="AE237" s="34"/>
      <c r="AR237" s="185" t="s">
        <v>158</v>
      </c>
      <c r="AT237" s="185" t="s">
        <v>153</v>
      </c>
      <c r="AU237" s="185" t="s">
        <v>86</v>
      </c>
      <c r="AY237" s="17" t="s">
        <v>151</v>
      </c>
      <c r="BE237" s="186">
        <f t="shared" si="64"/>
        <v>0</v>
      </c>
      <c r="BF237" s="186">
        <f t="shared" si="65"/>
        <v>0</v>
      </c>
      <c r="BG237" s="186">
        <f t="shared" si="66"/>
        <v>0</v>
      </c>
      <c r="BH237" s="186">
        <f t="shared" si="67"/>
        <v>0</v>
      </c>
      <c r="BI237" s="186">
        <f t="shared" si="68"/>
        <v>0</v>
      </c>
      <c r="BJ237" s="17" t="s">
        <v>158</v>
      </c>
      <c r="BK237" s="186">
        <f t="shared" si="69"/>
        <v>0</v>
      </c>
      <c r="BL237" s="17" t="s">
        <v>158</v>
      </c>
      <c r="BM237" s="185" t="s">
        <v>2242</v>
      </c>
    </row>
    <row r="238" spans="1:65" s="2" customFormat="1" ht="14.4" customHeight="1">
      <c r="A238" s="34"/>
      <c r="B238" s="35"/>
      <c r="C238" s="174" t="s">
        <v>855</v>
      </c>
      <c r="D238" s="174" t="s">
        <v>153</v>
      </c>
      <c r="E238" s="175" t="s">
        <v>2243</v>
      </c>
      <c r="F238" s="176" t="s">
        <v>2244</v>
      </c>
      <c r="G238" s="177" t="s">
        <v>1869</v>
      </c>
      <c r="H238" s="178">
        <v>1</v>
      </c>
      <c r="I238" s="179"/>
      <c r="J238" s="180">
        <f t="shared" si="60"/>
        <v>0</v>
      </c>
      <c r="K238" s="176" t="s">
        <v>19</v>
      </c>
      <c r="L238" s="39"/>
      <c r="M238" s="181" t="s">
        <v>19</v>
      </c>
      <c r="N238" s="182" t="s">
        <v>51</v>
      </c>
      <c r="O238" s="65"/>
      <c r="P238" s="183">
        <f t="shared" si="61"/>
        <v>0</v>
      </c>
      <c r="Q238" s="183">
        <v>0</v>
      </c>
      <c r="R238" s="183">
        <f t="shared" si="62"/>
        <v>0</v>
      </c>
      <c r="S238" s="183">
        <v>0</v>
      </c>
      <c r="T238" s="184">
        <f t="shared" si="63"/>
        <v>0</v>
      </c>
      <c r="U238" s="34"/>
      <c r="V238" s="34"/>
      <c r="W238" s="34"/>
      <c r="X238" s="34"/>
      <c r="Y238" s="34"/>
      <c r="Z238" s="34"/>
      <c r="AA238" s="34"/>
      <c r="AB238" s="34"/>
      <c r="AC238" s="34"/>
      <c r="AD238" s="34"/>
      <c r="AE238" s="34"/>
      <c r="AR238" s="185" t="s">
        <v>158</v>
      </c>
      <c r="AT238" s="185" t="s">
        <v>153</v>
      </c>
      <c r="AU238" s="185" t="s">
        <v>86</v>
      </c>
      <c r="AY238" s="17" t="s">
        <v>151</v>
      </c>
      <c r="BE238" s="186">
        <f t="shared" si="64"/>
        <v>0</v>
      </c>
      <c r="BF238" s="186">
        <f t="shared" si="65"/>
        <v>0</v>
      </c>
      <c r="BG238" s="186">
        <f t="shared" si="66"/>
        <v>0</v>
      </c>
      <c r="BH238" s="186">
        <f t="shared" si="67"/>
        <v>0</v>
      </c>
      <c r="BI238" s="186">
        <f t="shared" si="68"/>
        <v>0</v>
      </c>
      <c r="BJ238" s="17" t="s">
        <v>158</v>
      </c>
      <c r="BK238" s="186">
        <f t="shared" si="69"/>
        <v>0</v>
      </c>
      <c r="BL238" s="17" t="s">
        <v>158</v>
      </c>
      <c r="BM238" s="185" t="s">
        <v>2245</v>
      </c>
    </row>
    <row r="239" spans="2:63" s="12" customFormat="1" ht="25.95" customHeight="1">
      <c r="B239" s="158"/>
      <c r="C239" s="159"/>
      <c r="D239" s="160" t="s">
        <v>77</v>
      </c>
      <c r="E239" s="161" t="s">
        <v>162</v>
      </c>
      <c r="F239" s="161" t="s">
        <v>2246</v>
      </c>
      <c r="G239" s="159"/>
      <c r="H239" s="159"/>
      <c r="I239" s="162"/>
      <c r="J239" s="163">
        <f>BK239</f>
        <v>0</v>
      </c>
      <c r="K239" s="159"/>
      <c r="L239" s="164"/>
      <c r="M239" s="165"/>
      <c r="N239" s="166"/>
      <c r="O239" s="166"/>
      <c r="P239" s="167">
        <f>P240</f>
        <v>0</v>
      </c>
      <c r="Q239" s="166"/>
      <c r="R239" s="167">
        <f>R240</f>
        <v>0</v>
      </c>
      <c r="S239" s="166"/>
      <c r="T239" s="168">
        <f>T240</f>
        <v>0</v>
      </c>
      <c r="AR239" s="169" t="s">
        <v>170</v>
      </c>
      <c r="AT239" s="170" t="s">
        <v>77</v>
      </c>
      <c r="AU239" s="170" t="s">
        <v>78</v>
      </c>
      <c r="AY239" s="169" t="s">
        <v>151</v>
      </c>
      <c r="BK239" s="171">
        <f>BK240</f>
        <v>0</v>
      </c>
    </row>
    <row r="240" spans="2:63" s="12" customFormat="1" ht="22.8" customHeight="1">
      <c r="B240" s="158"/>
      <c r="C240" s="159"/>
      <c r="D240" s="160" t="s">
        <v>77</v>
      </c>
      <c r="E240" s="172" t="s">
        <v>2247</v>
      </c>
      <c r="F240" s="172" t="s">
        <v>2248</v>
      </c>
      <c r="G240" s="159"/>
      <c r="H240" s="159"/>
      <c r="I240" s="162"/>
      <c r="J240" s="173">
        <f>BK240</f>
        <v>0</v>
      </c>
      <c r="K240" s="159"/>
      <c r="L240" s="164"/>
      <c r="M240" s="165"/>
      <c r="N240" s="166"/>
      <c r="O240" s="166"/>
      <c r="P240" s="167">
        <f>SUM(P241:P242)</f>
        <v>0</v>
      </c>
      <c r="Q240" s="166"/>
      <c r="R240" s="167">
        <f>SUM(R241:R242)</f>
        <v>0</v>
      </c>
      <c r="S240" s="166"/>
      <c r="T240" s="168">
        <f>SUM(T241:T242)</f>
        <v>0</v>
      </c>
      <c r="AR240" s="169" t="s">
        <v>170</v>
      </c>
      <c r="AT240" s="170" t="s">
        <v>77</v>
      </c>
      <c r="AU240" s="170" t="s">
        <v>86</v>
      </c>
      <c r="AY240" s="169" t="s">
        <v>151</v>
      </c>
      <c r="BK240" s="171">
        <f>SUM(BK241:BK242)</f>
        <v>0</v>
      </c>
    </row>
    <row r="241" spans="1:65" s="2" customFormat="1" ht="24.15" customHeight="1">
      <c r="A241" s="34"/>
      <c r="B241" s="35"/>
      <c r="C241" s="174" t="s">
        <v>860</v>
      </c>
      <c r="D241" s="174" t="s">
        <v>153</v>
      </c>
      <c r="E241" s="175" t="s">
        <v>2249</v>
      </c>
      <c r="F241" s="176" t="s">
        <v>2250</v>
      </c>
      <c r="G241" s="177" t="s">
        <v>188</v>
      </c>
      <c r="H241" s="178">
        <v>1</v>
      </c>
      <c r="I241" s="179"/>
      <c r="J241" s="180">
        <f>ROUND(I241*H241,2)</f>
        <v>0</v>
      </c>
      <c r="K241" s="176" t="s">
        <v>157</v>
      </c>
      <c r="L241" s="39"/>
      <c r="M241" s="181" t="s">
        <v>19</v>
      </c>
      <c r="N241" s="182" t="s">
        <v>51</v>
      </c>
      <c r="O241" s="65"/>
      <c r="P241" s="183">
        <f>O241*H241</f>
        <v>0</v>
      </c>
      <c r="Q241" s="183">
        <v>0</v>
      </c>
      <c r="R241" s="183">
        <f>Q241*H241</f>
        <v>0</v>
      </c>
      <c r="S241" s="183">
        <v>0</v>
      </c>
      <c r="T241" s="184">
        <f>S241*H241</f>
        <v>0</v>
      </c>
      <c r="U241" s="34"/>
      <c r="V241" s="34"/>
      <c r="W241" s="34"/>
      <c r="X241" s="34"/>
      <c r="Y241" s="34"/>
      <c r="Z241" s="34"/>
      <c r="AA241" s="34"/>
      <c r="AB241" s="34"/>
      <c r="AC241" s="34"/>
      <c r="AD241" s="34"/>
      <c r="AE241" s="34"/>
      <c r="AR241" s="185" t="s">
        <v>461</v>
      </c>
      <c r="AT241" s="185" t="s">
        <v>153</v>
      </c>
      <c r="AU241" s="185" t="s">
        <v>88</v>
      </c>
      <c r="AY241" s="17" t="s">
        <v>151</v>
      </c>
      <c r="BE241" s="186">
        <f>IF(N241="základní",J241,0)</f>
        <v>0</v>
      </c>
      <c r="BF241" s="186">
        <f>IF(N241="snížená",J241,0)</f>
        <v>0</v>
      </c>
      <c r="BG241" s="186">
        <f>IF(N241="zákl. přenesená",J241,0)</f>
        <v>0</v>
      </c>
      <c r="BH241" s="186">
        <f>IF(N241="sníž. přenesená",J241,0)</f>
        <v>0</v>
      </c>
      <c r="BI241" s="186">
        <f>IF(N241="nulová",J241,0)</f>
        <v>0</v>
      </c>
      <c r="BJ241" s="17" t="s">
        <v>158</v>
      </c>
      <c r="BK241" s="186">
        <f>ROUND(I241*H241,2)</f>
        <v>0</v>
      </c>
      <c r="BL241" s="17" t="s">
        <v>461</v>
      </c>
      <c r="BM241" s="185" t="s">
        <v>2251</v>
      </c>
    </row>
    <row r="242" spans="1:47" s="2" customFormat="1" ht="28.8">
      <c r="A242" s="34"/>
      <c r="B242" s="35"/>
      <c r="C242" s="36"/>
      <c r="D242" s="187" t="s">
        <v>160</v>
      </c>
      <c r="E242" s="36"/>
      <c r="F242" s="188" t="s">
        <v>2252</v>
      </c>
      <c r="G242" s="36"/>
      <c r="H242" s="36"/>
      <c r="I242" s="189"/>
      <c r="J242" s="36"/>
      <c r="K242" s="36"/>
      <c r="L242" s="39"/>
      <c r="M242" s="190"/>
      <c r="N242" s="191"/>
      <c r="O242" s="65"/>
      <c r="P242" s="65"/>
      <c r="Q242" s="65"/>
      <c r="R242" s="65"/>
      <c r="S242" s="65"/>
      <c r="T242" s="66"/>
      <c r="U242" s="34"/>
      <c r="V242" s="34"/>
      <c r="W242" s="34"/>
      <c r="X242" s="34"/>
      <c r="Y242" s="34"/>
      <c r="Z242" s="34"/>
      <c r="AA242" s="34"/>
      <c r="AB242" s="34"/>
      <c r="AC242" s="34"/>
      <c r="AD242" s="34"/>
      <c r="AE242" s="34"/>
      <c r="AT242" s="17" t="s">
        <v>160</v>
      </c>
      <c r="AU242" s="17" t="s">
        <v>88</v>
      </c>
    </row>
    <row r="243" spans="2:63" s="12" customFormat="1" ht="25.95" customHeight="1">
      <c r="B243" s="158"/>
      <c r="C243" s="159"/>
      <c r="D243" s="160" t="s">
        <v>77</v>
      </c>
      <c r="E243" s="161" t="s">
        <v>2253</v>
      </c>
      <c r="F243" s="161" t="s">
        <v>2254</v>
      </c>
      <c r="G243" s="159"/>
      <c r="H243" s="159"/>
      <c r="I243" s="162"/>
      <c r="J243" s="163">
        <f>BK243</f>
        <v>0</v>
      </c>
      <c r="K243" s="159"/>
      <c r="L243" s="164"/>
      <c r="M243" s="165"/>
      <c r="N243" s="166"/>
      <c r="O243" s="166"/>
      <c r="P243" s="167">
        <f>P244</f>
        <v>0</v>
      </c>
      <c r="Q243" s="166"/>
      <c r="R243" s="167">
        <f>R244</f>
        <v>0</v>
      </c>
      <c r="S243" s="166"/>
      <c r="T243" s="168">
        <f>T244</f>
        <v>0</v>
      </c>
      <c r="AR243" s="169" t="s">
        <v>181</v>
      </c>
      <c r="AT243" s="170" t="s">
        <v>77</v>
      </c>
      <c r="AU243" s="170" t="s">
        <v>78</v>
      </c>
      <c r="AY243" s="169" t="s">
        <v>151</v>
      </c>
      <c r="BK243" s="171">
        <f>BK244</f>
        <v>0</v>
      </c>
    </row>
    <row r="244" spans="2:63" s="12" customFormat="1" ht="22.8" customHeight="1">
      <c r="B244" s="158"/>
      <c r="C244" s="159"/>
      <c r="D244" s="160" t="s">
        <v>77</v>
      </c>
      <c r="E244" s="172" t="s">
        <v>2255</v>
      </c>
      <c r="F244" s="172" t="s">
        <v>2256</v>
      </c>
      <c r="G244" s="159"/>
      <c r="H244" s="159"/>
      <c r="I244" s="162"/>
      <c r="J244" s="173">
        <f>BK244</f>
        <v>0</v>
      </c>
      <c r="K244" s="159"/>
      <c r="L244" s="164"/>
      <c r="M244" s="165"/>
      <c r="N244" s="166"/>
      <c r="O244" s="166"/>
      <c r="P244" s="167">
        <f>SUM(P245:P246)</f>
        <v>0</v>
      </c>
      <c r="Q244" s="166"/>
      <c r="R244" s="167">
        <f>SUM(R245:R246)</f>
        <v>0</v>
      </c>
      <c r="S244" s="166"/>
      <c r="T244" s="168">
        <f>SUM(T245:T246)</f>
        <v>0</v>
      </c>
      <c r="AR244" s="169" t="s">
        <v>181</v>
      </c>
      <c r="AT244" s="170" t="s">
        <v>77</v>
      </c>
      <c r="AU244" s="170" t="s">
        <v>86</v>
      </c>
      <c r="AY244" s="169" t="s">
        <v>151</v>
      </c>
      <c r="BK244" s="171">
        <f>SUM(BK245:BK246)</f>
        <v>0</v>
      </c>
    </row>
    <row r="245" spans="1:65" s="2" customFormat="1" ht="14.4" customHeight="1">
      <c r="A245" s="34"/>
      <c r="B245" s="35"/>
      <c r="C245" s="174" t="s">
        <v>863</v>
      </c>
      <c r="D245" s="174" t="s">
        <v>153</v>
      </c>
      <c r="E245" s="175" t="s">
        <v>2257</v>
      </c>
      <c r="F245" s="176" t="s">
        <v>2258</v>
      </c>
      <c r="G245" s="177" t="s">
        <v>2259</v>
      </c>
      <c r="H245" s="178">
        <v>1</v>
      </c>
      <c r="I245" s="179"/>
      <c r="J245" s="180">
        <f>ROUND(I245*H245,2)</f>
        <v>0</v>
      </c>
      <c r="K245" s="176" t="s">
        <v>157</v>
      </c>
      <c r="L245" s="39"/>
      <c r="M245" s="181" t="s">
        <v>19</v>
      </c>
      <c r="N245" s="182" t="s">
        <v>51</v>
      </c>
      <c r="O245" s="65"/>
      <c r="P245" s="183">
        <f>O245*H245</f>
        <v>0</v>
      </c>
      <c r="Q245" s="183">
        <v>0</v>
      </c>
      <c r="R245" s="183">
        <f>Q245*H245</f>
        <v>0</v>
      </c>
      <c r="S245" s="183">
        <v>0</v>
      </c>
      <c r="T245" s="184">
        <f>S245*H245</f>
        <v>0</v>
      </c>
      <c r="U245" s="34"/>
      <c r="V245" s="34"/>
      <c r="W245" s="34"/>
      <c r="X245" s="34"/>
      <c r="Y245" s="34"/>
      <c r="Z245" s="34"/>
      <c r="AA245" s="34"/>
      <c r="AB245" s="34"/>
      <c r="AC245" s="34"/>
      <c r="AD245" s="34"/>
      <c r="AE245" s="34"/>
      <c r="AR245" s="185" t="s">
        <v>2260</v>
      </c>
      <c r="AT245" s="185" t="s">
        <v>153</v>
      </c>
      <c r="AU245" s="185" t="s">
        <v>88</v>
      </c>
      <c r="AY245" s="17" t="s">
        <v>151</v>
      </c>
      <c r="BE245" s="186">
        <f>IF(N245="základní",J245,0)</f>
        <v>0</v>
      </c>
      <c r="BF245" s="186">
        <f>IF(N245="snížená",J245,0)</f>
        <v>0</v>
      </c>
      <c r="BG245" s="186">
        <f>IF(N245="zákl. přenesená",J245,0)</f>
        <v>0</v>
      </c>
      <c r="BH245" s="186">
        <f>IF(N245="sníž. přenesená",J245,0)</f>
        <v>0</v>
      </c>
      <c r="BI245" s="186">
        <f>IF(N245="nulová",J245,0)</f>
        <v>0</v>
      </c>
      <c r="BJ245" s="17" t="s">
        <v>158</v>
      </c>
      <c r="BK245" s="186">
        <f>ROUND(I245*H245,2)</f>
        <v>0</v>
      </c>
      <c r="BL245" s="17" t="s">
        <v>2260</v>
      </c>
      <c r="BM245" s="185" t="s">
        <v>2261</v>
      </c>
    </row>
    <row r="246" spans="1:65" s="2" customFormat="1" ht="14.4" customHeight="1">
      <c r="A246" s="34"/>
      <c r="B246" s="35"/>
      <c r="C246" s="174" t="s">
        <v>868</v>
      </c>
      <c r="D246" s="174" t="s">
        <v>153</v>
      </c>
      <c r="E246" s="175" t="s">
        <v>2262</v>
      </c>
      <c r="F246" s="176" t="s">
        <v>2263</v>
      </c>
      <c r="G246" s="177" t="s">
        <v>2259</v>
      </c>
      <c r="H246" s="178">
        <v>1</v>
      </c>
      <c r="I246" s="179"/>
      <c r="J246" s="180">
        <f>ROUND(I246*H246,2)</f>
        <v>0</v>
      </c>
      <c r="K246" s="176" t="s">
        <v>157</v>
      </c>
      <c r="L246" s="39"/>
      <c r="M246" s="224" t="s">
        <v>19</v>
      </c>
      <c r="N246" s="225" t="s">
        <v>51</v>
      </c>
      <c r="O246" s="226"/>
      <c r="P246" s="227">
        <f>O246*H246</f>
        <v>0</v>
      </c>
      <c r="Q246" s="227">
        <v>0</v>
      </c>
      <c r="R246" s="227">
        <f>Q246*H246</f>
        <v>0</v>
      </c>
      <c r="S246" s="227">
        <v>0</v>
      </c>
      <c r="T246" s="228">
        <f>S246*H246</f>
        <v>0</v>
      </c>
      <c r="U246" s="34"/>
      <c r="V246" s="34"/>
      <c r="W246" s="34"/>
      <c r="X246" s="34"/>
      <c r="Y246" s="34"/>
      <c r="Z246" s="34"/>
      <c r="AA246" s="34"/>
      <c r="AB246" s="34"/>
      <c r="AC246" s="34"/>
      <c r="AD246" s="34"/>
      <c r="AE246" s="34"/>
      <c r="AR246" s="185" t="s">
        <v>2260</v>
      </c>
      <c r="AT246" s="185" t="s">
        <v>153</v>
      </c>
      <c r="AU246" s="185" t="s">
        <v>88</v>
      </c>
      <c r="AY246" s="17" t="s">
        <v>151</v>
      </c>
      <c r="BE246" s="186">
        <f>IF(N246="základní",J246,0)</f>
        <v>0</v>
      </c>
      <c r="BF246" s="186">
        <f>IF(N246="snížená",J246,0)</f>
        <v>0</v>
      </c>
      <c r="BG246" s="186">
        <f>IF(N246="zákl. přenesená",J246,0)</f>
        <v>0</v>
      </c>
      <c r="BH246" s="186">
        <f>IF(N246="sníž. přenesená",J246,0)</f>
        <v>0</v>
      </c>
      <c r="BI246" s="186">
        <f>IF(N246="nulová",J246,0)</f>
        <v>0</v>
      </c>
      <c r="BJ246" s="17" t="s">
        <v>158</v>
      </c>
      <c r="BK246" s="186">
        <f>ROUND(I246*H246,2)</f>
        <v>0</v>
      </c>
      <c r="BL246" s="17" t="s">
        <v>2260</v>
      </c>
      <c r="BM246" s="185" t="s">
        <v>2264</v>
      </c>
    </row>
    <row r="247" spans="1:31" s="2" customFormat="1" ht="6.9" customHeight="1">
      <c r="A247" s="34"/>
      <c r="B247" s="48"/>
      <c r="C247" s="49"/>
      <c r="D247" s="49"/>
      <c r="E247" s="49"/>
      <c r="F247" s="49"/>
      <c r="G247" s="49"/>
      <c r="H247" s="49"/>
      <c r="I247" s="49"/>
      <c r="J247" s="49"/>
      <c r="K247" s="49"/>
      <c r="L247" s="39"/>
      <c r="M247" s="34"/>
      <c r="O247" s="34"/>
      <c r="P247" s="34"/>
      <c r="Q247" s="34"/>
      <c r="R247" s="34"/>
      <c r="S247" s="34"/>
      <c r="T247" s="34"/>
      <c r="U247" s="34"/>
      <c r="V247" s="34"/>
      <c r="W247" s="34"/>
      <c r="X247" s="34"/>
      <c r="Y247" s="34"/>
      <c r="Z247" s="34"/>
      <c r="AA247" s="34"/>
      <c r="AB247" s="34"/>
      <c r="AC247" s="34"/>
      <c r="AD247" s="34"/>
      <c r="AE247" s="34"/>
    </row>
  </sheetData>
  <sheetProtection algorithmName="SHA-512" hashValue="uWvzAFHsOrtPEfW6F34n2mYvGWBvqWBEUr99CjFtYtg8DKF194dzezuAseQ3jV12yZP++0llroNFnbujDTUAyA==" saltValue="/EJQzNP1qN2QcUAJ2dl+sqE7NOLGClKXIrUEVJCSsi7fRjJEhiA0hHUYghGdM6Otkp2MPaJim8hNXHeFHlkCtQ==" spinCount="100000" sheet="1" objects="1" scenarios="1" formatColumns="0" formatRows="0" autoFilter="0"/>
  <autoFilter ref="C86:K246"/>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3"/>
      <c r="M2" s="353"/>
      <c r="N2" s="353"/>
      <c r="O2" s="353"/>
      <c r="P2" s="353"/>
      <c r="Q2" s="353"/>
      <c r="R2" s="353"/>
      <c r="S2" s="353"/>
      <c r="T2" s="353"/>
      <c r="U2" s="353"/>
      <c r="V2" s="353"/>
      <c r="AT2" s="17" t="s">
        <v>100</v>
      </c>
    </row>
    <row r="3" spans="2:46" s="1" customFormat="1" ht="6.9" customHeight="1">
      <c r="B3" s="102"/>
      <c r="C3" s="103"/>
      <c r="D3" s="103"/>
      <c r="E3" s="103"/>
      <c r="F3" s="103"/>
      <c r="G3" s="103"/>
      <c r="H3" s="103"/>
      <c r="I3" s="103"/>
      <c r="J3" s="103"/>
      <c r="K3" s="103"/>
      <c r="L3" s="20"/>
      <c r="AT3" s="17" t="s">
        <v>88</v>
      </c>
    </row>
    <row r="4" spans="2:46" s="1" customFormat="1" ht="24.9" customHeight="1">
      <c r="B4" s="20"/>
      <c r="D4" s="104" t="s">
        <v>105</v>
      </c>
      <c r="L4" s="20"/>
      <c r="M4" s="105" t="s">
        <v>10</v>
      </c>
      <c r="AT4" s="17" t="s">
        <v>37</v>
      </c>
    </row>
    <row r="5" spans="2:12" s="1" customFormat="1" ht="6.9" customHeight="1">
      <c r="B5" s="20"/>
      <c r="L5" s="20"/>
    </row>
    <row r="6" spans="2:12" s="1" customFormat="1" ht="12" customHeight="1">
      <c r="B6" s="20"/>
      <c r="D6" s="106" t="s">
        <v>16</v>
      </c>
      <c r="L6" s="20"/>
    </row>
    <row r="7" spans="2:12" s="1" customFormat="1" ht="16.5" customHeight="1">
      <c r="B7" s="20"/>
      <c r="E7" s="354" t="str">
        <f>'Rekapitulace stavby'!K6</f>
        <v>Nýrsko ON – oprava výpravní budovy</v>
      </c>
      <c r="F7" s="355"/>
      <c r="G7" s="355"/>
      <c r="H7" s="355"/>
      <c r="L7" s="20"/>
    </row>
    <row r="8" spans="1:31" s="2" customFormat="1" ht="12" customHeight="1">
      <c r="A8" s="34"/>
      <c r="B8" s="39"/>
      <c r="C8" s="34"/>
      <c r="D8" s="106" t="s">
        <v>106</v>
      </c>
      <c r="E8" s="34"/>
      <c r="F8" s="34"/>
      <c r="G8" s="34"/>
      <c r="H8" s="34"/>
      <c r="I8" s="34"/>
      <c r="J8" s="34"/>
      <c r="K8" s="34"/>
      <c r="L8" s="107"/>
      <c r="S8" s="34"/>
      <c r="T8" s="34"/>
      <c r="U8" s="34"/>
      <c r="V8" s="34"/>
      <c r="W8" s="34"/>
      <c r="X8" s="34"/>
      <c r="Y8" s="34"/>
      <c r="Z8" s="34"/>
      <c r="AA8" s="34"/>
      <c r="AB8" s="34"/>
      <c r="AC8" s="34"/>
      <c r="AD8" s="34"/>
      <c r="AE8" s="34"/>
    </row>
    <row r="9" spans="1:31" s="2" customFormat="1" ht="16.5" customHeight="1">
      <c r="A9" s="34"/>
      <c r="B9" s="39"/>
      <c r="C9" s="34"/>
      <c r="D9" s="34"/>
      <c r="E9" s="356" t="s">
        <v>2265</v>
      </c>
      <c r="F9" s="357"/>
      <c r="G9" s="357"/>
      <c r="H9" s="357"/>
      <c r="I9" s="34"/>
      <c r="J9" s="34"/>
      <c r="K9" s="34"/>
      <c r="L9" s="107"/>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7"/>
      <c r="S10" s="34"/>
      <c r="T10" s="34"/>
      <c r="U10" s="34"/>
      <c r="V10" s="34"/>
      <c r="W10" s="34"/>
      <c r="X10" s="34"/>
      <c r="Y10" s="34"/>
      <c r="Z10" s="34"/>
      <c r="AA10" s="34"/>
      <c r="AB10" s="34"/>
      <c r="AC10" s="34"/>
      <c r="AD10" s="34"/>
      <c r="AE10" s="34"/>
    </row>
    <row r="11" spans="1:31" s="2" customFormat="1" ht="12" customHeight="1">
      <c r="A11" s="34"/>
      <c r="B11" s="39"/>
      <c r="C11" s="34"/>
      <c r="D11" s="106" t="s">
        <v>18</v>
      </c>
      <c r="E11" s="34"/>
      <c r="F11" s="108" t="s">
        <v>19</v>
      </c>
      <c r="G11" s="34"/>
      <c r="H11" s="34"/>
      <c r="I11" s="106" t="s">
        <v>20</v>
      </c>
      <c r="J11" s="108" t="s">
        <v>19</v>
      </c>
      <c r="K11" s="34"/>
      <c r="L11" s="107"/>
      <c r="S11" s="34"/>
      <c r="T11" s="34"/>
      <c r="U11" s="34"/>
      <c r="V11" s="34"/>
      <c r="W11" s="34"/>
      <c r="X11" s="34"/>
      <c r="Y11" s="34"/>
      <c r="Z11" s="34"/>
      <c r="AA11" s="34"/>
      <c r="AB11" s="34"/>
      <c r="AC11" s="34"/>
      <c r="AD11" s="34"/>
      <c r="AE11" s="34"/>
    </row>
    <row r="12" spans="1:31" s="2" customFormat="1" ht="12" customHeight="1">
      <c r="A12" s="34"/>
      <c r="B12" s="39"/>
      <c r="C12" s="34"/>
      <c r="D12" s="106" t="s">
        <v>21</v>
      </c>
      <c r="E12" s="34"/>
      <c r="F12" s="108" t="s">
        <v>108</v>
      </c>
      <c r="G12" s="34"/>
      <c r="H12" s="34"/>
      <c r="I12" s="106" t="s">
        <v>23</v>
      </c>
      <c r="J12" s="109" t="str">
        <f>'Rekapitulace stavby'!AN8</f>
        <v>19. 8. 2020</v>
      </c>
      <c r="K12" s="34"/>
      <c r="L12" s="107"/>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7"/>
      <c r="S13" s="34"/>
      <c r="T13" s="34"/>
      <c r="U13" s="34"/>
      <c r="V13" s="34"/>
      <c r="W13" s="34"/>
      <c r="X13" s="34"/>
      <c r="Y13" s="34"/>
      <c r="Z13" s="34"/>
      <c r="AA13" s="34"/>
      <c r="AB13" s="34"/>
      <c r="AC13" s="34"/>
      <c r="AD13" s="34"/>
      <c r="AE13" s="34"/>
    </row>
    <row r="14" spans="1:31" s="2" customFormat="1" ht="12" customHeight="1">
      <c r="A14" s="34"/>
      <c r="B14" s="39"/>
      <c r="C14" s="34"/>
      <c r="D14" s="106" t="s">
        <v>25</v>
      </c>
      <c r="E14" s="34"/>
      <c r="F14" s="34"/>
      <c r="G14" s="34"/>
      <c r="H14" s="34"/>
      <c r="I14" s="106" t="s">
        <v>26</v>
      </c>
      <c r="J14" s="108" t="str">
        <f>IF('Rekapitulace stavby'!AN10="","",'Rekapitulace stavby'!AN10)</f>
        <v>70994234</v>
      </c>
      <c r="K14" s="34"/>
      <c r="L14" s="107"/>
      <c r="S14" s="34"/>
      <c r="T14" s="34"/>
      <c r="U14" s="34"/>
      <c r="V14" s="34"/>
      <c r="W14" s="34"/>
      <c r="X14" s="34"/>
      <c r="Y14" s="34"/>
      <c r="Z14" s="34"/>
      <c r="AA14" s="34"/>
      <c r="AB14" s="34"/>
      <c r="AC14" s="34"/>
      <c r="AD14" s="34"/>
      <c r="AE14" s="34"/>
    </row>
    <row r="15" spans="1:31" s="2" customFormat="1" ht="18" customHeight="1">
      <c r="A15" s="34"/>
      <c r="B15" s="39"/>
      <c r="C15" s="34"/>
      <c r="D15" s="34"/>
      <c r="E15" s="108" t="str">
        <f>IF('Rekapitulace stavby'!E11="","",'Rekapitulace stavby'!E11)</f>
        <v>Správa železnic, s.o.</v>
      </c>
      <c r="F15" s="34"/>
      <c r="G15" s="34"/>
      <c r="H15" s="34"/>
      <c r="I15" s="106" t="s">
        <v>29</v>
      </c>
      <c r="J15" s="108" t="str">
        <f>IF('Rekapitulace stavby'!AN11="","",'Rekapitulace stavby'!AN11)</f>
        <v>CZ70994234</v>
      </c>
      <c r="K15" s="34"/>
      <c r="L15" s="107"/>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7"/>
      <c r="S16" s="34"/>
      <c r="T16" s="34"/>
      <c r="U16" s="34"/>
      <c r="V16" s="34"/>
      <c r="W16" s="34"/>
      <c r="X16" s="34"/>
      <c r="Y16" s="34"/>
      <c r="Z16" s="34"/>
      <c r="AA16" s="34"/>
      <c r="AB16" s="34"/>
      <c r="AC16" s="34"/>
      <c r="AD16" s="34"/>
      <c r="AE16" s="34"/>
    </row>
    <row r="17" spans="1:31" s="2" customFormat="1" ht="12" customHeight="1">
      <c r="A17" s="34"/>
      <c r="B17" s="39"/>
      <c r="C17" s="34"/>
      <c r="D17" s="106" t="s">
        <v>31</v>
      </c>
      <c r="E17" s="34"/>
      <c r="F17" s="34"/>
      <c r="G17" s="34"/>
      <c r="H17" s="34"/>
      <c r="I17" s="106" t="s">
        <v>26</v>
      </c>
      <c r="J17" s="30" t="str">
        <f>'Rekapitulace stavby'!AN13</f>
        <v>Vyplň údaj</v>
      </c>
      <c r="K17" s="34"/>
      <c r="L17" s="107"/>
      <c r="S17" s="34"/>
      <c r="T17" s="34"/>
      <c r="U17" s="34"/>
      <c r="V17" s="34"/>
      <c r="W17" s="34"/>
      <c r="X17" s="34"/>
      <c r="Y17" s="34"/>
      <c r="Z17" s="34"/>
      <c r="AA17" s="34"/>
      <c r="AB17" s="34"/>
      <c r="AC17" s="34"/>
      <c r="AD17" s="34"/>
      <c r="AE17" s="34"/>
    </row>
    <row r="18" spans="1:31" s="2" customFormat="1" ht="18" customHeight="1">
      <c r="A18" s="34"/>
      <c r="B18" s="39"/>
      <c r="C18" s="34"/>
      <c r="D18" s="34"/>
      <c r="E18" s="358" t="str">
        <f>'Rekapitulace stavby'!E14</f>
        <v>Vyplň údaj</v>
      </c>
      <c r="F18" s="359"/>
      <c r="G18" s="359"/>
      <c r="H18" s="359"/>
      <c r="I18" s="106" t="s">
        <v>29</v>
      </c>
      <c r="J18" s="30" t="str">
        <f>'Rekapitulace stavby'!AN14</f>
        <v>Vyplň údaj</v>
      </c>
      <c r="K18" s="34"/>
      <c r="L18" s="107"/>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7"/>
      <c r="S19" s="34"/>
      <c r="T19" s="34"/>
      <c r="U19" s="34"/>
      <c r="V19" s="34"/>
      <c r="W19" s="34"/>
      <c r="X19" s="34"/>
      <c r="Y19" s="34"/>
      <c r="Z19" s="34"/>
      <c r="AA19" s="34"/>
      <c r="AB19" s="34"/>
      <c r="AC19" s="34"/>
      <c r="AD19" s="34"/>
      <c r="AE19" s="34"/>
    </row>
    <row r="20" spans="1:31" s="2" customFormat="1" ht="12" customHeight="1">
      <c r="A20" s="34"/>
      <c r="B20" s="39"/>
      <c r="C20" s="34"/>
      <c r="D20" s="106" t="s">
        <v>33</v>
      </c>
      <c r="E20" s="34"/>
      <c r="F20" s="34"/>
      <c r="G20" s="34"/>
      <c r="H20" s="34"/>
      <c r="I20" s="106" t="s">
        <v>26</v>
      </c>
      <c r="J20" s="108" t="str">
        <f>IF('Rekapitulace stavby'!AN16="","",'Rekapitulace stavby'!AN16)</f>
        <v>05165024</v>
      </c>
      <c r="K20" s="34"/>
      <c r="L20" s="107"/>
      <c r="S20" s="34"/>
      <c r="T20" s="34"/>
      <c r="U20" s="34"/>
      <c r="V20" s="34"/>
      <c r="W20" s="34"/>
      <c r="X20" s="34"/>
      <c r="Y20" s="34"/>
      <c r="Z20" s="34"/>
      <c r="AA20" s="34"/>
      <c r="AB20" s="34"/>
      <c r="AC20" s="34"/>
      <c r="AD20" s="34"/>
      <c r="AE20" s="34"/>
    </row>
    <row r="21" spans="1:31" s="2" customFormat="1" ht="18" customHeight="1">
      <c r="A21" s="34"/>
      <c r="B21" s="39"/>
      <c r="C21" s="34"/>
      <c r="D21" s="34"/>
      <c r="E21" s="108" t="str">
        <f>IF('Rekapitulace stavby'!E17="","",'Rekapitulace stavby'!E17)</f>
        <v xml:space="preserve">SUDOP EU a.s. </v>
      </c>
      <c r="F21" s="34"/>
      <c r="G21" s="34"/>
      <c r="H21" s="34"/>
      <c r="I21" s="106" t="s">
        <v>29</v>
      </c>
      <c r="J21" s="108" t="str">
        <f>IF('Rekapitulace stavby'!AN17="","",'Rekapitulace stavby'!AN17)</f>
        <v>CZ05165024</v>
      </c>
      <c r="K21" s="34"/>
      <c r="L21" s="107"/>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7"/>
      <c r="S22" s="34"/>
      <c r="T22" s="34"/>
      <c r="U22" s="34"/>
      <c r="V22" s="34"/>
      <c r="W22" s="34"/>
      <c r="X22" s="34"/>
      <c r="Y22" s="34"/>
      <c r="Z22" s="34"/>
      <c r="AA22" s="34"/>
      <c r="AB22" s="34"/>
      <c r="AC22" s="34"/>
      <c r="AD22" s="34"/>
      <c r="AE22" s="34"/>
    </row>
    <row r="23" spans="1:31" s="2" customFormat="1" ht="12" customHeight="1">
      <c r="A23" s="34"/>
      <c r="B23" s="39"/>
      <c r="C23" s="34"/>
      <c r="D23" s="106" t="s">
        <v>38</v>
      </c>
      <c r="E23" s="34"/>
      <c r="F23" s="34"/>
      <c r="G23" s="34"/>
      <c r="H23" s="34"/>
      <c r="I23" s="106" t="s">
        <v>26</v>
      </c>
      <c r="J23" s="108" t="str">
        <f>IF('Rekapitulace stavby'!AN19="","",'Rekapitulace stavby'!AN19)</f>
        <v>07036167</v>
      </c>
      <c r="K23" s="34"/>
      <c r="L23" s="107"/>
      <c r="S23" s="34"/>
      <c r="T23" s="34"/>
      <c r="U23" s="34"/>
      <c r="V23" s="34"/>
      <c r="W23" s="34"/>
      <c r="X23" s="34"/>
      <c r="Y23" s="34"/>
      <c r="Z23" s="34"/>
      <c r="AA23" s="34"/>
      <c r="AB23" s="34"/>
      <c r="AC23" s="34"/>
      <c r="AD23" s="34"/>
      <c r="AE23" s="34"/>
    </row>
    <row r="24" spans="1:31" s="2" customFormat="1" ht="18" customHeight="1">
      <c r="A24" s="34"/>
      <c r="B24" s="39"/>
      <c r="C24" s="34"/>
      <c r="D24" s="34"/>
      <c r="E24" s="108" t="str">
        <f>IF('Rekapitulace stavby'!E20="","",'Rekapitulace stavby'!E20)</f>
        <v>STAVEBNÍ ROZPOČTY s.r.o.</v>
      </c>
      <c r="F24" s="34"/>
      <c r="G24" s="34"/>
      <c r="H24" s="34"/>
      <c r="I24" s="106" t="s">
        <v>29</v>
      </c>
      <c r="J24" s="108" t="str">
        <f>IF('Rekapitulace stavby'!AN20="","",'Rekapitulace stavby'!AN20)</f>
        <v>CZ07036167</v>
      </c>
      <c r="K24" s="34"/>
      <c r="L24" s="107"/>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7"/>
      <c r="S25" s="34"/>
      <c r="T25" s="34"/>
      <c r="U25" s="34"/>
      <c r="V25" s="34"/>
      <c r="W25" s="34"/>
      <c r="X25" s="34"/>
      <c r="Y25" s="34"/>
      <c r="Z25" s="34"/>
      <c r="AA25" s="34"/>
      <c r="AB25" s="34"/>
      <c r="AC25" s="34"/>
      <c r="AD25" s="34"/>
      <c r="AE25" s="34"/>
    </row>
    <row r="26" spans="1:31" s="2" customFormat="1" ht="12" customHeight="1">
      <c r="A26" s="34"/>
      <c r="B26" s="39"/>
      <c r="C26" s="34"/>
      <c r="D26" s="106" t="s">
        <v>42</v>
      </c>
      <c r="E26" s="34"/>
      <c r="F26" s="34"/>
      <c r="G26" s="34"/>
      <c r="H26" s="34"/>
      <c r="I26" s="34"/>
      <c r="J26" s="34"/>
      <c r="K26" s="34"/>
      <c r="L26" s="107"/>
      <c r="S26" s="34"/>
      <c r="T26" s="34"/>
      <c r="U26" s="34"/>
      <c r="V26" s="34"/>
      <c r="W26" s="34"/>
      <c r="X26" s="34"/>
      <c r="Y26" s="34"/>
      <c r="Z26" s="34"/>
      <c r="AA26" s="34"/>
      <c r="AB26" s="34"/>
      <c r="AC26" s="34"/>
      <c r="AD26" s="34"/>
      <c r="AE26" s="34"/>
    </row>
    <row r="27" spans="1:31" s="8" customFormat="1" ht="16.5" customHeight="1">
      <c r="A27" s="110"/>
      <c r="B27" s="111"/>
      <c r="C27" s="110"/>
      <c r="D27" s="110"/>
      <c r="E27" s="360" t="s">
        <v>19</v>
      </c>
      <c r="F27" s="360"/>
      <c r="G27" s="360"/>
      <c r="H27" s="360"/>
      <c r="I27" s="110"/>
      <c r="J27" s="110"/>
      <c r="K27" s="110"/>
      <c r="L27" s="112"/>
      <c r="S27" s="110"/>
      <c r="T27" s="110"/>
      <c r="U27" s="110"/>
      <c r="V27" s="110"/>
      <c r="W27" s="110"/>
      <c r="X27" s="110"/>
      <c r="Y27" s="110"/>
      <c r="Z27" s="110"/>
      <c r="AA27" s="110"/>
      <c r="AB27" s="110"/>
      <c r="AC27" s="110"/>
      <c r="AD27" s="110"/>
      <c r="AE27" s="110"/>
    </row>
    <row r="28" spans="1:31" s="2" customFormat="1" ht="6.9" customHeight="1">
      <c r="A28" s="34"/>
      <c r="B28" s="39"/>
      <c r="C28" s="34"/>
      <c r="D28" s="34"/>
      <c r="E28" s="34"/>
      <c r="F28" s="34"/>
      <c r="G28" s="34"/>
      <c r="H28" s="34"/>
      <c r="I28" s="34"/>
      <c r="J28" s="34"/>
      <c r="K28" s="34"/>
      <c r="L28" s="107"/>
      <c r="S28" s="34"/>
      <c r="T28" s="34"/>
      <c r="U28" s="34"/>
      <c r="V28" s="34"/>
      <c r="W28" s="34"/>
      <c r="X28" s="34"/>
      <c r="Y28" s="34"/>
      <c r="Z28" s="34"/>
      <c r="AA28" s="34"/>
      <c r="AB28" s="34"/>
      <c r="AC28" s="34"/>
      <c r="AD28" s="34"/>
      <c r="AE28" s="34"/>
    </row>
    <row r="29" spans="1:31" s="2" customFormat="1" ht="6.9" customHeight="1">
      <c r="A29" s="34"/>
      <c r="B29" s="39"/>
      <c r="C29" s="34"/>
      <c r="D29" s="113"/>
      <c r="E29" s="113"/>
      <c r="F29" s="113"/>
      <c r="G29" s="113"/>
      <c r="H29" s="113"/>
      <c r="I29" s="113"/>
      <c r="J29" s="113"/>
      <c r="K29" s="113"/>
      <c r="L29" s="107"/>
      <c r="S29" s="34"/>
      <c r="T29" s="34"/>
      <c r="U29" s="34"/>
      <c r="V29" s="34"/>
      <c r="W29" s="34"/>
      <c r="X29" s="34"/>
      <c r="Y29" s="34"/>
      <c r="Z29" s="34"/>
      <c r="AA29" s="34"/>
      <c r="AB29" s="34"/>
      <c r="AC29" s="34"/>
      <c r="AD29" s="34"/>
      <c r="AE29" s="34"/>
    </row>
    <row r="30" spans="1:31" s="2" customFormat="1" ht="25.35" customHeight="1">
      <c r="A30" s="34"/>
      <c r="B30" s="39"/>
      <c r="C30" s="34"/>
      <c r="D30" s="114" t="s">
        <v>44</v>
      </c>
      <c r="E30" s="34"/>
      <c r="F30" s="34"/>
      <c r="G30" s="34"/>
      <c r="H30" s="34"/>
      <c r="I30" s="34"/>
      <c r="J30" s="115">
        <f>ROUND(J82,2)</f>
        <v>0</v>
      </c>
      <c r="K30" s="34"/>
      <c r="L30" s="107"/>
      <c r="S30" s="34"/>
      <c r="T30" s="34"/>
      <c r="U30" s="34"/>
      <c r="V30" s="34"/>
      <c r="W30" s="34"/>
      <c r="X30" s="34"/>
      <c r="Y30" s="34"/>
      <c r="Z30" s="34"/>
      <c r="AA30" s="34"/>
      <c r="AB30" s="34"/>
      <c r="AC30" s="34"/>
      <c r="AD30" s="34"/>
      <c r="AE30" s="34"/>
    </row>
    <row r="31" spans="1:31" s="2" customFormat="1" ht="6.9" customHeight="1">
      <c r="A31" s="34"/>
      <c r="B31" s="39"/>
      <c r="C31" s="34"/>
      <c r="D31" s="113"/>
      <c r="E31" s="113"/>
      <c r="F31" s="113"/>
      <c r="G31" s="113"/>
      <c r="H31" s="113"/>
      <c r="I31" s="113"/>
      <c r="J31" s="113"/>
      <c r="K31" s="113"/>
      <c r="L31" s="107"/>
      <c r="S31" s="34"/>
      <c r="T31" s="34"/>
      <c r="U31" s="34"/>
      <c r="V31" s="34"/>
      <c r="W31" s="34"/>
      <c r="X31" s="34"/>
      <c r="Y31" s="34"/>
      <c r="Z31" s="34"/>
      <c r="AA31" s="34"/>
      <c r="AB31" s="34"/>
      <c r="AC31" s="34"/>
      <c r="AD31" s="34"/>
      <c r="AE31" s="34"/>
    </row>
    <row r="32" spans="1:31" s="2" customFormat="1" ht="14.4" customHeight="1">
      <c r="A32" s="34"/>
      <c r="B32" s="39"/>
      <c r="C32" s="34"/>
      <c r="D32" s="34"/>
      <c r="E32" s="34"/>
      <c r="F32" s="116" t="s">
        <v>46</v>
      </c>
      <c r="G32" s="34"/>
      <c r="H32" s="34"/>
      <c r="I32" s="116" t="s">
        <v>45</v>
      </c>
      <c r="J32" s="116" t="s">
        <v>47</v>
      </c>
      <c r="K32" s="34"/>
      <c r="L32" s="107"/>
      <c r="S32" s="34"/>
      <c r="T32" s="34"/>
      <c r="U32" s="34"/>
      <c r="V32" s="34"/>
      <c r="W32" s="34"/>
      <c r="X32" s="34"/>
      <c r="Y32" s="34"/>
      <c r="Z32" s="34"/>
      <c r="AA32" s="34"/>
      <c r="AB32" s="34"/>
      <c r="AC32" s="34"/>
      <c r="AD32" s="34"/>
      <c r="AE32" s="34"/>
    </row>
    <row r="33" spans="1:31" s="2" customFormat="1" ht="14.4" customHeight="1" hidden="1">
      <c r="A33" s="34"/>
      <c r="B33" s="39"/>
      <c r="C33" s="34"/>
      <c r="D33" s="117" t="s">
        <v>48</v>
      </c>
      <c r="E33" s="106" t="s">
        <v>49</v>
      </c>
      <c r="F33" s="118">
        <f>ROUND((SUM(BE82:BE118)),2)</f>
        <v>0</v>
      </c>
      <c r="G33" s="34"/>
      <c r="H33" s="34"/>
      <c r="I33" s="119">
        <v>0.21</v>
      </c>
      <c r="J33" s="118">
        <f>ROUND(((SUM(BE82:BE118))*I33),2)</f>
        <v>0</v>
      </c>
      <c r="K33" s="34"/>
      <c r="L33" s="107"/>
      <c r="S33" s="34"/>
      <c r="T33" s="34"/>
      <c r="U33" s="34"/>
      <c r="V33" s="34"/>
      <c r="W33" s="34"/>
      <c r="X33" s="34"/>
      <c r="Y33" s="34"/>
      <c r="Z33" s="34"/>
      <c r="AA33" s="34"/>
      <c r="AB33" s="34"/>
      <c r="AC33" s="34"/>
      <c r="AD33" s="34"/>
      <c r="AE33" s="34"/>
    </row>
    <row r="34" spans="1:31" s="2" customFormat="1" ht="14.4" customHeight="1" hidden="1">
      <c r="A34" s="34"/>
      <c r="B34" s="39"/>
      <c r="C34" s="34"/>
      <c r="D34" s="34"/>
      <c r="E34" s="106" t="s">
        <v>50</v>
      </c>
      <c r="F34" s="118">
        <f>ROUND((SUM(BF82:BF118)),2)</f>
        <v>0</v>
      </c>
      <c r="G34" s="34"/>
      <c r="H34" s="34"/>
      <c r="I34" s="119">
        <v>0.15</v>
      </c>
      <c r="J34" s="118">
        <f>ROUND(((SUM(BF82:BF118))*I34),2)</f>
        <v>0</v>
      </c>
      <c r="K34" s="34"/>
      <c r="L34" s="107"/>
      <c r="S34" s="34"/>
      <c r="T34" s="34"/>
      <c r="U34" s="34"/>
      <c r="V34" s="34"/>
      <c r="W34" s="34"/>
      <c r="X34" s="34"/>
      <c r="Y34" s="34"/>
      <c r="Z34" s="34"/>
      <c r="AA34" s="34"/>
      <c r="AB34" s="34"/>
      <c r="AC34" s="34"/>
      <c r="AD34" s="34"/>
      <c r="AE34" s="34"/>
    </row>
    <row r="35" spans="1:31" s="2" customFormat="1" ht="14.4" customHeight="1">
      <c r="A35" s="34"/>
      <c r="B35" s="39"/>
      <c r="C35" s="34"/>
      <c r="D35" s="106" t="s">
        <v>48</v>
      </c>
      <c r="E35" s="106" t="s">
        <v>51</v>
      </c>
      <c r="F35" s="118">
        <f>ROUND((SUM(BG82:BG118)),2)</f>
        <v>0</v>
      </c>
      <c r="G35" s="34"/>
      <c r="H35" s="34"/>
      <c r="I35" s="119">
        <v>0.21</v>
      </c>
      <c r="J35" s="118">
        <f>0</f>
        <v>0</v>
      </c>
      <c r="K35" s="34"/>
      <c r="L35" s="107"/>
      <c r="S35" s="34"/>
      <c r="T35" s="34"/>
      <c r="U35" s="34"/>
      <c r="V35" s="34"/>
      <c r="W35" s="34"/>
      <c r="X35" s="34"/>
      <c r="Y35" s="34"/>
      <c r="Z35" s="34"/>
      <c r="AA35" s="34"/>
      <c r="AB35" s="34"/>
      <c r="AC35" s="34"/>
      <c r="AD35" s="34"/>
      <c r="AE35" s="34"/>
    </row>
    <row r="36" spans="1:31" s="2" customFormat="1" ht="14.4" customHeight="1">
      <c r="A36" s="34"/>
      <c r="B36" s="39"/>
      <c r="C36" s="34"/>
      <c r="D36" s="34"/>
      <c r="E36" s="106" t="s">
        <v>52</v>
      </c>
      <c r="F36" s="118">
        <f>ROUND((SUM(BH82:BH118)),2)</f>
        <v>0</v>
      </c>
      <c r="G36" s="34"/>
      <c r="H36" s="34"/>
      <c r="I36" s="119">
        <v>0.15</v>
      </c>
      <c r="J36" s="118">
        <f>0</f>
        <v>0</v>
      </c>
      <c r="K36" s="34"/>
      <c r="L36" s="107"/>
      <c r="S36" s="34"/>
      <c r="T36" s="34"/>
      <c r="U36" s="34"/>
      <c r="V36" s="34"/>
      <c r="W36" s="34"/>
      <c r="X36" s="34"/>
      <c r="Y36" s="34"/>
      <c r="Z36" s="34"/>
      <c r="AA36" s="34"/>
      <c r="AB36" s="34"/>
      <c r="AC36" s="34"/>
      <c r="AD36" s="34"/>
      <c r="AE36" s="34"/>
    </row>
    <row r="37" spans="1:31" s="2" customFormat="1" ht="14.4" customHeight="1" hidden="1">
      <c r="A37" s="34"/>
      <c r="B37" s="39"/>
      <c r="C37" s="34"/>
      <c r="D37" s="34"/>
      <c r="E37" s="106" t="s">
        <v>53</v>
      </c>
      <c r="F37" s="118">
        <f>ROUND((SUM(BI82:BI118)),2)</f>
        <v>0</v>
      </c>
      <c r="G37" s="34"/>
      <c r="H37" s="34"/>
      <c r="I37" s="119">
        <v>0</v>
      </c>
      <c r="J37" s="118">
        <f>0</f>
        <v>0</v>
      </c>
      <c r="K37" s="34"/>
      <c r="L37" s="107"/>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7"/>
      <c r="S38" s="34"/>
      <c r="T38" s="34"/>
      <c r="U38" s="34"/>
      <c r="V38" s="34"/>
      <c r="W38" s="34"/>
      <c r="X38" s="34"/>
      <c r="Y38" s="34"/>
      <c r="Z38" s="34"/>
      <c r="AA38" s="34"/>
      <c r="AB38" s="34"/>
      <c r="AC38" s="34"/>
      <c r="AD38" s="34"/>
      <c r="AE38" s="34"/>
    </row>
    <row r="39" spans="1:31" s="2" customFormat="1" ht="25.35" customHeight="1">
      <c r="A39" s="34"/>
      <c r="B39" s="39"/>
      <c r="C39" s="120"/>
      <c r="D39" s="121" t="s">
        <v>54</v>
      </c>
      <c r="E39" s="122"/>
      <c r="F39" s="122"/>
      <c r="G39" s="123" t="s">
        <v>55</v>
      </c>
      <c r="H39" s="124" t="s">
        <v>56</v>
      </c>
      <c r="I39" s="122"/>
      <c r="J39" s="125">
        <f>SUM(J30:J37)</f>
        <v>0</v>
      </c>
      <c r="K39" s="126"/>
      <c r="L39" s="107"/>
      <c r="S39" s="34"/>
      <c r="T39" s="34"/>
      <c r="U39" s="34"/>
      <c r="V39" s="34"/>
      <c r="W39" s="34"/>
      <c r="X39" s="34"/>
      <c r="Y39" s="34"/>
      <c r="Z39" s="34"/>
      <c r="AA39" s="34"/>
      <c r="AB39" s="34"/>
      <c r="AC39" s="34"/>
      <c r="AD39" s="34"/>
      <c r="AE39" s="34"/>
    </row>
    <row r="40" spans="1:31" s="2" customFormat="1" ht="14.4" customHeight="1">
      <c r="A40" s="34"/>
      <c r="B40" s="127"/>
      <c r="C40" s="128"/>
      <c r="D40" s="128"/>
      <c r="E40" s="128"/>
      <c r="F40" s="128"/>
      <c r="G40" s="128"/>
      <c r="H40" s="128"/>
      <c r="I40" s="128"/>
      <c r="J40" s="128"/>
      <c r="K40" s="128"/>
      <c r="L40" s="107"/>
      <c r="S40" s="34"/>
      <c r="T40" s="34"/>
      <c r="U40" s="34"/>
      <c r="V40" s="34"/>
      <c r="W40" s="34"/>
      <c r="X40" s="34"/>
      <c r="Y40" s="34"/>
      <c r="Z40" s="34"/>
      <c r="AA40" s="34"/>
      <c r="AB40" s="34"/>
      <c r="AC40" s="34"/>
      <c r="AD40" s="34"/>
      <c r="AE40" s="34"/>
    </row>
    <row r="44" spans="1:31" s="2" customFormat="1" ht="6.9" customHeight="1">
      <c r="A44" s="34"/>
      <c r="B44" s="129"/>
      <c r="C44" s="130"/>
      <c r="D44" s="130"/>
      <c r="E44" s="130"/>
      <c r="F44" s="130"/>
      <c r="G44" s="130"/>
      <c r="H44" s="130"/>
      <c r="I44" s="130"/>
      <c r="J44" s="130"/>
      <c r="K44" s="130"/>
      <c r="L44" s="107"/>
      <c r="S44" s="34"/>
      <c r="T44" s="34"/>
      <c r="U44" s="34"/>
      <c r="V44" s="34"/>
      <c r="W44" s="34"/>
      <c r="X44" s="34"/>
      <c r="Y44" s="34"/>
      <c r="Z44" s="34"/>
      <c r="AA44" s="34"/>
      <c r="AB44" s="34"/>
      <c r="AC44" s="34"/>
      <c r="AD44" s="34"/>
      <c r="AE44" s="34"/>
    </row>
    <row r="45" spans="1:31" s="2" customFormat="1" ht="24.9" customHeight="1">
      <c r="A45" s="34"/>
      <c r="B45" s="35"/>
      <c r="C45" s="23" t="s">
        <v>109</v>
      </c>
      <c r="D45" s="36"/>
      <c r="E45" s="36"/>
      <c r="F45" s="36"/>
      <c r="G45" s="36"/>
      <c r="H45" s="36"/>
      <c r="I45" s="36"/>
      <c r="J45" s="36"/>
      <c r="K45" s="36"/>
      <c r="L45" s="107"/>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7"/>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7"/>
      <c r="S47" s="34"/>
      <c r="T47" s="34"/>
      <c r="U47" s="34"/>
      <c r="V47" s="34"/>
      <c r="W47" s="34"/>
      <c r="X47" s="34"/>
      <c r="Y47" s="34"/>
      <c r="Z47" s="34"/>
      <c r="AA47" s="34"/>
      <c r="AB47" s="34"/>
      <c r="AC47" s="34"/>
      <c r="AD47" s="34"/>
      <c r="AE47" s="34"/>
    </row>
    <row r="48" spans="1:31" s="2" customFormat="1" ht="16.5" customHeight="1">
      <c r="A48" s="34"/>
      <c r="B48" s="35"/>
      <c r="C48" s="36"/>
      <c r="D48" s="36"/>
      <c r="E48" s="361" t="str">
        <f>E7</f>
        <v>Nýrsko ON – oprava výpravní budovy</v>
      </c>
      <c r="F48" s="362"/>
      <c r="G48" s="362"/>
      <c r="H48" s="362"/>
      <c r="I48" s="36"/>
      <c r="J48" s="36"/>
      <c r="K48" s="36"/>
      <c r="L48" s="107"/>
      <c r="S48" s="34"/>
      <c r="T48" s="34"/>
      <c r="U48" s="34"/>
      <c r="V48" s="34"/>
      <c r="W48" s="34"/>
      <c r="X48" s="34"/>
      <c r="Y48" s="34"/>
      <c r="Z48" s="34"/>
      <c r="AA48" s="34"/>
      <c r="AB48" s="34"/>
      <c r="AC48" s="34"/>
      <c r="AD48" s="34"/>
      <c r="AE48" s="34"/>
    </row>
    <row r="49" spans="1:31" s="2" customFormat="1" ht="12" customHeight="1">
      <c r="A49" s="34"/>
      <c r="B49" s="35"/>
      <c r="C49" s="29" t="s">
        <v>106</v>
      </c>
      <c r="D49" s="36"/>
      <c r="E49" s="36"/>
      <c r="F49" s="36"/>
      <c r="G49" s="36"/>
      <c r="H49" s="36"/>
      <c r="I49" s="36"/>
      <c r="J49" s="36"/>
      <c r="K49" s="36"/>
      <c r="L49" s="107"/>
      <c r="S49" s="34"/>
      <c r="T49" s="34"/>
      <c r="U49" s="34"/>
      <c r="V49" s="34"/>
      <c r="W49" s="34"/>
      <c r="X49" s="34"/>
      <c r="Y49" s="34"/>
      <c r="Z49" s="34"/>
      <c r="AA49" s="34"/>
      <c r="AB49" s="34"/>
      <c r="AC49" s="34"/>
      <c r="AD49" s="34"/>
      <c r="AE49" s="34"/>
    </row>
    <row r="50" spans="1:31" s="2" customFormat="1" ht="16.5" customHeight="1">
      <c r="A50" s="34"/>
      <c r="B50" s="35"/>
      <c r="C50" s="36"/>
      <c r="D50" s="36"/>
      <c r="E50" s="314" t="str">
        <f>E9</f>
        <v>SO 05 - Slaboproud</v>
      </c>
      <c r="F50" s="363"/>
      <c r="G50" s="363"/>
      <c r="H50" s="363"/>
      <c r="I50" s="36"/>
      <c r="J50" s="36"/>
      <c r="K50" s="36"/>
      <c r="L50" s="107"/>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7"/>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60" t="str">
        <f>IF(J12="","",J12)</f>
        <v>19. 8. 2020</v>
      </c>
      <c r="K52" s="36"/>
      <c r="L52" s="107"/>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7"/>
      <c r="S53" s="34"/>
      <c r="T53" s="34"/>
      <c r="U53" s="34"/>
      <c r="V53" s="34"/>
      <c r="W53" s="34"/>
      <c r="X53" s="34"/>
      <c r="Y53" s="34"/>
      <c r="Z53" s="34"/>
      <c r="AA53" s="34"/>
      <c r="AB53" s="34"/>
      <c r="AC53" s="34"/>
      <c r="AD53" s="34"/>
      <c r="AE53" s="34"/>
    </row>
    <row r="54" spans="1:31" s="2" customFormat="1" ht="15.15" customHeight="1">
      <c r="A54" s="34"/>
      <c r="B54" s="35"/>
      <c r="C54" s="29" t="s">
        <v>25</v>
      </c>
      <c r="D54" s="36"/>
      <c r="E54" s="36"/>
      <c r="F54" s="27" t="str">
        <f>E15</f>
        <v>Správa železnic, s.o.</v>
      </c>
      <c r="G54" s="36"/>
      <c r="H54" s="36"/>
      <c r="I54" s="29" t="s">
        <v>33</v>
      </c>
      <c r="J54" s="32" t="str">
        <f>E21</f>
        <v xml:space="preserve">SUDOP EU a.s. </v>
      </c>
      <c r="K54" s="36"/>
      <c r="L54" s="107"/>
      <c r="S54" s="34"/>
      <c r="T54" s="34"/>
      <c r="U54" s="34"/>
      <c r="V54" s="34"/>
      <c r="W54" s="34"/>
      <c r="X54" s="34"/>
      <c r="Y54" s="34"/>
      <c r="Z54" s="34"/>
      <c r="AA54" s="34"/>
      <c r="AB54" s="34"/>
      <c r="AC54" s="34"/>
      <c r="AD54" s="34"/>
      <c r="AE54" s="34"/>
    </row>
    <row r="55" spans="1:31" s="2" customFormat="1" ht="25.65" customHeight="1">
      <c r="A55" s="34"/>
      <c r="B55" s="35"/>
      <c r="C55" s="29" t="s">
        <v>31</v>
      </c>
      <c r="D55" s="36"/>
      <c r="E55" s="36"/>
      <c r="F55" s="27" t="str">
        <f>IF(E18="","",E18)</f>
        <v>Vyplň údaj</v>
      </c>
      <c r="G55" s="36"/>
      <c r="H55" s="36"/>
      <c r="I55" s="29" t="s">
        <v>38</v>
      </c>
      <c r="J55" s="32" t="str">
        <f>E24</f>
        <v>STAVEBNÍ ROZPOČTY s.r.o.</v>
      </c>
      <c r="K55" s="36"/>
      <c r="L55" s="107"/>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7"/>
      <c r="S56" s="34"/>
      <c r="T56" s="34"/>
      <c r="U56" s="34"/>
      <c r="V56" s="34"/>
      <c r="W56" s="34"/>
      <c r="X56" s="34"/>
      <c r="Y56" s="34"/>
      <c r="Z56" s="34"/>
      <c r="AA56" s="34"/>
      <c r="AB56" s="34"/>
      <c r="AC56" s="34"/>
      <c r="AD56" s="34"/>
      <c r="AE56" s="34"/>
    </row>
    <row r="57" spans="1:31" s="2" customFormat="1" ht="29.25" customHeight="1">
      <c r="A57" s="34"/>
      <c r="B57" s="35"/>
      <c r="C57" s="131" t="s">
        <v>110</v>
      </c>
      <c r="D57" s="132"/>
      <c r="E57" s="132"/>
      <c r="F57" s="132"/>
      <c r="G57" s="132"/>
      <c r="H57" s="132"/>
      <c r="I57" s="132"/>
      <c r="J57" s="133" t="s">
        <v>111</v>
      </c>
      <c r="K57" s="132"/>
      <c r="L57" s="107"/>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7"/>
      <c r="S58" s="34"/>
      <c r="T58" s="34"/>
      <c r="U58" s="34"/>
      <c r="V58" s="34"/>
      <c r="W58" s="34"/>
      <c r="X58" s="34"/>
      <c r="Y58" s="34"/>
      <c r="Z58" s="34"/>
      <c r="AA58" s="34"/>
      <c r="AB58" s="34"/>
      <c r="AC58" s="34"/>
      <c r="AD58" s="34"/>
      <c r="AE58" s="34"/>
    </row>
    <row r="59" spans="1:47" s="2" customFormat="1" ht="22.8" customHeight="1">
      <c r="A59" s="34"/>
      <c r="B59" s="35"/>
      <c r="C59" s="134" t="s">
        <v>76</v>
      </c>
      <c r="D59" s="36"/>
      <c r="E59" s="36"/>
      <c r="F59" s="36"/>
      <c r="G59" s="36"/>
      <c r="H59" s="36"/>
      <c r="I59" s="36"/>
      <c r="J59" s="78">
        <f>J82</f>
        <v>0</v>
      </c>
      <c r="K59" s="36"/>
      <c r="L59" s="107"/>
      <c r="S59" s="34"/>
      <c r="T59" s="34"/>
      <c r="U59" s="34"/>
      <c r="V59" s="34"/>
      <c r="W59" s="34"/>
      <c r="X59" s="34"/>
      <c r="Y59" s="34"/>
      <c r="Z59" s="34"/>
      <c r="AA59" s="34"/>
      <c r="AB59" s="34"/>
      <c r="AC59" s="34"/>
      <c r="AD59" s="34"/>
      <c r="AE59" s="34"/>
      <c r="AU59" s="17" t="s">
        <v>112</v>
      </c>
    </row>
    <row r="60" spans="2:12" s="9" customFormat="1" ht="24.9" customHeight="1">
      <c r="B60" s="135"/>
      <c r="C60" s="136"/>
      <c r="D60" s="137" t="s">
        <v>2266</v>
      </c>
      <c r="E60" s="138"/>
      <c r="F60" s="138"/>
      <c r="G60" s="138"/>
      <c r="H60" s="138"/>
      <c r="I60" s="138"/>
      <c r="J60" s="139">
        <f>J83</f>
        <v>0</v>
      </c>
      <c r="K60" s="136"/>
      <c r="L60" s="140"/>
    </row>
    <row r="61" spans="2:12" s="9" customFormat="1" ht="24.9" customHeight="1">
      <c r="B61" s="135"/>
      <c r="C61" s="136"/>
      <c r="D61" s="137" t="s">
        <v>2267</v>
      </c>
      <c r="E61" s="138"/>
      <c r="F61" s="138"/>
      <c r="G61" s="138"/>
      <c r="H61" s="138"/>
      <c r="I61" s="138"/>
      <c r="J61" s="139">
        <f>J93</f>
        <v>0</v>
      </c>
      <c r="K61" s="136"/>
      <c r="L61" s="140"/>
    </row>
    <row r="62" spans="2:12" s="9" customFormat="1" ht="24.9" customHeight="1">
      <c r="B62" s="135"/>
      <c r="C62" s="136"/>
      <c r="D62" s="137" t="s">
        <v>2268</v>
      </c>
      <c r="E62" s="138"/>
      <c r="F62" s="138"/>
      <c r="G62" s="138"/>
      <c r="H62" s="138"/>
      <c r="I62" s="138"/>
      <c r="J62" s="139">
        <f>J105</f>
        <v>0</v>
      </c>
      <c r="K62" s="136"/>
      <c r="L62" s="140"/>
    </row>
    <row r="63" spans="1:31" s="2" customFormat="1" ht="21.75" customHeight="1">
      <c r="A63" s="34"/>
      <c r="B63" s="35"/>
      <c r="C63" s="36"/>
      <c r="D63" s="36"/>
      <c r="E63" s="36"/>
      <c r="F63" s="36"/>
      <c r="G63" s="36"/>
      <c r="H63" s="36"/>
      <c r="I63" s="36"/>
      <c r="J63" s="36"/>
      <c r="K63" s="36"/>
      <c r="L63" s="107"/>
      <c r="S63" s="34"/>
      <c r="T63" s="34"/>
      <c r="U63" s="34"/>
      <c r="V63" s="34"/>
      <c r="W63" s="34"/>
      <c r="X63" s="34"/>
      <c r="Y63" s="34"/>
      <c r="Z63" s="34"/>
      <c r="AA63" s="34"/>
      <c r="AB63" s="34"/>
      <c r="AC63" s="34"/>
      <c r="AD63" s="34"/>
      <c r="AE63" s="34"/>
    </row>
    <row r="64" spans="1:31" s="2" customFormat="1" ht="6.9" customHeight="1">
      <c r="A64" s="34"/>
      <c r="B64" s="48"/>
      <c r="C64" s="49"/>
      <c r="D64" s="49"/>
      <c r="E64" s="49"/>
      <c r="F64" s="49"/>
      <c r="G64" s="49"/>
      <c r="H64" s="49"/>
      <c r="I64" s="49"/>
      <c r="J64" s="49"/>
      <c r="K64" s="49"/>
      <c r="L64" s="107"/>
      <c r="S64" s="34"/>
      <c r="T64" s="34"/>
      <c r="U64" s="34"/>
      <c r="V64" s="34"/>
      <c r="W64" s="34"/>
      <c r="X64" s="34"/>
      <c r="Y64" s="34"/>
      <c r="Z64" s="34"/>
      <c r="AA64" s="34"/>
      <c r="AB64" s="34"/>
      <c r="AC64" s="34"/>
      <c r="AD64" s="34"/>
      <c r="AE64" s="34"/>
    </row>
    <row r="68" spans="1:31" s="2" customFormat="1" ht="6.9" customHeight="1">
      <c r="A68" s="34"/>
      <c r="B68" s="50"/>
      <c r="C68" s="51"/>
      <c r="D68" s="51"/>
      <c r="E68" s="51"/>
      <c r="F68" s="51"/>
      <c r="G68" s="51"/>
      <c r="H68" s="51"/>
      <c r="I68" s="51"/>
      <c r="J68" s="51"/>
      <c r="K68" s="51"/>
      <c r="L68" s="107"/>
      <c r="S68" s="34"/>
      <c r="T68" s="34"/>
      <c r="U68" s="34"/>
      <c r="V68" s="34"/>
      <c r="W68" s="34"/>
      <c r="X68" s="34"/>
      <c r="Y68" s="34"/>
      <c r="Z68" s="34"/>
      <c r="AA68" s="34"/>
      <c r="AB68" s="34"/>
      <c r="AC68" s="34"/>
      <c r="AD68" s="34"/>
      <c r="AE68" s="34"/>
    </row>
    <row r="69" spans="1:31" s="2" customFormat="1" ht="24.9" customHeight="1">
      <c r="A69" s="34"/>
      <c r="B69" s="35"/>
      <c r="C69" s="23" t="s">
        <v>136</v>
      </c>
      <c r="D69" s="36"/>
      <c r="E69" s="36"/>
      <c r="F69" s="36"/>
      <c r="G69" s="36"/>
      <c r="H69" s="36"/>
      <c r="I69" s="36"/>
      <c r="J69" s="36"/>
      <c r="K69" s="36"/>
      <c r="L69" s="107"/>
      <c r="S69" s="34"/>
      <c r="T69" s="34"/>
      <c r="U69" s="34"/>
      <c r="V69" s="34"/>
      <c r="W69" s="34"/>
      <c r="X69" s="34"/>
      <c r="Y69" s="34"/>
      <c r="Z69" s="34"/>
      <c r="AA69" s="34"/>
      <c r="AB69" s="34"/>
      <c r="AC69" s="34"/>
      <c r="AD69" s="34"/>
      <c r="AE69" s="34"/>
    </row>
    <row r="70" spans="1:31" s="2" customFormat="1" ht="6.9" customHeight="1">
      <c r="A70" s="34"/>
      <c r="B70" s="35"/>
      <c r="C70" s="36"/>
      <c r="D70" s="36"/>
      <c r="E70" s="36"/>
      <c r="F70" s="36"/>
      <c r="G70" s="36"/>
      <c r="H70" s="36"/>
      <c r="I70" s="36"/>
      <c r="J70" s="36"/>
      <c r="K70" s="36"/>
      <c r="L70" s="107"/>
      <c r="S70" s="34"/>
      <c r="T70" s="34"/>
      <c r="U70" s="34"/>
      <c r="V70" s="34"/>
      <c r="W70" s="34"/>
      <c r="X70" s="34"/>
      <c r="Y70" s="34"/>
      <c r="Z70" s="34"/>
      <c r="AA70" s="34"/>
      <c r="AB70" s="34"/>
      <c r="AC70" s="34"/>
      <c r="AD70" s="34"/>
      <c r="AE70" s="34"/>
    </row>
    <row r="71" spans="1:31" s="2" customFormat="1" ht="12" customHeight="1">
      <c r="A71" s="34"/>
      <c r="B71" s="35"/>
      <c r="C71" s="29" t="s">
        <v>16</v>
      </c>
      <c r="D71" s="36"/>
      <c r="E71" s="36"/>
      <c r="F71" s="36"/>
      <c r="G71" s="36"/>
      <c r="H71" s="36"/>
      <c r="I71" s="36"/>
      <c r="J71" s="36"/>
      <c r="K71" s="36"/>
      <c r="L71" s="107"/>
      <c r="S71" s="34"/>
      <c r="T71" s="34"/>
      <c r="U71" s="34"/>
      <c r="V71" s="34"/>
      <c r="W71" s="34"/>
      <c r="X71" s="34"/>
      <c r="Y71" s="34"/>
      <c r="Z71" s="34"/>
      <c r="AA71" s="34"/>
      <c r="AB71" s="34"/>
      <c r="AC71" s="34"/>
      <c r="AD71" s="34"/>
      <c r="AE71" s="34"/>
    </row>
    <row r="72" spans="1:31" s="2" customFormat="1" ht="16.5" customHeight="1">
      <c r="A72" s="34"/>
      <c r="B72" s="35"/>
      <c r="C72" s="36"/>
      <c r="D72" s="36"/>
      <c r="E72" s="361" t="str">
        <f>E7</f>
        <v>Nýrsko ON – oprava výpravní budovy</v>
      </c>
      <c r="F72" s="362"/>
      <c r="G72" s="362"/>
      <c r="H72" s="362"/>
      <c r="I72" s="36"/>
      <c r="J72" s="36"/>
      <c r="K72" s="36"/>
      <c r="L72" s="107"/>
      <c r="S72" s="34"/>
      <c r="T72" s="34"/>
      <c r="U72" s="34"/>
      <c r="V72" s="34"/>
      <c r="W72" s="34"/>
      <c r="X72" s="34"/>
      <c r="Y72" s="34"/>
      <c r="Z72" s="34"/>
      <c r="AA72" s="34"/>
      <c r="AB72" s="34"/>
      <c r="AC72" s="34"/>
      <c r="AD72" s="34"/>
      <c r="AE72" s="34"/>
    </row>
    <row r="73" spans="1:31" s="2" customFormat="1" ht="12" customHeight="1">
      <c r="A73" s="34"/>
      <c r="B73" s="35"/>
      <c r="C73" s="29" t="s">
        <v>106</v>
      </c>
      <c r="D73" s="36"/>
      <c r="E73" s="36"/>
      <c r="F73" s="36"/>
      <c r="G73" s="36"/>
      <c r="H73" s="36"/>
      <c r="I73" s="36"/>
      <c r="J73" s="36"/>
      <c r="K73" s="36"/>
      <c r="L73" s="107"/>
      <c r="S73" s="34"/>
      <c r="T73" s="34"/>
      <c r="U73" s="34"/>
      <c r="V73" s="34"/>
      <c r="W73" s="34"/>
      <c r="X73" s="34"/>
      <c r="Y73" s="34"/>
      <c r="Z73" s="34"/>
      <c r="AA73" s="34"/>
      <c r="AB73" s="34"/>
      <c r="AC73" s="34"/>
      <c r="AD73" s="34"/>
      <c r="AE73" s="34"/>
    </row>
    <row r="74" spans="1:31" s="2" customFormat="1" ht="16.5" customHeight="1">
      <c r="A74" s="34"/>
      <c r="B74" s="35"/>
      <c r="C74" s="36"/>
      <c r="D74" s="36"/>
      <c r="E74" s="314" t="str">
        <f>E9</f>
        <v>SO 05 - Slaboproud</v>
      </c>
      <c r="F74" s="363"/>
      <c r="G74" s="363"/>
      <c r="H74" s="363"/>
      <c r="I74" s="36"/>
      <c r="J74" s="36"/>
      <c r="K74" s="36"/>
      <c r="L74" s="107"/>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07"/>
      <c r="S75" s="34"/>
      <c r="T75" s="34"/>
      <c r="U75" s="34"/>
      <c r="V75" s="34"/>
      <c r="W75" s="34"/>
      <c r="X75" s="34"/>
      <c r="Y75" s="34"/>
      <c r="Z75" s="34"/>
      <c r="AA75" s="34"/>
      <c r="AB75" s="34"/>
      <c r="AC75" s="34"/>
      <c r="AD75" s="34"/>
      <c r="AE75" s="34"/>
    </row>
    <row r="76" spans="1:31" s="2" customFormat="1" ht="12" customHeight="1">
      <c r="A76" s="34"/>
      <c r="B76" s="35"/>
      <c r="C76" s="29" t="s">
        <v>21</v>
      </c>
      <c r="D76" s="36"/>
      <c r="E76" s="36"/>
      <c r="F76" s="27" t="str">
        <f>F12</f>
        <v xml:space="preserve"> </v>
      </c>
      <c r="G76" s="36"/>
      <c r="H76" s="36"/>
      <c r="I76" s="29" t="s">
        <v>23</v>
      </c>
      <c r="J76" s="60" t="str">
        <f>IF(J12="","",J12)</f>
        <v>19. 8. 2020</v>
      </c>
      <c r="K76" s="36"/>
      <c r="L76" s="107"/>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07"/>
      <c r="S77" s="34"/>
      <c r="T77" s="34"/>
      <c r="U77" s="34"/>
      <c r="V77" s="34"/>
      <c r="W77" s="34"/>
      <c r="X77" s="34"/>
      <c r="Y77" s="34"/>
      <c r="Z77" s="34"/>
      <c r="AA77" s="34"/>
      <c r="AB77" s="34"/>
      <c r="AC77" s="34"/>
      <c r="AD77" s="34"/>
      <c r="AE77" s="34"/>
    </row>
    <row r="78" spans="1:31" s="2" customFormat="1" ht="15.15" customHeight="1">
      <c r="A78" s="34"/>
      <c r="B78" s="35"/>
      <c r="C78" s="29" t="s">
        <v>25</v>
      </c>
      <c r="D78" s="36"/>
      <c r="E78" s="36"/>
      <c r="F78" s="27" t="str">
        <f>E15</f>
        <v>Správa železnic, s.o.</v>
      </c>
      <c r="G78" s="36"/>
      <c r="H78" s="36"/>
      <c r="I78" s="29" t="s">
        <v>33</v>
      </c>
      <c r="J78" s="32" t="str">
        <f>E21</f>
        <v xml:space="preserve">SUDOP EU a.s. </v>
      </c>
      <c r="K78" s="36"/>
      <c r="L78" s="107"/>
      <c r="S78" s="34"/>
      <c r="T78" s="34"/>
      <c r="U78" s="34"/>
      <c r="V78" s="34"/>
      <c r="W78" s="34"/>
      <c r="X78" s="34"/>
      <c r="Y78" s="34"/>
      <c r="Z78" s="34"/>
      <c r="AA78" s="34"/>
      <c r="AB78" s="34"/>
      <c r="AC78" s="34"/>
      <c r="AD78" s="34"/>
      <c r="AE78" s="34"/>
    </row>
    <row r="79" spans="1:31" s="2" customFormat="1" ht="25.65" customHeight="1">
      <c r="A79" s="34"/>
      <c r="B79" s="35"/>
      <c r="C79" s="29" t="s">
        <v>31</v>
      </c>
      <c r="D79" s="36"/>
      <c r="E79" s="36"/>
      <c r="F79" s="27" t="str">
        <f>IF(E18="","",E18)</f>
        <v>Vyplň údaj</v>
      </c>
      <c r="G79" s="36"/>
      <c r="H79" s="36"/>
      <c r="I79" s="29" t="s">
        <v>38</v>
      </c>
      <c r="J79" s="32" t="str">
        <f>E24</f>
        <v>STAVEBNÍ ROZPOČTY s.r.o.</v>
      </c>
      <c r="K79" s="36"/>
      <c r="L79" s="107"/>
      <c r="S79" s="34"/>
      <c r="T79" s="34"/>
      <c r="U79" s="34"/>
      <c r="V79" s="34"/>
      <c r="W79" s="34"/>
      <c r="X79" s="34"/>
      <c r="Y79" s="34"/>
      <c r="Z79" s="34"/>
      <c r="AA79" s="34"/>
      <c r="AB79" s="34"/>
      <c r="AC79" s="34"/>
      <c r="AD79" s="34"/>
      <c r="AE79" s="34"/>
    </row>
    <row r="80" spans="1:31" s="2" customFormat="1" ht="10.35" customHeight="1">
      <c r="A80" s="34"/>
      <c r="B80" s="35"/>
      <c r="C80" s="36"/>
      <c r="D80" s="36"/>
      <c r="E80" s="36"/>
      <c r="F80" s="36"/>
      <c r="G80" s="36"/>
      <c r="H80" s="36"/>
      <c r="I80" s="36"/>
      <c r="J80" s="36"/>
      <c r="K80" s="36"/>
      <c r="L80" s="107"/>
      <c r="S80" s="34"/>
      <c r="T80" s="34"/>
      <c r="U80" s="34"/>
      <c r="V80" s="34"/>
      <c r="W80" s="34"/>
      <c r="X80" s="34"/>
      <c r="Y80" s="34"/>
      <c r="Z80" s="34"/>
      <c r="AA80" s="34"/>
      <c r="AB80" s="34"/>
      <c r="AC80" s="34"/>
      <c r="AD80" s="34"/>
      <c r="AE80" s="34"/>
    </row>
    <row r="81" spans="1:31" s="11" customFormat="1" ht="29.25" customHeight="1">
      <c r="A81" s="147"/>
      <c r="B81" s="148"/>
      <c r="C81" s="149" t="s">
        <v>137</v>
      </c>
      <c r="D81" s="150" t="s">
        <v>63</v>
      </c>
      <c r="E81" s="150" t="s">
        <v>59</v>
      </c>
      <c r="F81" s="150" t="s">
        <v>60</v>
      </c>
      <c r="G81" s="150" t="s">
        <v>138</v>
      </c>
      <c r="H81" s="150" t="s">
        <v>139</v>
      </c>
      <c r="I81" s="150" t="s">
        <v>140</v>
      </c>
      <c r="J81" s="150" t="s">
        <v>111</v>
      </c>
      <c r="K81" s="151" t="s">
        <v>141</v>
      </c>
      <c r="L81" s="152"/>
      <c r="M81" s="69" t="s">
        <v>19</v>
      </c>
      <c r="N81" s="70" t="s">
        <v>48</v>
      </c>
      <c r="O81" s="70" t="s">
        <v>142</v>
      </c>
      <c r="P81" s="70" t="s">
        <v>143</v>
      </c>
      <c r="Q81" s="70" t="s">
        <v>144</v>
      </c>
      <c r="R81" s="70" t="s">
        <v>145</v>
      </c>
      <c r="S81" s="70" t="s">
        <v>146</v>
      </c>
      <c r="T81" s="71" t="s">
        <v>147</v>
      </c>
      <c r="U81" s="147"/>
      <c r="V81" s="147"/>
      <c r="W81" s="147"/>
      <c r="X81" s="147"/>
      <c r="Y81" s="147"/>
      <c r="Z81" s="147"/>
      <c r="AA81" s="147"/>
      <c r="AB81" s="147"/>
      <c r="AC81" s="147"/>
      <c r="AD81" s="147"/>
      <c r="AE81" s="147"/>
    </row>
    <row r="82" spans="1:63" s="2" customFormat="1" ht="22.8" customHeight="1">
      <c r="A82" s="34"/>
      <c r="B82" s="35"/>
      <c r="C82" s="76" t="s">
        <v>148</v>
      </c>
      <c r="D82" s="36"/>
      <c r="E82" s="36"/>
      <c r="F82" s="36"/>
      <c r="G82" s="36"/>
      <c r="H82" s="36"/>
      <c r="I82" s="36"/>
      <c r="J82" s="153">
        <f>BK82</f>
        <v>0</v>
      </c>
      <c r="K82" s="36"/>
      <c r="L82" s="39"/>
      <c r="M82" s="72"/>
      <c r="N82" s="154"/>
      <c r="O82" s="73"/>
      <c r="P82" s="155">
        <f>P83+P93+P105</f>
        <v>0</v>
      </c>
      <c r="Q82" s="73"/>
      <c r="R82" s="155">
        <f>R83+R93+R105</f>
        <v>0</v>
      </c>
      <c r="S82" s="73"/>
      <c r="T82" s="156">
        <f>T83+T93+T105</f>
        <v>0</v>
      </c>
      <c r="U82" s="34"/>
      <c r="V82" s="34"/>
      <c r="W82" s="34"/>
      <c r="X82" s="34"/>
      <c r="Y82" s="34"/>
      <c r="Z82" s="34"/>
      <c r="AA82" s="34"/>
      <c r="AB82" s="34"/>
      <c r="AC82" s="34"/>
      <c r="AD82" s="34"/>
      <c r="AE82" s="34"/>
      <c r="AT82" s="17" t="s">
        <v>77</v>
      </c>
      <c r="AU82" s="17" t="s">
        <v>112</v>
      </c>
      <c r="BK82" s="157">
        <f>BK83+BK93+BK105</f>
        <v>0</v>
      </c>
    </row>
    <row r="83" spans="2:63" s="12" customFormat="1" ht="25.95" customHeight="1">
      <c r="B83" s="158"/>
      <c r="C83" s="159"/>
      <c r="D83" s="160" t="s">
        <v>77</v>
      </c>
      <c r="E83" s="161" t="s">
        <v>1787</v>
      </c>
      <c r="F83" s="161" t="s">
        <v>2269</v>
      </c>
      <c r="G83" s="159"/>
      <c r="H83" s="159"/>
      <c r="I83" s="162"/>
      <c r="J83" s="163">
        <f>BK83</f>
        <v>0</v>
      </c>
      <c r="K83" s="159"/>
      <c r="L83" s="164"/>
      <c r="M83" s="165"/>
      <c r="N83" s="166"/>
      <c r="O83" s="166"/>
      <c r="P83" s="167">
        <f>SUM(P84:P92)</f>
        <v>0</v>
      </c>
      <c r="Q83" s="166"/>
      <c r="R83" s="167">
        <f>SUM(R84:R92)</f>
        <v>0</v>
      </c>
      <c r="S83" s="166"/>
      <c r="T83" s="168">
        <f>SUM(T84:T92)</f>
        <v>0</v>
      </c>
      <c r="AR83" s="169" t="s">
        <v>86</v>
      </c>
      <c r="AT83" s="170" t="s">
        <v>77</v>
      </c>
      <c r="AU83" s="170" t="s">
        <v>78</v>
      </c>
      <c r="AY83" s="169" t="s">
        <v>151</v>
      </c>
      <c r="BK83" s="171">
        <f>SUM(BK84:BK92)</f>
        <v>0</v>
      </c>
    </row>
    <row r="84" spans="1:65" s="2" customFormat="1" ht="14.4" customHeight="1">
      <c r="A84" s="34"/>
      <c r="B84" s="35"/>
      <c r="C84" s="174" t="s">
        <v>86</v>
      </c>
      <c r="D84" s="174" t="s">
        <v>153</v>
      </c>
      <c r="E84" s="175" t="s">
        <v>2270</v>
      </c>
      <c r="F84" s="176" t="s">
        <v>2271</v>
      </c>
      <c r="G84" s="177" t="s">
        <v>1869</v>
      </c>
      <c r="H84" s="178">
        <v>3</v>
      </c>
      <c r="I84" s="179"/>
      <c r="J84" s="180">
        <f aca="true" t="shared" si="0" ref="J84:J92">ROUND(I84*H84,2)</f>
        <v>0</v>
      </c>
      <c r="K84" s="176" t="s">
        <v>19</v>
      </c>
      <c r="L84" s="39"/>
      <c r="M84" s="181" t="s">
        <v>19</v>
      </c>
      <c r="N84" s="182" t="s">
        <v>51</v>
      </c>
      <c r="O84" s="65"/>
      <c r="P84" s="183">
        <f aca="true" t="shared" si="1" ref="P84:P92">O84*H84</f>
        <v>0</v>
      </c>
      <c r="Q84" s="183">
        <v>0</v>
      </c>
      <c r="R84" s="183">
        <f aca="true" t="shared" si="2" ref="R84:R92">Q84*H84</f>
        <v>0</v>
      </c>
      <c r="S84" s="183">
        <v>0</v>
      </c>
      <c r="T84" s="184">
        <f aca="true" t="shared" si="3" ref="T84:T92">S84*H84</f>
        <v>0</v>
      </c>
      <c r="U84" s="34"/>
      <c r="V84" s="34"/>
      <c r="W84" s="34"/>
      <c r="X84" s="34"/>
      <c r="Y84" s="34"/>
      <c r="Z84" s="34"/>
      <c r="AA84" s="34"/>
      <c r="AB84" s="34"/>
      <c r="AC84" s="34"/>
      <c r="AD84" s="34"/>
      <c r="AE84" s="34"/>
      <c r="AR84" s="185" t="s">
        <v>158</v>
      </c>
      <c r="AT84" s="185" t="s">
        <v>153</v>
      </c>
      <c r="AU84" s="185" t="s">
        <v>86</v>
      </c>
      <c r="AY84" s="17" t="s">
        <v>151</v>
      </c>
      <c r="BE84" s="186">
        <f aca="true" t="shared" si="4" ref="BE84:BE92">IF(N84="základní",J84,0)</f>
        <v>0</v>
      </c>
      <c r="BF84" s="186">
        <f aca="true" t="shared" si="5" ref="BF84:BF92">IF(N84="snížená",J84,0)</f>
        <v>0</v>
      </c>
      <c r="BG84" s="186">
        <f aca="true" t="shared" si="6" ref="BG84:BG92">IF(N84="zákl. přenesená",J84,0)</f>
        <v>0</v>
      </c>
      <c r="BH84" s="186">
        <f aca="true" t="shared" si="7" ref="BH84:BH92">IF(N84="sníž. přenesená",J84,0)</f>
        <v>0</v>
      </c>
      <c r="BI84" s="186">
        <f aca="true" t="shared" si="8" ref="BI84:BI92">IF(N84="nulová",J84,0)</f>
        <v>0</v>
      </c>
      <c r="BJ84" s="17" t="s">
        <v>158</v>
      </c>
      <c r="BK84" s="186">
        <f aca="true" t="shared" si="9" ref="BK84:BK92">ROUND(I84*H84,2)</f>
        <v>0</v>
      </c>
      <c r="BL84" s="17" t="s">
        <v>158</v>
      </c>
      <c r="BM84" s="185" t="s">
        <v>2272</v>
      </c>
    </row>
    <row r="85" spans="1:65" s="2" customFormat="1" ht="14.4" customHeight="1">
      <c r="A85" s="34"/>
      <c r="B85" s="35"/>
      <c r="C85" s="174" t="s">
        <v>88</v>
      </c>
      <c r="D85" s="174" t="s">
        <v>153</v>
      </c>
      <c r="E85" s="175" t="s">
        <v>2273</v>
      </c>
      <c r="F85" s="176" t="s">
        <v>2274</v>
      </c>
      <c r="G85" s="177" t="s">
        <v>1869</v>
      </c>
      <c r="H85" s="178">
        <v>2</v>
      </c>
      <c r="I85" s="179"/>
      <c r="J85" s="180">
        <f t="shared" si="0"/>
        <v>0</v>
      </c>
      <c r="K85" s="176" t="s">
        <v>19</v>
      </c>
      <c r="L85" s="39"/>
      <c r="M85" s="181" t="s">
        <v>19</v>
      </c>
      <c r="N85" s="182" t="s">
        <v>51</v>
      </c>
      <c r="O85" s="65"/>
      <c r="P85" s="183">
        <f t="shared" si="1"/>
        <v>0</v>
      </c>
      <c r="Q85" s="183">
        <v>0</v>
      </c>
      <c r="R85" s="183">
        <f t="shared" si="2"/>
        <v>0</v>
      </c>
      <c r="S85" s="183">
        <v>0</v>
      </c>
      <c r="T85" s="184">
        <f t="shared" si="3"/>
        <v>0</v>
      </c>
      <c r="U85" s="34"/>
      <c r="V85" s="34"/>
      <c r="W85" s="34"/>
      <c r="X85" s="34"/>
      <c r="Y85" s="34"/>
      <c r="Z85" s="34"/>
      <c r="AA85" s="34"/>
      <c r="AB85" s="34"/>
      <c r="AC85" s="34"/>
      <c r="AD85" s="34"/>
      <c r="AE85" s="34"/>
      <c r="AR85" s="185" t="s">
        <v>158</v>
      </c>
      <c r="AT85" s="185" t="s">
        <v>153</v>
      </c>
      <c r="AU85" s="185" t="s">
        <v>86</v>
      </c>
      <c r="AY85" s="17" t="s">
        <v>151</v>
      </c>
      <c r="BE85" s="186">
        <f t="shared" si="4"/>
        <v>0</v>
      </c>
      <c r="BF85" s="186">
        <f t="shared" si="5"/>
        <v>0</v>
      </c>
      <c r="BG85" s="186">
        <f t="shared" si="6"/>
        <v>0</v>
      </c>
      <c r="BH85" s="186">
        <f t="shared" si="7"/>
        <v>0</v>
      </c>
      <c r="BI85" s="186">
        <f t="shared" si="8"/>
        <v>0</v>
      </c>
      <c r="BJ85" s="17" t="s">
        <v>158</v>
      </c>
      <c r="BK85" s="186">
        <f t="shared" si="9"/>
        <v>0</v>
      </c>
      <c r="BL85" s="17" t="s">
        <v>158</v>
      </c>
      <c r="BM85" s="185" t="s">
        <v>2275</v>
      </c>
    </row>
    <row r="86" spans="1:65" s="2" customFormat="1" ht="14.4" customHeight="1">
      <c r="A86" s="34"/>
      <c r="B86" s="35"/>
      <c r="C86" s="174" t="s">
        <v>170</v>
      </c>
      <c r="D86" s="174" t="s">
        <v>153</v>
      </c>
      <c r="E86" s="175" t="s">
        <v>2276</v>
      </c>
      <c r="F86" s="176" t="s">
        <v>2277</v>
      </c>
      <c r="G86" s="177" t="s">
        <v>1869</v>
      </c>
      <c r="H86" s="178">
        <v>4</v>
      </c>
      <c r="I86" s="179"/>
      <c r="J86" s="180">
        <f t="shared" si="0"/>
        <v>0</v>
      </c>
      <c r="K86" s="176" t="s">
        <v>19</v>
      </c>
      <c r="L86" s="39"/>
      <c r="M86" s="181" t="s">
        <v>19</v>
      </c>
      <c r="N86" s="182" t="s">
        <v>51</v>
      </c>
      <c r="O86" s="65"/>
      <c r="P86" s="183">
        <f t="shared" si="1"/>
        <v>0</v>
      </c>
      <c r="Q86" s="183">
        <v>0</v>
      </c>
      <c r="R86" s="183">
        <f t="shared" si="2"/>
        <v>0</v>
      </c>
      <c r="S86" s="183">
        <v>0</v>
      </c>
      <c r="T86" s="184">
        <f t="shared" si="3"/>
        <v>0</v>
      </c>
      <c r="U86" s="34"/>
      <c r="V86" s="34"/>
      <c r="W86" s="34"/>
      <c r="X86" s="34"/>
      <c r="Y86" s="34"/>
      <c r="Z86" s="34"/>
      <c r="AA86" s="34"/>
      <c r="AB86" s="34"/>
      <c r="AC86" s="34"/>
      <c r="AD86" s="34"/>
      <c r="AE86" s="34"/>
      <c r="AR86" s="185" t="s">
        <v>158</v>
      </c>
      <c r="AT86" s="185" t="s">
        <v>153</v>
      </c>
      <c r="AU86" s="185" t="s">
        <v>86</v>
      </c>
      <c r="AY86" s="17" t="s">
        <v>151</v>
      </c>
      <c r="BE86" s="186">
        <f t="shared" si="4"/>
        <v>0</v>
      </c>
      <c r="BF86" s="186">
        <f t="shared" si="5"/>
        <v>0</v>
      </c>
      <c r="BG86" s="186">
        <f t="shared" si="6"/>
        <v>0</v>
      </c>
      <c r="BH86" s="186">
        <f t="shared" si="7"/>
        <v>0</v>
      </c>
      <c r="BI86" s="186">
        <f t="shared" si="8"/>
        <v>0</v>
      </c>
      <c r="BJ86" s="17" t="s">
        <v>158</v>
      </c>
      <c r="BK86" s="186">
        <f t="shared" si="9"/>
        <v>0</v>
      </c>
      <c r="BL86" s="17" t="s">
        <v>158</v>
      </c>
      <c r="BM86" s="185" t="s">
        <v>2278</v>
      </c>
    </row>
    <row r="87" spans="1:65" s="2" customFormat="1" ht="14.4" customHeight="1">
      <c r="A87" s="34"/>
      <c r="B87" s="35"/>
      <c r="C87" s="174" t="s">
        <v>158</v>
      </c>
      <c r="D87" s="174" t="s">
        <v>153</v>
      </c>
      <c r="E87" s="175" t="s">
        <v>2279</v>
      </c>
      <c r="F87" s="176" t="s">
        <v>2280</v>
      </c>
      <c r="G87" s="177" t="s">
        <v>1869</v>
      </c>
      <c r="H87" s="178">
        <v>4</v>
      </c>
      <c r="I87" s="179"/>
      <c r="J87" s="180">
        <f t="shared" si="0"/>
        <v>0</v>
      </c>
      <c r="K87" s="176" t="s">
        <v>19</v>
      </c>
      <c r="L87" s="39"/>
      <c r="M87" s="181" t="s">
        <v>19</v>
      </c>
      <c r="N87" s="182" t="s">
        <v>51</v>
      </c>
      <c r="O87" s="65"/>
      <c r="P87" s="183">
        <f t="shared" si="1"/>
        <v>0</v>
      </c>
      <c r="Q87" s="183">
        <v>0</v>
      </c>
      <c r="R87" s="183">
        <f t="shared" si="2"/>
        <v>0</v>
      </c>
      <c r="S87" s="183">
        <v>0</v>
      </c>
      <c r="T87" s="184">
        <f t="shared" si="3"/>
        <v>0</v>
      </c>
      <c r="U87" s="34"/>
      <c r="V87" s="34"/>
      <c r="W87" s="34"/>
      <c r="X87" s="34"/>
      <c r="Y87" s="34"/>
      <c r="Z87" s="34"/>
      <c r="AA87" s="34"/>
      <c r="AB87" s="34"/>
      <c r="AC87" s="34"/>
      <c r="AD87" s="34"/>
      <c r="AE87" s="34"/>
      <c r="AR87" s="185" t="s">
        <v>158</v>
      </c>
      <c r="AT87" s="185" t="s">
        <v>153</v>
      </c>
      <c r="AU87" s="185" t="s">
        <v>86</v>
      </c>
      <c r="AY87" s="17" t="s">
        <v>151</v>
      </c>
      <c r="BE87" s="186">
        <f t="shared" si="4"/>
        <v>0</v>
      </c>
      <c r="BF87" s="186">
        <f t="shared" si="5"/>
        <v>0</v>
      </c>
      <c r="BG87" s="186">
        <f t="shared" si="6"/>
        <v>0</v>
      </c>
      <c r="BH87" s="186">
        <f t="shared" si="7"/>
        <v>0</v>
      </c>
      <c r="BI87" s="186">
        <f t="shared" si="8"/>
        <v>0</v>
      </c>
      <c r="BJ87" s="17" t="s">
        <v>158</v>
      </c>
      <c r="BK87" s="186">
        <f t="shared" si="9"/>
        <v>0</v>
      </c>
      <c r="BL87" s="17" t="s">
        <v>158</v>
      </c>
      <c r="BM87" s="185" t="s">
        <v>2281</v>
      </c>
    </row>
    <row r="88" spans="1:65" s="2" customFormat="1" ht="14.4" customHeight="1">
      <c r="A88" s="34"/>
      <c r="B88" s="35"/>
      <c r="C88" s="174" t="s">
        <v>181</v>
      </c>
      <c r="D88" s="174" t="s">
        <v>153</v>
      </c>
      <c r="E88" s="175" t="s">
        <v>2282</v>
      </c>
      <c r="F88" s="176" t="s">
        <v>2283</v>
      </c>
      <c r="G88" s="177" t="s">
        <v>1869</v>
      </c>
      <c r="H88" s="178">
        <v>4</v>
      </c>
      <c r="I88" s="179"/>
      <c r="J88" s="180">
        <f t="shared" si="0"/>
        <v>0</v>
      </c>
      <c r="K88" s="176" t="s">
        <v>19</v>
      </c>
      <c r="L88" s="39"/>
      <c r="M88" s="181" t="s">
        <v>19</v>
      </c>
      <c r="N88" s="182" t="s">
        <v>51</v>
      </c>
      <c r="O88" s="65"/>
      <c r="P88" s="183">
        <f t="shared" si="1"/>
        <v>0</v>
      </c>
      <c r="Q88" s="183">
        <v>0</v>
      </c>
      <c r="R88" s="183">
        <f t="shared" si="2"/>
        <v>0</v>
      </c>
      <c r="S88" s="183">
        <v>0</v>
      </c>
      <c r="T88" s="184">
        <f t="shared" si="3"/>
        <v>0</v>
      </c>
      <c r="U88" s="34"/>
      <c r="V88" s="34"/>
      <c r="W88" s="34"/>
      <c r="X88" s="34"/>
      <c r="Y88" s="34"/>
      <c r="Z88" s="34"/>
      <c r="AA88" s="34"/>
      <c r="AB88" s="34"/>
      <c r="AC88" s="34"/>
      <c r="AD88" s="34"/>
      <c r="AE88" s="34"/>
      <c r="AR88" s="185" t="s">
        <v>158</v>
      </c>
      <c r="AT88" s="185" t="s">
        <v>153</v>
      </c>
      <c r="AU88" s="185" t="s">
        <v>86</v>
      </c>
      <c r="AY88" s="17" t="s">
        <v>151</v>
      </c>
      <c r="BE88" s="186">
        <f t="shared" si="4"/>
        <v>0</v>
      </c>
      <c r="BF88" s="186">
        <f t="shared" si="5"/>
        <v>0</v>
      </c>
      <c r="BG88" s="186">
        <f t="shared" si="6"/>
        <v>0</v>
      </c>
      <c r="BH88" s="186">
        <f t="shared" si="7"/>
        <v>0</v>
      </c>
      <c r="BI88" s="186">
        <f t="shared" si="8"/>
        <v>0</v>
      </c>
      <c r="BJ88" s="17" t="s">
        <v>158</v>
      </c>
      <c r="BK88" s="186">
        <f t="shared" si="9"/>
        <v>0</v>
      </c>
      <c r="BL88" s="17" t="s">
        <v>158</v>
      </c>
      <c r="BM88" s="185" t="s">
        <v>2284</v>
      </c>
    </row>
    <row r="89" spans="1:65" s="2" customFormat="1" ht="14.4" customHeight="1">
      <c r="A89" s="34"/>
      <c r="B89" s="35"/>
      <c r="C89" s="174" t="s">
        <v>185</v>
      </c>
      <c r="D89" s="174" t="s">
        <v>153</v>
      </c>
      <c r="E89" s="175" t="s">
        <v>2285</v>
      </c>
      <c r="F89" s="176" t="s">
        <v>2286</v>
      </c>
      <c r="G89" s="177" t="s">
        <v>1869</v>
      </c>
      <c r="H89" s="178">
        <v>4</v>
      </c>
      <c r="I89" s="179"/>
      <c r="J89" s="180">
        <f t="shared" si="0"/>
        <v>0</v>
      </c>
      <c r="K89" s="176" t="s">
        <v>19</v>
      </c>
      <c r="L89" s="39"/>
      <c r="M89" s="181" t="s">
        <v>19</v>
      </c>
      <c r="N89" s="182" t="s">
        <v>51</v>
      </c>
      <c r="O89" s="65"/>
      <c r="P89" s="183">
        <f t="shared" si="1"/>
        <v>0</v>
      </c>
      <c r="Q89" s="183">
        <v>0</v>
      </c>
      <c r="R89" s="183">
        <f t="shared" si="2"/>
        <v>0</v>
      </c>
      <c r="S89" s="183">
        <v>0</v>
      </c>
      <c r="T89" s="184">
        <f t="shared" si="3"/>
        <v>0</v>
      </c>
      <c r="U89" s="34"/>
      <c r="V89" s="34"/>
      <c r="W89" s="34"/>
      <c r="X89" s="34"/>
      <c r="Y89" s="34"/>
      <c r="Z89" s="34"/>
      <c r="AA89" s="34"/>
      <c r="AB89" s="34"/>
      <c r="AC89" s="34"/>
      <c r="AD89" s="34"/>
      <c r="AE89" s="34"/>
      <c r="AR89" s="185" t="s">
        <v>158</v>
      </c>
      <c r="AT89" s="185" t="s">
        <v>153</v>
      </c>
      <c r="AU89" s="185" t="s">
        <v>86</v>
      </c>
      <c r="AY89" s="17" t="s">
        <v>151</v>
      </c>
      <c r="BE89" s="186">
        <f t="shared" si="4"/>
        <v>0</v>
      </c>
      <c r="BF89" s="186">
        <f t="shared" si="5"/>
        <v>0</v>
      </c>
      <c r="BG89" s="186">
        <f t="shared" si="6"/>
        <v>0</v>
      </c>
      <c r="BH89" s="186">
        <f t="shared" si="7"/>
        <v>0</v>
      </c>
      <c r="BI89" s="186">
        <f t="shared" si="8"/>
        <v>0</v>
      </c>
      <c r="BJ89" s="17" t="s">
        <v>158</v>
      </c>
      <c r="BK89" s="186">
        <f t="shared" si="9"/>
        <v>0</v>
      </c>
      <c r="BL89" s="17" t="s">
        <v>158</v>
      </c>
      <c r="BM89" s="185" t="s">
        <v>2287</v>
      </c>
    </row>
    <row r="90" spans="1:65" s="2" customFormat="1" ht="14.4" customHeight="1">
      <c r="A90" s="34"/>
      <c r="B90" s="35"/>
      <c r="C90" s="174" t="s">
        <v>191</v>
      </c>
      <c r="D90" s="174" t="s">
        <v>153</v>
      </c>
      <c r="E90" s="175" t="s">
        <v>2288</v>
      </c>
      <c r="F90" s="176" t="s">
        <v>2289</v>
      </c>
      <c r="G90" s="177" t="s">
        <v>551</v>
      </c>
      <c r="H90" s="178">
        <v>4</v>
      </c>
      <c r="I90" s="179"/>
      <c r="J90" s="180">
        <f t="shared" si="0"/>
        <v>0</v>
      </c>
      <c r="K90" s="176" t="s">
        <v>19</v>
      </c>
      <c r="L90" s="39"/>
      <c r="M90" s="181" t="s">
        <v>19</v>
      </c>
      <c r="N90" s="182" t="s">
        <v>51</v>
      </c>
      <c r="O90" s="65"/>
      <c r="P90" s="183">
        <f t="shared" si="1"/>
        <v>0</v>
      </c>
      <c r="Q90" s="183">
        <v>0</v>
      </c>
      <c r="R90" s="183">
        <f t="shared" si="2"/>
        <v>0</v>
      </c>
      <c r="S90" s="183">
        <v>0</v>
      </c>
      <c r="T90" s="184">
        <f t="shared" si="3"/>
        <v>0</v>
      </c>
      <c r="U90" s="34"/>
      <c r="V90" s="34"/>
      <c r="W90" s="34"/>
      <c r="X90" s="34"/>
      <c r="Y90" s="34"/>
      <c r="Z90" s="34"/>
      <c r="AA90" s="34"/>
      <c r="AB90" s="34"/>
      <c r="AC90" s="34"/>
      <c r="AD90" s="34"/>
      <c r="AE90" s="34"/>
      <c r="AR90" s="185" t="s">
        <v>158</v>
      </c>
      <c r="AT90" s="185" t="s">
        <v>153</v>
      </c>
      <c r="AU90" s="185" t="s">
        <v>86</v>
      </c>
      <c r="AY90" s="17" t="s">
        <v>151</v>
      </c>
      <c r="BE90" s="186">
        <f t="shared" si="4"/>
        <v>0</v>
      </c>
      <c r="BF90" s="186">
        <f t="shared" si="5"/>
        <v>0</v>
      </c>
      <c r="BG90" s="186">
        <f t="shared" si="6"/>
        <v>0</v>
      </c>
      <c r="BH90" s="186">
        <f t="shared" si="7"/>
        <v>0</v>
      </c>
      <c r="BI90" s="186">
        <f t="shared" si="8"/>
        <v>0</v>
      </c>
      <c r="BJ90" s="17" t="s">
        <v>158</v>
      </c>
      <c r="BK90" s="186">
        <f t="shared" si="9"/>
        <v>0</v>
      </c>
      <c r="BL90" s="17" t="s">
        <v>158</v>
      </c>
      <c r="BM90" s="185" t="s">
        <v>2290</v>
      </c>
    </row>
    <row r="91" spans="1:65" s="2" customFormat="1" ht="14.4" customHeight="1">
      <c r="A91" s="34"/>
      <c r="B91" s="35"/>
      <c r="C91" s="174" t="s">
        <v>166</v>
      </c>
      <c r="D91" s="174" t="s">
        <v>153</v>
      </c>
      <c r="E91" s="175" t="s">
        <v>2291</v>
      </c>
      <c r="F91" s="176" t="s">
        <v>2292</v>
      </c>
      <c r="G91" s="177" t="s">
        <v>1583</v>
      </c>
      <c r="H91" s="232"/>
      <c r="I91" s="179"/>
      <c r="J91" s="180">
        <f t="shared" si="0"/>
        <v>0</v>
      </c>
      <c r="K91" s="176" t="s">
        <v>19</v>
      </c>
      <c r="L91" s="39"/>
      <c r="M91" s="181" t="s">
        <v>19</v>
      </c>
      <c r="N91" s="182" t="s">
        <v>51</v>
      </c>
      <c r="O91" s="65"/>
      <c r="P91" s="183">
        <f t="shared" si="1"/>
        <v>0</v>
      </c>
      <c r="Q91" s="183">
        <v>0</v>
      </c>
      <c r="R91" s="183">
        <f t="shared" si="2"/>
        <v>0</v>
      </c>
      <c r="S91" s="183">
        <v>0</v>
      </c>
      <c r="T91" s="184">
        <f t="shared" si="3"/>
        <v>0</v>
      </c>
      <c r="U91" s="34"/>
      <c r="V91" s="34"/>
      <c r="W91" s="34"/>
      <c r="X91" s="34"/>
      <c r="Y91" s="34"/>
      <c r="Z91" s="34"/>
      <c r="AA91" s="34"/>
      <c r="AB91" s="34"/>
      <c r="AC91" s="34"/>
      <c r="AD91" s="34"/>
      <c r="AE91" s="34"/>
      <c r="AR91" s="185" t="s">
        <v>158</v>
      </c>
      <c r="AT91" s="185" t="s">
        <v>153</v>
      </c>
      <c r="AU91" s="185" t="s">
        <v>86</v>
      </c>
      <c r="AY91" s="17" t="s">
        <v>151</v>
      </c>
      <c r="BE91" s="186">
        <f t="shared" si="4"/>
        <v>0</v>
      </c>
      <c r="BF91" s="186">
        <f t="shared" si="5"/>
        <v>0</v>
      </c>
      <c r="BG91" s="186">
        <f t="shared" si="6"/>
        <v>0</v>
      </c>
      <c r="BH91" s="186">
        <f t="shared" si="7"/>
        <v>0</v>
      </c>
      <c r="BI91" s="186">
        <f t="shared" si="8"/>
        <v>0</v>
      </c>
      <c r="BJ91" s="17" t="s">
        <v>158</v>
      </c>
      <c r="BK91" s="186">
        <f t="shared" si="9"/>
        <v>0</v>
      </c>
      <c r="BL91" s="17" t="s">
        <v>158</v>
      </c>
      <c r="BM91" s="185" t="s">
        <v>2293</v>
      </c>
    </row>
    <row r="92" spans="1:65" s="2" customFormat="1" ht="14.4" customHeight="1">
      <c r="A92" s="34"/>
      <c r="B92" s="35"/>
      <c r="C92" s="174" t="s">
        <v>199</v>
      </c>
      <c r="D92" s="174" t="s">
        <v>153</v>
      </c>
      <c r="E92" s="175" t="s">
        <v>2294</v>
      </c>
      <c r="F92" s="176" t="s">
        <v>2295</v>
      </c>
      <c r="G92" s="177" t="s">
        <v>1869</v>
      </c>
      <c r="H92" s="178">
        <v>6</v>
      </c>
      <c r="I92" s="179"/>
      <c r="J92" s="180">
        <f t="shared" si="0"/>
        <v>0</v>
      </c>
      <c r="K92" s="176" t="s">
        <v>19</v>
      </c>
      <c r="L92" s="39"/>
      <c r="M92" s="181" t="s">
        <v>19</v>
      </c>
      <c r="N92" s="182" t="s">
        <v>51</v>
      </c>
      <c r="O92" s="65"/>
      <c r="P92" s="183">
        <f t="shared" si="1"/>
        <v>0</v>
      </c>
      <c r="Q92" s="183">
        <v>0</v>
      </c>
      <c r="R92" s="183">
        <f t="shared" si="2"/>
        <v>0</v>
      </c>
      <c r="S92" s="183">
        <v>0</v>
      </c>
      <c r="T92" s="184">
        <f t="shared" si="3"/>
        <v>0</v>
      </c>
      <c r="U92" s="34"/>
      <c r="V92" s="34"/>
      <c r="W92" s="34"/>
      <c r="X92" s="34"/>
      <c r="Y92" s="34"/>
      <c r="Z92" s="34"/>
      <c r="AA92" s="34"/>
      <c r="AB92" s="34"/>
      <c r="AC92" s="34"/>
      <c r="AD92" s="34"/>
      <c r="AE92" s="34"/>
      <c r="AR92" s="185" t="s">
        <v>158</v>
      </c>
      <c r="AT92" s="185" t="s">
        <v>153</v>
      </c>
      <c r="AU92" s="185" t="s">
        <v>86</v>
      </c>
      <c r="AY92" s="17" t="s">
        <v>151</v>
      </c>
      <c r="BE92" s="186">
        <f t="shared" si="4"/>
        <v>0</v>
      </c>
      <c r="BF92" s="186">
        <f t="shared" si="5"/>
        <v>0</v>
      </c>
      <c r="BG92" s="186">
        <f t="shared" si="6"/>
        <v>0</v>
      </c>
      <c r="BH92" s="186">
        <f t="shared" si="7"/>
        <v>0</v>
      </c>
      <c r="BI92" s="186">
        <f t="shared" si="8"/>
        <v>0</v>
      </c>
      <c r="BJ92" s="17" t="s">
        <v>158</v>
      </c>
      <c r="BK92" s="186">
        <f t="shared" si="9"/>
        <v>0</v>
      </c>
      <c r="BL92" s="17" t="s">
        <v>158</v>
      </c>
      <c r="BM92" s="185" t="s">
        <v>2296</v>
      </c>
    </row>
    <row r="93" spans="2:63" s="12" customFormat="1" ht="25.95" customHeight="1">
      <c r="B93" s="158"/>
      <c r="C93" s="159"/>
      <c r="D93" s="160" t="s">
        <v>77</v>
      </c>
      <c r="E93" s="161" t="s">
        <v>1792</v>
      </c>
      <c r="F93" s="161" t="s">
        <v>2297</v>
      </c>
      <c r="G93" s="159"/>
      <c r="H93" s="159"/>
      <c r="I93" s="162"/>
      <c r="J93" s="163">
        <f>BK93</f>
        <v>0</v>
      </c>
      <c r="K93" s="159"/>
      <c r="L93" s="164"/>
      <c r="M93" s="165"/>
      <c r="N93" s="166"/>
      <c r="O93" s="166"/>
      <c r="P93" s="167">
        <f>SUM(P94:P104)</f>
        <v>0</v>
      </c>
      <c r="Q93" s="166"/>
      <c r="R93" s="167">
        <f>SUM(R94:R104)</f>
        <v>0</v>
      </c>
      <c r="S93" s="166"/>
      <c r="T93" s="168">
        <f>SUM(T94:T104)</f>
        <v>0</v>
      </c>
      <c r="AR93" s="169" t="s">
        <v>86</v>
      </c>
      <c r="AT93" s="170" t="s">
        <v>77</v>
      </c>
      <c r="AU93" s="170" t="s">
        <v>78</v>
      </c>
      <c r="AY93" s="169" t="s">
        <v>151</v>
      </c>
      <c r="BK93" s="171">
        <f>SUM(BK94:BK104)</f>
        <v>0</v>
      </c>
    </row>
    <row r="94" spans="1:65" s="2" customFormat="1" ht="24.15" customHeight="1">
      <c r="A94" s="34"/>
      <c r="B94" s="35"/>
      <c r="C94" s="174" t="s">
        <v>206</v>
      </c>
      <c r="D94" s="174" t="s">
        <v>153</v>
      </c>
      <c r="E94" s="175" t="s">
        <v>2298</v>
      </c>
      <c r="F94" s="176" t="s">
        <v>2299</v>
      </c>
      <c r="G94" s="177" t="s">
        <v>1869</v>
      </c>
      <c r="H94" s="178">
        <v>1</v>
      </c>
      <c r="I94" s="179"/>
      <c r="J94" s="180">
        <f aca="true" t="shared" si="10" ref="J94:J104">ROUND(I94*H94,2)</f>
        <v>0</v>
      </c>
      <c r="K94" s="176" t="s">
        <v>19</v>
      </c>
      <c r="L94" s="39"/>
      <c r="M94" s="181" t="s">
        <v>19</v>
      </c>
      <c r="N94" s="182" t="s">
        <v>51</v>
      </c>
      <c r="O94" s="65"/>
      <c r="P94" s="183">
        <f aca="true" t="shared" si="11" ref="P94:P104">O94*H94</f>
        <v>0</v>
      </c>
      <c r="Q94" s="183">
        <v>0</v>
      </c>
      <c r="R94" s="183">
        <f aca="true" t="shared" si="12" ref="R94:R104">Q94*H94</f>
        <v>0</v>
      </c>
      <c r="S94" s="183">
        <v>0</v>
      </c>
      <c r="T94" s="184">
        <f aca="true" t="shared" si="13" ref="T94:T104">S94*H94</f>
        <v>0</v>
      </c>
      <c r="U94" s="34"/>
      <c r="V94" s="34"/>
      <c r="W94" s="34"/>
      <c r="X94" s="34"/>
      <c r="Y94" s="34"/>
      <c r="Z94" s="34"/>
      <c r="AA94" s="34"/>
      <c r="AB94" s="34"/>
      <c r="AC94" s="34"/>
      <c r="AD94" s="34"/>
      <c r="AE94" s="34"/>
      <c r="AR94" s="185" t="s">
        <v>158</v>
      </c>
      <c r="AT94" s="185" t="s">
        <v>153</v>
      </c>
      <c r="AU94" s="185" t="s">
        <v>86</v>
      </c>
      <c r="AY94" s="17" t="s">
        <v>151</v>
      </c>
      <c r="BE94" s="186">
        <f aca="true" t="shared" si="14" ref="BE94:BE104">IF(N94="základní",J94,0)</f>
        <v>0</v>
      </c>
      <c r="BF94" s="186">
        <f aca="true" t="shared" si="15" ref="BF94:BF104">IF(N94="snížená",J94,0)</f>
        <v>0</v>
      </c>
      <c r="BG94" s="186">
        <f aca="true" t="shared" si="16" ref="BG94:BG104">IF(N94="zákl. přenesená",J94,0)</f>
        <v>0</v>
      </c>
      <c r="BH94" s="186">
        <f aca="true" t="shared" si="17" ref="BH94:BH104">IF(N94="sníž. přenesená",J94,0)</f>
        <v>0</v>
      </c>
      <c r="BI94" s="186">
        <f aca="true" t="shared" si="18" ref="BI94:BI104">IF(N94="nulová",J94,0)</f>
        <v>0</v>
      </c>
      <c r="BJ94" s="17" t="s">
        <v>158</v>
      </c>
      <c r="BK94" s="186">
        <f aca="true" t="shared" si="19" ref="BK94:BK104">ROUND(I94*H94,2)</f>
        <v>0</v>
      </c>
      <c r="BL94" s="17" t="s">
        <v>158</v>
      </c>
      <c r="BM94" s="185" t="s">
        <v>2300</v>
      </c>
    </row>
    <row r="95" spans="1:65" s="2" customFormat="1" ht="14.4" customHeight="1">
      <c r="A95" s="34"/>
      <c r="B95" s="35"/>
      <c r="C95" s="174" t="s">
        <v>211</v>
      </c>
      <c r="D95" s="174" t="s">
        <v>153</v>
      </c>
      <c r="E95" s="175" t="s">
        <v>2301</v>
      </c>
      <c r="F95" s="176" t="s">
        <v>2302</v>
      </c>
      <c r="G95" s="177" t="s">
        <v>1869</v>
      </c>
      <c r="H95" s="178">
        <v>1</v>
      </c>
      <c r="I95" s="179"/>
      <c r="J95" s="180">
        <f t="shared" si="10"/>
        <v>0</v>
      </c>
      <c r="K95" s="176" t="s">
        <v>19</v>
      </c>
      <c r="L95" s="39"/>
      <c r="M95" s="181" t="s">
        <v>19</v>
      </c>
      <c r="N95" s="182" t="s">
        <v>51</v>
      </c>
      <c r="O95" s="65"/>
      <c r="P95" s="183">
        <f t="shared" si="11"/>
        <v>0</v>
      </c>
      <c r="Q95" s="183">
        <v>0</v>
      </c>
      <c r="R95" s="183">
        <f t="shared" si="12"/>
        <v>0</v>
      </c>
      <c r="S95" s="183">
        <v>0</v>
      </c>
      <c r="T95" s="184">
        <f t="shared" si="13"/>
        <v>0</v>
      </c>
      <c r="U95" s="34"/>
      <c r="V95" s="34"/>
      <c r="W95" s="34"/>
      <c r="X95" s="34"/>
      <c r="Y95" s="34"/>
      <c r="Z95" s="34"/>
      <c r="AA95" s="34"/>
      <c r="AB95" s="34"/>
      <c r="AC95" s="34"/>
      <c r="AD95" s="34"/>
      <c r="AE95" s="34"/>
      <c r="AR95" s="185" t="s">
        <v>158</v>
      </c>
      <c r="AT95" s="185" t="s">
        <v>153</v>
      </c>
      <c r="AU95" s="185" t="s">
        <v>86</v>
      </c>
      <c r="AY95" s="17" t="s">
        <v>151</v>
      </c>
      <c r="BE95" s="186">
        <f t="shared" si="14"/>
        <v>0</v>
      </c>
      <c r="BF95" s="186">
        <f t="shared" si="15"/>
        <v>0</v>
      </c>
      <c r="BG95" s="186">
        <f t="shared" si="16"/>
        <v>0</v>
      </c>
      <c r="BH95" s="186">
        <f t="shared" si="17"/>
        <v>0</v>
      </c>
      <c r="BI95" s="186">
        <f t="shared" si="18"/>
        <v>0</v>
      </c>
      <c r="BJ95" s="17" t="s">
        <v>158</v>
      </c>
      <c r="BK95" s="186">
        <f t="shared" si="19"/>
        <v>0</v>
      </c>
      <c r="BL95" s="17" t="s">
        <v>158</v>
      </c>
      <c r="BM95" s="185" t="s">
        <v>2303</v>
      </c>
    </row>
    <row r="96" spans="1:65" s="2" customFormat="1" ht="24.15" customHeight="1">
      <c r="A96" s="34"/>
      <c r="B96" s="35"/>
      <c r="C96" s="174" t="s">
        <v>216</v>
      </c>
      <c r="D96" s="174" t="s">
        <v>153</v>
      </c>
      <c r="E96" s="175" t="s">
        <v>2304</v>
      </c>
      <c r="F96" s="176" t="s">
        <v>2305</v>
      </c>
      <c r="G96" s="177" t="s">
        <v>1869</v>
      </c>
      <c r="H96" s="178">
        <v>5</v>
      </c>
      <c r="I96" s="179"/>
      <c r="J96" s="180">
        <f t="shared" si="10"/>
        <v>0</v>
      </c>
      <c r="K96" s="176" t="s">
        <v>19</v>
      </c>
      <c r="L96" s="39"/>
      <c r="M96" s="181" t="s">
        <v>19</v>
      </c>
      <c r="N96" s="182" t="s">
        <v>51</v>
      </c>
      <c r="O96" s="65"/>
      <c r="P96" s="183">
        <f t="shared" si="11"/>
        <v>0</v>
      </c>
      <c r="Q96" s="183">
        <v>0</v>
      </c>
      <c r="R96" s="183">
        <f t="shared" si="12"/>
        <v>0</v>
      </c>
      <c r="S96" s="183">
        <v>0</v>
      </c>
      <c r="T96" s="184">
        <f t="shared" si="13"/>
        <v>0</v>
      </c>
      <c r="U96" s="34"/>
      <c r="V96" s="34"/>
      <c r="W96" s="34"/>
      <c r="X96" s="34"/>
      <c r="Y96" s="34"/>
      <c r="Z96" s="34"/>
      <c r="AA96" s="34"/>
      <c r="AB96" s="34"/>
      <c r="AC96" s="34"/>
      <c r="AD96" s="34"/>
      <c r="AE96" s="34"/>
      <c r="AR96" s="185" t="s">
        <v>158</v>
      </c>
      <c r="AT96" s="185" t="s">
        <v>153</v>
      </c>
      <c r="AU96" s="185" t="s">
        <v>86</v>
      </c>
      <c r="AY96" s="17" t="s">
        <v>151</v>
      </c>
      <c r="BE96" s="186">
        <f t="shared" si="14"/>
        <v>0</v>
      </c>
      <c r="BF96" s="186">
        <f t="shared" si="15"/>
        <v>0</v>
      </c>
      <c r="BG96" s="186">
        <f t="shared" si="16"/>
        <v>0</v>
      </c>
      <c r="BH96" s="186">
        <f t="shared" si="17"/>
        <v>0</v>
      </c>
      <c r="BI96" s="186">
        <f t="shared" si="18"/>
        <v>0</v>
      </c>
      <c r="BJ96" s="17" t="s">
        <v>158</v>
      </c>
      <c r="BK96" s="186">
        <f t="shared" si="19"/>
        <v>0</v>
      </c>
      <c r="BL96" s="17" t="s">
        <v>158</v>
      </c>
      <c r="BM96" s="185" t="s">
        <v>2306</v>
      </c>
    </row>
    <row r="97" spans="1:65" s="2" customFormat="1" ht="14.4" customHeight="1">
      <c r="A97" s="34"/>
      <c r="B97" s="35"/>
      <c r="C97" s="174" t="s">
        <v>220</v>
      </c>
      <c r="D97" s="174" t="s">
        <v>153</v>
      </c>
      <c r="E97" s="175" t="s">
        <v>2307</v>
      </c>
      <c r="F97" s="176" t="s">
        <v>2308</v>
      </c>
      <c r="G97" s="177" t="s">
        <v>1869</v>
      </c>
      <c r="H97" s="178">
        <v>1</v>
      </c>
      <c r="I97" s="179"/>
      <c r="J97" s="180">
        <f t="shared" si="10"/>
        <v>0</v>
      </c>
      <c r="K97" s="176" t="s">
        <v>19</v>
      </c>
      <c r="L97" s="39"/>
      <c r="M97" s="181" t="s">
        <v>19</v>
      </c>
      <c r="N97" s="182" t="s">
        <v>51</v>
      </c>
      <c r="O97" s="65"/>
      <c r="P97" s="183">
        <f t="shared" si="11"/>
        <v>0</v>
      </c>
      <c r="Q97" s="183">
        <v>0</v>
      </c>
      <c r="R97" s="183">
        <f t="shared" si="12"/>
        <v>0</v>
      </c>
      <c r="S97" s="183">
        <v>0</v>
      </c>
      <c r="T97" s="184">
        <f t="shared" si="13"/>
        <v>0</v>
      </c>
      <c r="U97" s="34"/>
      <c r="V97" s="34"/>
      <c r="W97" s="34"/>
      <c r="X97" s="34"/>
      <c r="Y97" s="34"/>
      <c r="Z97" s="34"/>
      <c r="AA97" s="34"/>
      <c r="AB97" s="34"/>
      <c r="AC97" s="34"/>
      <c r="AD97" s="34"/>
      <c r="AE97" s="34"/>
      <c r="AR97" s="185" t="s">
        <v>158</v>
      </c>
      <c r="AT97" s="185" t="s">
        <v>153</v>
      </c>
      <c r="AU97" s="185" t="s">
        <v>86</v>
      </c>
      <c r="AY97" s="17" t="s">
        <v>151</v>
      </c>
      <c r="BE97" s="186">
        <f t="shared" si="14"/>
        <v>0</v>
      </c>
      <c r="BF97" s="186">
        <f t="shared" si="15"/>
        <v>0</v>
      </c>
      <c r="BG97" s="186">
        <f t="shared" si="16"/>
        <v>0</v>
      </c>
      <c r="BH97" s="186">
        <f t="shared" si="17"/>
        <v>0</v>
      </c>
      <c r="BI97" s="186">
        <f t="shared" si="18"/>
        <v>0</v>
      </c>
      <c r="BJ97" s="17" t="s">
        <v>158</v>
      </c>
      <c r="BK97" s="186">
        <f t="shared" si="19"/>
        <v>0</v>
      </c>
      <c r="BL97" s="17" t="s">
        <v>158</v>
      </c>
      <c r="BM97" s="185" t="s">
        <v>2309</v>
      </c>
    </row>
    <row r="98" spans="1:65" s="2" customFormat="1" ht="14.4" customHeight="1">
      <c r="A98" s="34"/>
      <c r="B98" s="35"/>
      <c r="C98" s="174" t="s">
        <v>225</v>
      </c>
      <c r="D98" s="174" t="s">
        <v>153</v>
      </c>
      <c r="E98" s="175" t="s">
        <v>2310</v>
      </c>
      <c r="F98" s="176" t="s">
        <v>2311</v>
      </c>
      <c r="G98" s="177" t="s">
        <v>1869</v>
      </c>
      <c r="H98" s="178">
        <v>1</v>
      </c>
      <c r="I98" s="179"/>
      <c r="J98" s="180">
        <f t="shared" si="10"/>
        <v>0</v>
      </c>
      <c r="K98" s="176" t="s">
        <v>19</v>
      </c>
      <c r="L98" s="39"/>
      <c r="M98" s="181" t="s">
        <v>19</v>
      </c>
      <c r="N98" s="182" t="s">
        <v>51</v>
      </c>
      <c r="O98" s="65"/>
      <c r="P98" s="183">
        <f t="shared" si="11"/>
        <v>0</v>
      </c>
      <c r="Q98" s="183">
        <v>0</v>
      </c>
      <c r="R98" s="183">
        <f t="shared" si="12"/>
        <v>0</v>
      </c>
      <c r="S98" s="183">
        <v>0</v>
      </c>
      <c r="T98" s="184">
        <f t="shared" si="13"/>
        <v>0</v>
      </c>
      <c r="U98" s="34"/>
      <c r="V98" s="34"/>
      <c r="W98" s="34"/>
      <c r="X98" s="34"/>
      <c r="Y98" s="34"/>
      <c r="Z98" s="34"/>
      <c r="AA98" s="34"/>
      <c r="AB98" s="34"/>
      <c r="AC98" s="34"/>
      <c r="AD98" s="34"/>
      <c r="AE98" s="34"/>
      <c r="AR98" s="185" t="s">
        <v>158</v>
      </c>
      <c r="AT98" s="185" t="s">
        <v>153</v>
      </c>
      <c r="AU98" s="185" t="s">
        <v>86</v>
      </c>
      <c r="AY98" s="17" t="s">
        <v>151</v>
      </c>
      <c r="BE98" s="186">
        <f t="shared" si="14"/>
        <v>0</v>
      </c>
      <c r="BF98" s="186">
        <f t="shared" si="15"/>
        <v>0</v>
      </c>
      <c r="BG98" s="186">
        <f t="shared" si="16"/>
        <v>0</v>
      </c>
      <c r="BH98" s="186">
        <f t="shared" si="17"/>
        <v>0</v>
      </c>
      <c r="BI98" s="186">
        <f t="shared" si="18"/>
        <v>0</v>
      </c>
      <c r="BJ98" s="17" t="s">
        <v>158</v>
      </c>
      <c r="BK98" s="186">
        <f t="shared" si="19"/>
        <v>0</v>
      </c>
      <c r="BL98" s="17" t="s">
        <v>158</v>
      </c>
      <c r="BM98" s="185" t="s">
        <v>2312</v>
      </c>
    </row>
    <row r="99" spans="1:65" s="2" customFormat="1" ht="14.4" customHeight="1">
      <c r="A99" s="34"/>
      <c r="B99" s="35"/>
      <c r="C99" s="174" t="s">
        <v>8</v>
      </c>
      <c r="D99" s="174" t="s">
        <v>153</v>
      </c>
      <c r="E99" s="175" t="s">
        <v>2313</v>
      </c>
      <c r="F99" s="176" t="s">
        <v>2314</v>
      </c>
      <c r="G99" s="177" t="s">
        <v>1869</v>
      </c>
      <c r="H99" s="178">
        <v>2</v>
      </c>
      <c r="I99" s="179"/>
      <c r="J99" s="180">
        <f t="shared" si="10"/>
        <v>0</v>
      </c>
      <c r="K99" s="176" t="s">
        <v>19</v>
      </c>
      <c r="L99" s="39"/>
      <c r="M99" s="181" t="s">
        <v>19</v>
      </c>
      <c r="N99" s="182" t="s">
        <v>51</v>
      </c>
      <c r="O99" s="65"/>
      <c r="P99" s="183">
        <f t="shared" si="11"/>
        <v>0</v>
      </c>
      <c r="Q99" s="183">
        <v>0</v>
      </c>
      <c r="R99" s="183">
        <f t="shared" si="12"/>
        <v>0</v>
      </c>
      <c r="S99" s="183">
        <v>0</v>
      </c>
      <c r="T99" s="184">
        <f t="shared" si="13"/>
        <v>0</v>
      </c>
      <c r="U99" s="34"/>
      <c r="V99" s="34"/>
      <c r="W99" s="34"/>
      <c r="X99" s="34"/>
      <c r="Y99" s="34"/>
      <c r="Z99" s="34"/>
      <c r="AA99" s="34"/>
      <c r="AB99" s="34"/>
      <c r="AC99" s="34"/>
      <c r="AD99" s="34"/>
      <c r="AE99" s="34"/>
      <c r="AR99" s="185" t="s">
        <v>158</v>
      </c>
      <c r="AT99" s="185" t="s">
        <v>153</v>
      </c>
      <c r="AU99" s="185" t="s">
        <v>86</v>
      </c>
      <c r="AY99" s="17" t="s">
        <v>151</v>
      </c>
      <c r="BE99" s="186">
        <f t="shared" si="14"/>
        <v>0</v>
      </c>
      <c r="BF99" s="186">
        <f t="shared" si="15"/>
        <v>0</v>
      </c>
      <c r="BG99" s="186">
        <f t="shared" si="16"/>
        <v>0</v>
      </c>
      <c r="BH99" s="186">
        <f t="shared" si="17"/>
        <v>0</v>
      </c>
      <c r="BI99" s="186">
        <f t="shared" si="18"/>
        <v>0</v>
      </c>
      <c r="BJ99" s="17" t="s">
        <v>158</v>
      </c>
      <c r="BK99" s="186">
        <f t="shared" si="19"/>
        <v>0</v>
      </c>
      <c r="BL99" s="17" t="s">
        <v>158</v>
      </c>
      <c r="BM99" s="185" t="s">
        <v>2315</v>
      </c>
    </row>
    <row r="100" spans="1:65" s="2" customFormat="1" ht="14.4" customHeight="1">
      <c r="A100" s="34"/>
      <c r="B100" s="35"/>
      <c r="C100" s="174" t="s">
        <v>233</v>
      </c>
      <c r="D100" s="174" t="s">
        <v>153</v>
      </c>
      <c r="E100" s="175" t="s">
        <v>2316</v>
      </c>
      <c r="F100" s="176" t="s">
        <v>2317</v>
      </c>
      <c r="G100" s="177" t="s">
        <v>1869</v>
      </c>
      <c r="H100" s="178">
        <v>1</v>
      </c>
      <c r="I100" s="179"/>
      <c r="J100" s="180">
        <f t="shared" si="10"/>
        <v>0</v>
      </c>
      <c r="K100" s="176" t="s">
        <v>19</v>
      </c>
      <c r="L100" s="39"/>
      <c r="M100" s="181" t="s">
        <v>19</v>
      </c>
      <c r="N100" s="182" t="s">
        <v>51</v>
      </c>
      <c r="O100" s="65"/>
      <c r="P100" s="183">
        <f t="shared" si="11"/>
        <v>0</v>
      </c>
      <c r="Q100" s="183">
        <v>0</v>
      </c>
      <c r="R100" s="183">
        <f t="shared" si="12"/>
        <v>0</v>
      </c>
      <c r="S100" s="183">
        <v>0</v>
      </c>
      <c r="T100" s="184">
        <f t="shared" si="13"/>
        <v>0</v>
      </c>
      <c r="U100" s="34"/>
      <c r="V100" s="34"/>
      <c r="W100" s="34"/>
      <c r="X100" s="34"/>
      <c r="Y100" s="34"/>
      <c r="Z100" s="34"/>
      <c r="AA100" s="34"/>
      <c r="AB100" s="34"/>
      <c r="AC100" s="34"/>
      <c r="AD100" s="34"/>
      <c r="AE100" s="34"/>
      <c r="AR100" s="185" t="s">
        <v>158</v>
      </c>
      <c r="AT100" s="185" t="s">
        <v>153</v>
      </c>
      <c r="AU100" s="185" t="s">
        <v>86</v>
      </c>
      <c r="AY100" s="17" t="s">
        <v>151</v>
      </c>
      <c r="BE100" s="186">
        <f t="shared" si="14"/>
        <v>0</v>
      </c>
      <c r="BF100" s="186">
        <f t="shared" si="15"/>
        <v>0</v>
      </c>
      <c r="BG100" s="186">
        <f t="shared" si="16"/>
        <v>0</v>
      </c>
      <c r="BH100" s="186">
        <f t="shared" si="17"/>
        <v>0</v>
      </c>
      <c r="BI100" s="186">
        <f t="shared" si="18"/>
        <v>0</v>
      </c>
      <c r="BJ100" s="17" t="s">
        <v>158</v>
      </c>
      <c r="BK100" s="186">
        <f t="shared" si="19"/>
        <v>0</v>
      </c>
      <c r="BL100" s="17" t="s">
        <v>158</v>
      </c>
      <c r="BM100" s="185" t="s">
        <v>2318</v>
      </c>
    </row>
    <row r="101" spans="1:65" s="2" customFormat="1" ht="14.4" customHeight="1">
      <c r="A101" s="34"/>
      <c r="B101" s="35"/>
      <c r="C101" s="174" t="s">
        <v>238</v>
      </c>
      <c r="D101" s="174" t="s">
        <v>153</v>
      </c>
      <c r="E101" s="175" t="s">
        <v>2319</v>
      </c>
      <c r="F101" s="176" t="s">
        <v>2320</v>
      </c>
      <c r="G101" s="177" t="s">
        <v>202</v>
      </c>
      <c r="H101" s="178">
        <v>240</v>
      </c>
      <c r="I101" s="179"/>
      <c r="J101" s="180">
        <f t="shared" si="10"/>
        <v>0</v>
      </c>
      <c r="K101" s="176" t="s">
        <v>19</v>
      </c>
      <c r="L101" s="39"/>
      <c r="M101" s="181" t="s">
        <v>19</v>
      </c>
      <c r="N101" s="182" t="s">
        <v>51</v>
      </c>
      <c r="O101" s="65"/>
      <c r="P101" s="183">
        <f t="shared" si="11"/>
        <v>0</v>
      </c>
      <c r="Q101" s="183">
        <v>0</v>
      </c>
      <c r="R101" s="183">
        <f t="shared" si="12"/>
        <v>0</v>
      </c>
      <c r="S101" s="183">
        <v>0</v>
      </c>
      <c r="T101" s="184">
        <f t="shared" si="13"/>
        <v>0</v>
      </c>
      <c r="U101" s="34"/>
      <c r="V101" s="34"/>
      <c r="W101" s="34"/>
      <c r="X101" s="34"/>
      <c r="Y101" s="34"/>
      <c r="Z101" s="34"/>
      <c r="AA101" s="34"/>
      <c r="AB101" s="34"/>
      <c r="AC101" s="34"/>
      <c r="AD101" s="34"/>
      <c r="AE101" s="34"/>
      <c r="AR101" s="185" t="s">
        <v>158</v>
      </c>
      <c r="AT101" s="185" t="s">
        <v>153</v>
      </c>
      <c r="AU101" s="185" t="s">
        <v>86</v>
      </c>
      <c r="AY101" s="17" t="s">
        <v>151</v>
      </c>
      <c r="BE101" s="186">
        <f t="shared" si="14"/>
        <v>0</v>
      </c>
      <c r="BF101" s="186">
        <f t="shared" si="15"/>
        <v>0</v>
      </c>
      <c r="BG101" s="186">
        <f t="shared" si="16"/>
        <v>0</v>
      </c>
      <c r="BH101" s="186">
        <f t="shared" si="17"/>
        <v>0</v>
      </c>
      <c r="BI101" s="186">
        <f t="shared" si="18"/>
        <v>0</v>
      </c>
      <c r="BJ101" s="17" t="s">
        <v>158</v>
      </c>
      <c r="BK101" s="186">
        <f t="shared" si="19"/>
        <v>0</v>
      </c>
      <c r="BL101" s="17" t="s">
        <v>158</v>
      </c>
      <c r="BM101" s="185" t="s">
        <v>2321</v>
      </c>
    </row>
    <row r="102" spans="1:65" s="2" customFormat="1" ht="14.4" customHeight="1">
      <c r="A102" s="34"/>
      <c r="B102" s="35"/>
      <c r="C102" s="174" t="s">
        <v>243</v>
      </c>
      <c r="D102" s="174" t="s">
        <v>153</v>
      </c>
      <c r="E102" s="175" t="s">
        <v>2322</v>
      </c>
      <c r="F102" s="176" t="s">
        <v>2323</v>
      </c>
      <c r="G102" s="177" t="s">
        <v>202</v>
      </c>
      <c r="H102" s="178">
        <v>50</v>
      </c>
      <c r="I102" s="179"/>
      <c r="J102" s="180">
        <f t="shared" si="10"/>
        <v>0</v>
      </c>
      <c r="K102" s="176" t="s">
        <v>19</v>
      </c>
      <c r="L102" s="39"/>
      <c r="M102" s="181" t="s">
        <v>19</v>
      </c>
      <c r="N102" s="182" t="s">
        <v>51</v>
      </c>
      <c r="O102" s="65"/>
      <c r="P102" s="183">
        <f t="shared" si="11"/>
        <v>0</v>
      </c>
      <c r="Q102" s="183">
        <v>0</v>
      </c>
      <c r="R102" s="183">
        <f t="shared" si="12"/>
        <v>0</v>
      </c>
      <c r="S102" s="183">
        <v>0</v>
      </c>
      <c r="T102" s="184">
        <f t="shared" si="13"/>
        <v>0</v>
      </c>
      <c r="U102" s="34"/>
      <c r="V102" s="34"/>
      <c r="W102" s="34"/>
      <c r="X102" s="34"/>
      <c r="Y102" s="34"/>
      <c r="Z102" s="34"/>
      <c r="AA102" s="34"/>
      <c r="AB102" s="34"/>
      <c r="AC102" s="34"/>
      <c r="AD102" s="34"/>
      <c r="AE102" s="34"/>
      <c r="AR102" s="185" t="s">
        <v>158</v>
      </c>
      <c r="AT102" s="185" t="s">
        <v>153</v>
      </c>
      <c r="AU102" s="185" t="s">
        <v>86</v>
      </c>
      <c r="AY102" s="17" t="s">
        <v>151</v>
      </c>
      <c r="BE102" s="186">
        <f t="shared" si="14"/>
        <v>0</v>
      </c>
      <c r="BF102" s="186">
        <f t="shared" si="15"/>
        <v>0</v>
      </c>
      <c r="BG102" s="186">
        <f t="shared" si="16"/>
        <v>0</v>
      </c>
      <c r="BH102" s="186">
        <f t="shared" si="17"/>
        <v>0</v>
      </c>
      <c r="BI102" s="186">
        <f t="shared" si="18"/>
        <v>0</v>
      </c>
      <c r="BJ102" s="17" t="s">
        <v>158</v>
      </c>
      <c r="BK102" s="186">
        <f t="shared" si="19"/>
        <v>0</v>
      </c>
      <c r="BL102" s="17" t="s">
        <v>158</v>
      </c>
      <c r="BM102" s="185" t="s">
        <v>2324</v>
      </c>
    </row>
    <row r="103" spans="1:65" s="2" customFormat="1" ht="14.4" customHeight="1">
      <c r="A103" s="34"/>
      <c r="B103" s="35"/>
      <c r="C103" s="174" t="s">
        <v>247</v>
      </c>
      <c r="D103" s="174" t="s">
        <v>153</v>
      </c>
      <c r="E103" s="175" t="s">
        <v>2325</v>
      </c>
      <c r="F103" s="176" t="s">
        <v>2326</v>
      </c>
      <c r="G103" s="177" t="s">
        <v>2259</v>
      </c>
      <c r="H103" s="178">
        <v>1</v>
      </c>
      <c r="I103" s="179"/>
      <c r="J103" s="180">
        <f t="shared" si="10"/>
        <v>0</v>
      </c>
      <c r="K103" s="176" t="s">
        <v>19</v>
      </c>
      <c r="L103" s="39"/>
      <c r="M103" s="181" t="s">
        <v>19</v>
      </c>
      <c r="N103" s="182" t="s">
        <v>51</v>
      </c>
      <c r="O103" s="65"/>
      <c r="P103" s="183">
        <f t="shared" si="11"/>
        <v>0</v>
      </c>
      <c r="Q103" s="183">
        <v>0</v>
      </c>
      <c r="R103" s="183">
        <f t="shared" si="12"/>
        <v>0</v>
      </c>
      <c r="S103" s="183">
        <v>0</v>
      </c>
      <c r="T103" s="184">
        <f t="shared" si="13"/>
        <v>0</v>
      </c>
      <c r="U103" s="34"/>
      <c r="V103" s="34"/>
      <c r="W103" s="34"/>
      <c r="X103" s="34"/>
      <c r="Y103" s="34"/>
      <c r="Z103" s="34"/>
      <c r="AA103" s="34"/>
      <c r="AB103" s="34"/>
      <c r="AC103" s="34"/>
      <c r="AD103" s="34"/>
      <c r="AE103" s="34"/>
      <c r="AR103" s="185" t="s">
        <v>158</v>
      </c>
      <c r="AT103" s="185" t="s">
        <v>153</v>
      </c>
      <c r="AU103" s="185" t="s">
        <v>86</v>
      </c>
      <c r="AY103" s="17" t="s">
        <v>151</v>
      </c>
      <c r="BE103" s="186">
        <f t="shared" si="14"/>
        <v>0</v>
      </c>
      <c r="BF103" s="186">
        <f t="shared" si="15"/>
        <v>0</v>
      </c>
      <c r="BG103" s="186">
        <f t="shared" si="16"/>
        <v>0</v>
      </c>
      <c r="BH103" s="186">
        <f t="shared" si="17"/>
        <v>0</v>
      </c>
      <c r="BI103" s="186">
        <f t="shared" si="18"/>
        <v>0</v>
      </c>
      <c r="BJ103" s="17" t="s">
        <v>158</v>
      </c>
      <c r="BK103" s="186">
        <f t="shared" si="19"/>
        <v>0</v>
      </c>
      <c r="BL103" s="17" t="s">
        <v>158</v>
      </c>
      <c r="BM103" s="185" t="s">
        <v>2327</v>
      </c>
    </row>
    <row r="104" spans="1:65" s="2" customFormat="1" ht="14.4" customHeight="1">
      <c r="A104" s="34"/>
      <c r="B104" s="35"/>
      <c r="C104" s="174" t="s">
        <v>251</v>
      </c>
      <c r="D104" s="174" t="s">
        <v>153</v>
      </c>
      <c r="E104" s="175" t="s">
        <v>2328</v>
      </c>
      <c r="F104" s="176" t="s">
        <v>2292</v>
      </c>
      <c r="G104" s="177" t="s">
        <v>1583</v>
      </c>
      <c r="H104" s="232"/>
      <c r="I104" s="179"/>
      <c r="J104" s="180">
        <f t="shared" si="10"/>
        <v>0</v>
      </c>
      <c r="K104" s="176" t="s">
        <v>19</v>
      </c>
      <c r="L104" s="39"/>
      <c r="M104" s="181" t="s">
        <v>19</v>
      </c>
      <c r="N104" s="182" t="s">
        <v>51</v>
      </c>
      <c r="O104" s="65"/>
      <c r="P104" s="183">
        <f t="shared" si="11"/>
        <v>0</v>
      </c>
      <c r="Q104" s="183">
        <v>0</v>
      </c>
      <c r="R104" s="183">
        <f t="shared" si="12"/>
        <v>0</v>
      </c>
      <c r="S104" s="183">
        <v>0</v>
      </c>
      <c r="T104" s="184">
        <f t="shared" si="13"/>
        <v>0</v>
      </c>
      <c r="U104" s="34"/>
      <c r="V104" s="34"/>
      <c r="W104" s="34"/>
      <c r="X104" s="34"/>
      <c r="Y104" s="34"/>
      <c r="Z104" s="34"/>
      <c r="AA104" s="34"/>
      <c r="AB104" s="34"/>
      <c r="AC104" s="34"/>
      <c r="AD104" s="34"/>
      <c r="AE104" s="34"/>
      <c r="AR104" s="185" t="s">
        <v>158</v>
      </c>
      <c r="AT104" s="185" t="s">
        <v>153</v>
      </c>
      <c r="AU104" s="185" t="s">
        <v>86</v>
      </c>
      <c r="AY104" s="17" t="s">
        <v>151</v>
      </c>
      <c r="BE104" s="186">
        <f t="shared" si="14"/>
        <v>0</v>
      </c>
      <c r="BF104" s="186">
        <f t="shared" si="15"/>
        <v>0</v>
      </c>
      <c r="BG104" s="186">
        <f t="shared" si="16"/>
        <v>0</v>
      </c>
      <c r="BH104" s="186">
        <f t="shared" si="17"/>
        <v>0</v>
      </c>
      <c r="BI104" s="186">
        <f t="shared" si="18"/>
        <v>0</v>
      </c>
      <c r="BJ104" s="17" t="s">
        <v>158</v>
      </c>
      <c r="BK104" s="186">
        <f t="shared" si="19"/>
        <v>0</v>
      </c>
      <c r="BL104" s="17" t="s">
        <v>158</v>
      </c>
      <c r="BM104" s="185" t="s">
        <v>2329</v>
      </c>
    </row>
    <row r="105" spans="2:63" s="12" customFormat="1" ht="25.95" customHeight="1">
      <c r="B105" s="158"/>
      <c r="C105" s="159"/>
      <c r="D105" s="160" t="s">
        <v>77</v>
      </c>
      <c r="E105" s="161" t="s">
        <v>1812</v>
      </c>
      <c r="F105" s="161" t="s">
        <v>2330</v>
      </c>
      <c r="G105" s="159"/>
      <c r="H105" s="159"/>
      <c r="I105" s="162"/>
      <c r="J105" s="163">
        <f>BK105</f>
        <v>0</v>
      </c>
      <c r="K105" s="159"/>
      <c r="L105" s="164"/>
      <c r="M105" s="165"/>
      <c r="N105" s="166"/>
      <c r="O105" s="166"/>
      <c r="P105" s="167">
        <f>SUM(P106:P118)</f>
        <v>0</v>
      </c>
      <c r="Q105" s="166"/>
      <c r="R105" s="167">
        <f>SUM(R106:R118)</f>
        <v>0</v>
      </c>
      <c r="S105" s="166"/>
      <c r="T105" s="168">
        <f>SUM(T106:T118)</f>
        <v>0</v>
      </c>
      <c r="AR105" s="169" t="s">
        <v>86</v>
      </c>
      <c r="AT105" s="170" t="s">
        <v>77</v>
      </c>
      <c r="AU105" s="170" t="s">
        <v>78</v>
      </c>
      <c r="AY105" s="169" t="s">
        <v>151</v>
      </c>
      <c r="BK105" s="171">
        <f>SUM(BK106:BK118)</f>
        <v>0</v>
      </c>
    </row>
    <row r="106" spans="1:65" s="2" customFormat="1" ht="14.4" customHeight="1">
      <c r="A106" s="34"/>
      <c r="B106" s="35"/>
      <c r="C106" s="174" t="s">
        <v>7</v>
      </c>
      <c r="D106" s="174" t="s">
        <v>153</v>
      </c>
      <c r="E106" s="175" t="s">
        <v>2331</v>
      </c>
      <c r="F106" s="176" t="s">
        <v>2292</v>
      </c>
      <c r="G106" s="177" t="s">
        <v>1583</v>
      </c>
      <c r="H106" s="232"/>
      <c r="I106" s="179"/>
      <c r="J106" s="180">
        <f aca="true" t="shared" si="20" ref="J106:J118">ROUND(I106*H106,2)</f>
        <v>0</v>
      </c>
      <c r="K106" s="176" t="s">
        <v>19</v>
      </c>
      <c r="L106" s="39"/>
      <c r="M106" s="181" t="s">
        <v>19</v>
      </c>
      <c r="N106" s="182" t="s">
        <v>51</v>
      </c>
      <c r="O106" s="65"/>
      <c r="P106" s="183">
        <f aca="true" t="shared" si="21" ref="P106:P118">O106*H106</f>
        <v>0</v>
      </c>
      <c r="Q106" s="183">
        <v>0</v>
      </c>
      <c r="R106" s="183">
        <f aca="true" t="shared" si="22" ref="R106:R118">Q106*H106</f>
        <v>0</v>
      </c>
      <c r="S106" s="183">
        <v>0</v>
      </c>
      <c r="T106" s="184">
        <f aca="true" t="shared" si="23" ref="T106:T118">S106*H106</f>
        <v>0</v>
      </c>
      <c r="U106" s="34"/>
      <c r="V106" s="34"/>
      <c r="W106" s="34"/>
      <c r="X106" s="34"/>
      <c r="Y106" s="34"/>
      <c r="Z106" s="34"/>
      <c r="AA106" s="34"/>
      <c r="AB106" s="34"/>
      <c r="AC106" s="34"/>
      <c r="AD106" s="34"/>
      <c r="AE106" s="34"/>
      <c r="AR106" s="185" t="s">
        <v>158</v>
      </c>
      <c r="AT106" s="185" t="s">
        <v>153</v>
      </c>
      <c r="AU106" s="185" t="s">
        <v>86</v>
      </c>
      <c r="AY106" s="17" t="s">
        <v>151</v>
      </c>
      <c r="BE106" s="186">
        <f aca="true" t="shared" si="24" ref="BE106:BE118">IF(N106="základní",J106,0)</f>
        <v>0</v>
      </c>
      <c r="BF106" s="186">
        <f aca="true" t="shared" si="25" ref="BF106:BF118">IF(N106="snížená",J106,0)</f>
        <v>0</v>
      </c>
      <c r="BG106" s="186">
        <f aca="true" t="shared" si="26" ref="BG106:BG118">IF(N106="zákl. přenesená",J106,0)</f>
        <v>0</v>
      </c>
      <c r="BH106" s="186">
        <f aca="true" t="shared" si="27" ref="BH106:BH118">IF(N106="sníž. přenesená",J106,0)</f>
        <v>0</v>
      </c>
      <c r="BI106" s="186">
        <f aca="true" t="shared" si="28" ref="BI106:BI118">IF(N106="nulová",J106,0)</f>
        <v>0</v>
      </c>
      <c r="BJ106" s="17" t="s">
        <v>158</v>
      </c>
      <c r="BK106" s="186">
        <f aca="true" t="shared" si="29" ref="BK106:BK118">ROUND(I106*H106,2)</f>
        <v>0</v>
      </c>
      <c r="BL106" s="17" t="s">
        <v>158</v>
      </c>
      <c r="BM106" s="185" t="s">
        <v>2332</v>
      </c>
    </row>
    <row r="107" spans="1:65" s="2" customFormat="1" ht="14.4" customHeight="1">
      <c r="A107" s="34"/>
      <c r="B107" s="35"/>
      <c r="C107" s="174" t="s">
        <v>259</v>
      </c>
      <c r="D107" s="174" t="s">
        <v>153</v>
      </c>
      <c r="E107" s="175" t="s">
        <v>2333</v>
      </c>
      <c r="F107" s="176" t="s">
        <v>2334</v>
      </c>
      <c r="G107" s="177" t="s">
        <v>1869</v>
      </c>
      <c r="H107" s="178">
        <v>35</v>
      </c>
      <c r="I107" s="179"/>
      <c r="J107" s="180">
        <f t="shared" si="20"/>
        <v>0</v>
      </c>
      <c r="K107" s="176" t="s">
        <v>19</v>
      </c>
      <c r="L107" s="39"/>
      <c r="M107" s="181" t="s">
        <v>19</v>
      </c>
      <c r="N107" s="182" t="s">
        <v>51</v>
      </c>
      <c r="O107" s="65"/>
      <c r="P107" s="183">
        <f t="shared" si="21"/>
        <v>0</v>
      </c>
      <c r="Q107" s="183">
        <v>0</v>
      </c>
      <c r="R107" s="183">
        <f t="shared" si="22"/>
        <v>0</v>
      </c>
      <c r="S107" s="183">
        <v>0</v>
      </c>
      <c r="T107" s="184">
        <f t="shared" si="23"/>
        <v>0</v>
      </c>
      <c r="U107" s="34"/>
      <c r="V107" s="34"/>
      <c r="W107" s="34"/>
      <c r="X107" s="34"/>
      <c r="Y107" s="34"/>
      <c r="Z107" s="34"/>
      <c r="AA107" s="34"/>
      <c r="AB107" s="34"/>
      <c r="AC107" s="34"/>
      <c r="AD107" s="34"/>
      <c r="AE107" s="34"/>
      <c r="AR107" s="185" t="s">
        <v>158</v>
      </c>
      <c r="AT107" s="185" t="s">
        <v>153</v>
      </c>
      <c r="AU107" s="185" t="s">
        <v>86</v>
      </c>
      <c r="AY107" s="17" t="s">
        <v>151</v>
      </c>
      <c r="BE107" s="186">
        <f t="shared" si="24"/>
        <v>0</v>
      </c>
      <c r="BF107" s="186">
        <f t="shared" si="25"/>
        <v>0</v>
      </c>
      <c r="BG107" s="186">
        <f t="shared" si="26"/>
        <v>0</v>
      </c>
      <c r="BH107" s="186">
        <f t="shared" si="27"/>
        <v>0</v>
      </c>
      <c r="BI107" s="186">
        <f t="shared" si="28"/>
        <v>0</v>
      </c>
      <c r="BJ107" s="17" t="s">
        <v>158</v>
      </c>
      <c r="BK107" s="186">
        <f t="shared" si="29"/>
        <v>0</v>
      </c>
      <c r="BL107" s="17" t="s">
        <v>158</v>
      </c>
      <c r="BM107" s="185" t="s">
        <v>2335</v>
      </c>
    </row>
    <row r="108" spans="1:65" s="2" customFormat="1" ht="14.4" customHeight="1">
      <c r="A108" s="34"/>
      <c r="B108" s="35"/>
      <c r="C108" s="174" t="s">
        <v>263</v>
      </c>
      <c r="D108" s="174" t="s">
        <v>153</v>
      </c>
      <c r="E108" s="175" t="s">
        <v>2336</v>
      </c>
      <c r="F108" s="176" t="s">
        <v>2337</v>
      </c>
      <c r="G108" s="177" t="s">
        <v>1869</v>
      </c>
      <c r="H108" s="178">
        <v>40</v>
      </c>
      <c r="I108" s="179"/>
      <c r="J108" s="180">
        <f t="shared" si="20"/>
        <v>0</v>
      </c>
      <c r="K108" s="176" t="s">
        <v>19</v>
      </c>
      <c r="L108" s="39"/>
      <c r="M108" s="181" t="s">
        <v>19</v>
      </c>
      <c r="N108" s="182" t="s">
        <v>51</v>
      </c>
      <c r="O108" s="65"/>
      <c r="P108" s="183">
        <f t="shared" si="21"/>
        <v>0</v>
      </c>
      <c r="Q108" s="183">
        <v>0</v>
      </c>
      <c r="R108" s="183">
        <f t="shared" si="22"/>
        <v>0</v>
      </c>
      <c r="S108" s="183">
        <v>0</v>
      </c>
      <c r="T108" s="184">
        <f t="shared" si="23"/>
        <v>0</v>
      </c>
      <c r="U108" s="34"/>
      <c r="V108" s="34"/>
      <c r="W108" s="34"/>
      <c r="X108" s="34"/>
      <c r="Y108" s="34"/>
      <c r="Z108" s="34"/>
      <c r="AA108" s="34"/>
      <c r="AB108" s="34"/>
      <c r="AC108" s="34"/>
      <c r="AD108" s="34"/>
      <c r="AE108" s="34"/>
      <c r="AR108" s="185" t="s">
        <v>158</v>
      </c>
      <c r="AT108" s="185" t="s">
        <v>153</v>
      </c>
      <c r="AU108" s="185" t="s">
        <v>86</v>
      </c>
      <c r="AY108" s="17" t="s">
        <v>151</v>
      </c>
      <c r="BE108" s="186">
        <f t="shared" si="24"/>
        <v>0</v>
      </c>
      <c r="BF108" s="186">
        <f t="shared" si="25"/>
        <v>0</v>
      </c>
      <c r="BG108" s="186">
        <f t="shared" si="26"/>
        <v>0</v>
      </c>
      <c r="BH108" s="186">
        <f t="shared" si="27"/>
        <v>0</v>
      </c>
      <c r="BI108" s="186">
        <f t="shared" si="28"/>
        <v>0</v>
      </c>
      <c r="BJ108" s="17" t="s">
        <v>158</v>
      </c>
      <c r="BK108" s="186">
        <f t="shared" si="29"/>
        <v>0</v>
      </c>
      <c r="BL108" s="17" t="s">
        <v>158</v>
      </c>
      <c r="BM108" s="185" t="s">
        <v>2338</v>
      </c>
    </row>
    <row r="109" spans="1:65" s="2" customFormat="1" ht="14.4" customHeight="1">
      <c r="A109" s="34"/>
      <c r="B109" s="35"/>
      <c r="C109" s="174" t="s">
        <v>268</v>
      </c>
      <c r="D109" s="174" t="s">
        <v>153</v>
      </c>
      <c r="E109" s="175" t="s">
        <v>2339</v>
      </c>
      <c r="F109" s="176" t="s">
        <v>2340</v>
      </c>
      <c r="G109" s="177" t="s">
        <v>202</v>
      </c>
      <c r="H109" s="178">
        <v>80</v>
      </c>
      <c r="I109" s="179"/>
      <c r="J109" s="180">
        <f t="shared" si="20"/>
        <v>0</v>
      </c>
      <c r="K109" s="176" t="s">
        <v>19</v>
      </c>
      <c r="L109" s="39"/>
      <c r="M109" s="181" t="s">
        <v>19</v>
      </c>
      <c r="N109" s="182" t="s">
        <v>51</v>
      </c>
      <c r="O109" s="65"/>
      <c r="P109" s="183">
        <f t="shared" si="21"/>
        <v>0</v>
      </c>
      <c r="Q109" s="183">
        <v>0</v>
      </c>
      <c r="R109" s="183">
        <f t="shared" si="22"/>
        <v>0</v>
      </c>
      <c r="S109" s="183">
        <v>0</v>
      </c>
      <c r="T109" s="184">
        <f t="shared" si="23"/>
        <v>0</v>
      </c>
      <c r="U109" s="34"/>
      <c r="V109" s="34"/>
      <c r="W109" s="34"/>
      <c r="X109" s="34"/>
      <c r="Y109" s="34"/>
      <c r="Z109" s="34"/>
      <c r="AA109" s="34"/>
      <c r="AB109" s="34"/>
      <c r="AC109" s="34"/>
      <c r="AD109" s="34"/>
      <c r="AE109" s="34"/>
      <c r="AR109" s="185" t="s">
        <v>158</v>
      </c>
      <c r="AT109" s="185" t="s">
        <v>153</v>
      </c>
      <c r="AU109" s="185" t="s">
        <v>86</v>
      </c>
      <c r="AY109" s="17" t="s">
        <v>151</v>
      </c>
      <c r="BE109" s="186">
        <f t="shared" si="24"/>
        <v>0</v>
      </c>
      <c r="BF109" s="186">
        <f t="shared" si="25"/>
        <v>0</v>
      </c>
      <c r="BG109" s="186">
        <f t="shared" si="26"/>
        <v>0</v>
      </c>
      <c r="BH109" s="186">
        <f t="shared" si="27"/>
        <v>0</v>
      </c>
      <c r="BI109" s="186">
        <f t="shared" si="28"/>
        <v>0</v>
      </c>
      <c r="BJ109" s="17" t="s">
        <v>158</v>
      </c>
      <c r="BK109" s="186">
        <f t="shared" si="29"/>
        <v>0</v>
      </c>
      <c r="BL109" s="17" t="s">
        <v>158</v>
      </c>
      <c r="BM109" s="185" t="s">
        <v>2341</v>
      </c>
    </row>
    <row r="110" spans="1:65" s="2" customFormat="1" ht="14.4" customHeight="1">
      <c r="A110" s="34"/>
      <c r="B110" s="35"/>
      <c r="C110" s="174" t="s">
        <v>273</v>
      </c>
      <c r="D110" s="174" t="s">
        <v>153</v>
      </c>
      <c r="E110" s="175" t="s">
        <v>2342</v>
      </c>
      <c r="F110" s="176" t="s">
        <v>2343</v>
      </c>
      <c r="G110" s="177" t="s">
        <v>202</v>
      </c>
      <c r="H110" s="178">
        <v>5</v>
      </c>
      <c r="I110" s="179"/>
      <c r="J110" s="180">
        <f t="shared" si="20"/>
        <v>0</v>
      </c>
      <c r="K110" s="176" t="s">
        <v>19</v>
      </c>
      <c r="L110" s="39"/>
      <c r="M110" s="181" t="s">
        <v>19</v>
      </c>
      <c r="N110" s="182" t="s">
        <v>51</v>
      </c>
      <c r="O110" s="65"/>
      <c r="P110" s="183">
        <f t="shared" si="21"/>
        <v>0</v>
      </c>
      <c r="Q110" s="183">
        <v>0</v>
      </c>
      <c r="R110" s="183">
        <f t="shared" si="22"/>
        <v>0</v>
      </c>
      <c r="S110" s="183">
        <v>0</v>
      </c>
      <c r="T110" s="184">
        <f t="shared" si="23"/>
        <v>0</v>
      </c>
      <c r="U110" s="34"/>
      <c r="V110" s="34"/>
      <c r="W110" s="34"/>
      <c r="X110" s="34"/>
      <c r="Y110" s="34"/>
      <c r="Z110" s="34"/>
      <c r="AA110" s="34"/>
      <c r="AB110" s="34"/>
      <c r="AC110" s="34"/>
      <c r="AD110" s="34"/>
      <c r="AE110" s="34"/>
      <c r="AR110" s="185" t="s">
        <v>158</v>
      </c>
      <c r="AT110" s="185" t="s">
        <v>153</v>
      </c>
      <c r="AU110" s="185" t="s">
        <v>86</v>
      </c>
      <c r="AY110" s="17" t="s">
        <v>151</v>
      </c>
      <c r="BE110" s="186">
        <f t="shared" si="24"/>
        <v>0</v>
      </c>
      <c r="BF110" s="186">
        <f t="shared" si="25"/>
        <v>0</v>
      </c>
      <c r="BG110" s="186">
        <f t="shared" si="26"/>
        <v>0</v>
      </c>
      <c r="BH110" s="186">
        <f t="shared" si="27"/>
        <v>0</v>
      </c>
      <c r="BI110" s="186">
        <f t="shared" si="28"/>
        <v>0</v>
      </c>
      <c r="BJ110" s="17" t="s">
        <v>158</v>
      </c>
      <c r="BK110" s="186">
        <f t="shared" si="29"/>
        <v>0</v>
      </c>
      <c r="BL110" s="17" t="s">
        <v>158</v>
      </c>
      <c r="BM110" s="185" t="s">
        <v>2344</v>
      </c>
    </row>
    <row r="111" spans="1:65" s="2" customFormat="1" ht="14.4" customHeight="1">
      <c r="A111" s="34"/>
      <c r="B111" s="35"/>
      <c r="C111" s="174" t="s">
        <v>278</v>
      </c>
      <c r="D111" s="174" t="s">
        <v>153</v>
      </c>
      <c r="E111" s="175" t="s">
        <v>2345</v>
      </c>
      <c r="F111" s="176" t="s">
        <v>2346</v>
      </c>
      <c r="G111" s="177" t="s">
        <v>202</v>
      </c>
      <c r="H111" s="178">
        <v>5</v>
      </c>
      <c r="I111" s="179"/>
      <c r="J111" s="180">
        <f t="shared" si="20"/>
        <v>0</v>
      </c>
      <c r="K111" s="176" t="s">
        <v>19</v>
      </c>
      <c r="L111" s="39"/>
      <c r="M111" s="181" t="s">
        <v>19</v>
      </c>
      <c r="N111" s="182" t="s">
        <v>51</v>
      </c>
      <c r="O111" s="65"/>
      <c r="P111" s="183">
        <f t="shared" si="21"/>
        <v>0</v>
      </c>
      <c r="Q111" s="183">
        <v>0</v>
      </c>
      <c r="R111" s="183">
        <f t="shared" si="22"/>
        <v>0</v>
      </c>
      <c r="S111" s="183">
        <v>0</v>
      </c>
      <c r="T111" s="184">
        <f t="shared" si="23"/>
        <v>0</v>
      </c>
      <c r="U111" s="34"/>
      <c r="V111" s="34"/>
      <c r="W111" s="34"/>
      <c r="X111" s="34"/>
      <c r="Y111" s="34"/>
      <c r="Z111" s="34"/>
      <c r="AA111" s="34"/>
      <c r="AB111" s="34"/>
      <c r="AC111" s="34"/>
      <c r="AD111" s="34"/>
      <c r="AE111" s="34"/>
      <c r="AR111" s="185" t="s">
        <v>158</v>
      </c>
      <c r="AT111" s="185" t="s">
        <v>153</v>
      </c>
      <c r="AU111" s="185" t="s">
        <v>86</v>
      </c>
      <c r="AY111" s="17" t="s">
        <v>151</v>
      </c>
      <c r="BE111" s="186">
        <f t="shared" si="24"/>
        <v>0</v>
      </c>
      <c r="BF111" s="186">
        <f t="shared" si="25"/>
        <v>0</v>
      </c>
      <c r="BG111" s="186">
        <f t="shared" si="26"/>
        <v>0</v>
      </c>
      <c r="BH111" s="186">
        <f t="shared" si="27"/>
        <v>0</v>
      </c>
      <c r="BI111" s="186">
        <f t="shared" si="28"/>
        <v>0</v>
      </c>
      <c r="BJ111" s="17" t="s">
        <v>158</v>
      </c>
      <c r="BK111" s="186">
        <f t="shared" si="29"/>
        <v>0</v>
      </c>
      <c r="BL111" s="17" t="s">
        <v>158</v>
      </c>
      <c r="BM111" s="185" t="s">
        <v>2347</v>
      </c>
    </row>
    <row r="112" spans="1:65" s="2" customFormat="1" ht="14.4" customHeight="1">
      <c r="A112" s="34"/>
      <c r="B112" s="35"/>
      <c r="C112" s="174" t="s">
        <v>284</v>
      </c>
      <c r="D112" s="174" t="s">
        <v>153</v>
      </c>
      <c r="E112" s="175" t="s">
        <v>2348</v>
      </c>
      <c r="F112" s="176" t="s">
        <v>2349</v>
      </c>
      <c r="G112" s="177" t="s">
        <v>202</v>
      </c>
      <c r="H112" s="178">
        <v>100</v>
      </c>
      <c r="I112" s="179"/>
      <c r="J112" s="180">
        <f t="shared" si="20"/>
        <v>0</v>
      </c>
      <c r="K112" s="176" t="s">
        <v>19</v>
      </c>
      <c r="L112" s="39"/>
      <c r="M112" s="181" t="s">
        <v>19</v>
      </c>
      <c r="N112" s="182" t="s">
        <v>51</v>
      </c>
      <c r="O112" s="65"/>
      <c r="P112" s="183">
        <f t="shared" si="21"/>
        <v>0</v>
      </c>
      <c r="Q112" s="183">
        <v>0</v>
      </c>
      <c r="R112" s="183">
        <f t="shared" si="22"/>
        <v>0</v>
      </c>
      <c r="S112" s="183">
        <v>0</v>
      </c>
      <c r="T112" s="184">
        <f t="shared" si="23"/>
        <v>0</v>
      </c>
      <c r="U112" s="34"/>
      <c r="V112" s="34"/>
      <c r="W112" s="34"/>
      <c r="X112" s="34"/>
      <c r="Y112" s="34"/>
      <c r="Z112" s="34"/>
      <c r="AA112" s="34"/>
      <c r="AB112" s="34"/>
      <c r="AC112" s="34"/>
      <c r="AD112" s="34"/>
      <c r="AE112" s="34"/>
      <c r="AR112" s="185" t="s">
        <v>158</v>
      </c>
      <c r="AT112" s="185" t="s">
        <v>153</v>
      </c>
      <c r="AU112" s="185" t="s">
        <v>86</v>
      </c>
      <c r="AY112" s="17" t="s">
        <v>151</v>
      </c>
      <c r="BE112" s="186">
        <f t="shared" si="24"/>
        <v>0</v>
      </c>
      <c r="BF112" s="186">
        <f t="shared" si="25"/>
        <v>0</v>
      </c>
      <c r="BG112" s="186">
        <f t="shared" si="26"/>
        <v>0</v>
      </c>
      <c r="BH112" s="186">
        <f t="shared" si="27"/>
        <v>0</v>
      </c>
      <c r="BI112" s="186">
        <f t="shared" si="28"/>
        <v>0</v>
      </c>
      <c r="BJ112" s="17" t="s">
        <v>158</v>
      </c>
      <c r="BK112" s="186">
        <f t="shared" si="29"/>
        <v>0</v>
      </c>
      <c r="BL112" s="17" t="s">
        <v>158</v>
      </c>
      <c r="BM112" s="185" t="s">
        <v>2350</v>
      </c>
    </row>
    <row r="113" spans="1:65" s="2" customFormat="1" ht="14.4" customHeight="1">
      <c r="A113" s="34"/>
      <c r="B113" s="35"/>
      <c r="C113" s="174" t="s">
        <v>289</v>
      </c>
      <c r="D113" s="174" t="s">
        <v>153</v>
      </c>
      <c r="E113" s="175" t="s">
        <v>2351</v>
      </c>
      <c r="F113" s="176" t="s">
        <v>2352</v>
      </c>
      <c r="G113" s="177" t="s">
        <v>1869</v>
      </c>
      <c r="H113" s="178">
        <v>30</v>
      </c>
      <c r="I113" s="179"/>
      <c r="J113" s="180">
        <f t="shared" si="20"/>
        <v>0</v>
      </c>
      <c r="K113" s="176" t="s">
        <v>19</v>
      </c>
      <c r="L113" s="39"/>
      <c r="M113" s="181" t="s">
        <v>19</v>
      </c>
      <c r="N113" s="182" t="s">
        <v>51</v>
      </c>
      <c r="O113" s="65"/>
      <c r="P113" s="183">
        <f t="shared" si="21"/>
        <v>0</v>
      </c>
      <c r="Q113" s="183">
        <v>0</v>
      </c>
      <c r="R113" s="183">
        <f t="shared" si="22"/>
        <v>0</v>
      </c>
      <c r="S113" s="183">
        <v>0</v>
      </c>
      <c r="T113" s="184">
        <f t="shared" si="23"/>
        <v>0</v>
      </c>
      <c r="U113" s="34"/>
      <c r="V113" s="34"/>
      <c r="W113" s="34"/>
      <c r="X113" s="34"/>
      <c r="Y113" s="34"/>
      <c r="Z113" s="34"/>
      <c r="AA113" s="34"/>
      <c r="AB113" s="34"/>
      <c r="AC113" s="34"/>
      <c r="AD113" s="34"/>
      <c r="AE113" s="34"/>
      <c r="AR113" s="185" t="s">
        <v>158</v>
      </c>
      <c r="AT113" s="185" t="s">
        <v>153</v>
      </c>
      <c r="AU113" s="185" t="s">
        <v>86</v>
      </c>
      <c r="AY113" s="17" t="s">
        <v>151</v>
      </c>
      <c r="BE113" s="186">
        <f t="shared" si="24"/>
        <v>0</v>
      </c>
      <c r="BF113" s="186">
        <f t="shared" si="25"/>
        <v>0</v>
      </c>
      <c r="BG113" s="186">
        <f t="shared" si="26"/>
        <v>0</v>
      </c>
      <c r="BH113" s="186">
        <f t="shared" si="27"/>
        <v>0</v>
      </c>
      <c r="BI113" s="186">
        <f t="shared" si="28"/>
        <v>0</v>
      </c>
      <c r="BJ113" s="17" t="s">
        <v>158</v>
      </c>
      <c r="BK113" s="186">
        <f t="shared" si="29"/>
        <v>0</v>
      </c>
      <c r="BL113" s="17" t="s">
        <v>158</v>
      </c>
      <c r="BM113" s="185" t="s">
        <v>2353</v>
      </c>
    </row>
    <row r="114" spans="1:65" s="2" customFormat="1" ht="14.4" customHeight="1">
      <c r="A114" s="34"/>
      <c r="B114" s="35"/>
      <c r="C114" s="174" t="s">
        <v>300</v>
      </c>
      <c r="D114" s="174" t="s">
        <v>153</v>
      </c>
      <c r="E114" s="175" t="s">
        <v>2354</v>
      </c>
      <c r="F114" s="176" t="s">
        <v>2355</v>
      </c>
      <c r="G114" s="177" t="s">
        <v>1869</v>
      </c>
      <c r="H114" s="178">
        <v>30</v>
      </c>
      <c r="I114" s="179"/>
      <c r="J114" s="180">
        <f t="shared" si="20"/>
        <v>0</v>
      </c>
      <c r="K114" s="176" t="s">
        <v>19</v>
      </c>
      <c r="L114" s="39"/>
      <c r="M114" s="181" t="s">
        <v>19</v>
      </c>
      <c r="N114" s="182" t="s">
        <v>51</v>
      </c>
      <c r="O114" s="65"/>
      <c r="P114" s="183">
        <f t="shared" si="21"/>
        <v>0</v>
      </c>
      <c r="Q114" s="183">
        <v>0</v>
      </c>
      <c r="R114" s="183">
        <f t="shared" si="22"/>
        <v>0</v>
      </c>
      <c r="S114" s="183">
        <v>0</v>
      </c>
      <c r="T114" s="184">
        <f t="shared" si="23"/>
        <v>0</v>
      </c>
      <c r="U114" s="34"/>
      <c r="V114" s="34"/>
      <c r="W114" s="34"/>
      <c r="X114" s="34"/>
      <c r="Y114" s="34"/>
      <c r="Z114" s="34"/>
      <c r="AA114" s="34"/>
      <c r="AB114" s="34"/>
      <c r="AC114" s="34"/>
      <c r="AD114" s="34"/>
      <c r="AE114" s="34"/>
      <c r="AR114" s="185" t="s">
        <v>158</v>
      </c>
      <c r="AT114" s="185" t="s">
        <v>153</v>
      </c>
      <c r="AU114" s="185" t="s">
        <v>86</v>
      </c>
      <c r="AY114" s="17" t="s">
        <v>151</v>
      </c>
      <c r="BE114" s="186">
        <f t="shared" si="24"/>
        <v>0</v>
      </c>
      <c r="BF114" s="186">
        <f t="shared" si="25"/>
        <v>0</v>
      </c>
      <c r="BG114" s="186">
        <f t="shared" si="26"/>
        <v>0</v>
      </c>
      <c r="BH114" s="186">
        <f t="shared" si="27"/>
        <v>0</v>
      </c>
      <c r="BI114" s="186">
        <f t="shared" si="28"/>
        <v>0</v>
      </c>
      <c r="BJ114" s="17" t="s">
        <v>158</v>
      </c>
      <c r="BK114" s="186">
        <f t="shared" si="29"/>
        <v>0</v>
      </c>
      <c r="BL114" s="17" t="s">
        <v>158</v>
      </c>
      <c r="BM114" s="185" t="s">
        <v>2356</v>
      </c>
    </row>
    <row r="115" spans="1:65" s="2" customFormat="1" ht="14.4" customHeight="1">
      <c r="A115" s="34"/>
      <c r="B115" s="35"/>
      <c r="C115" s="174" t="s">
        <v>304</v>
      </c>
      <c r="D115" s="174" t="s">
        <v>153</v>
      </c>
      <c r="E115" s="175" t="s">
        <v>2357</v>
      </c>
      <c r="F115" s="176" t="s">
        <v>2358</v>
      </c>
      <c r="G115" s="177" t="s">
        <v>1869</v>
      </c>
      <c r="H115" s="178">
        <v>30</v>
      </c>
      <c r="I115" s="179"/>
      <c r="J115" s="180">
        <f t="shared" si="20"/>
        <v>0</v>
      </c>
      <c r="K115" s="176" t="s">
        <v>19</v>
      </c>
      <c r="L115" s="39"/>
      <c r="M115" s="181" t="s">
        <v>19</v>
      </c>
      <c r="N115" s="182" t="s">
        <v>51</v>
      </c>
      <c r="O115" s="65"/>
      <c r="P115" s="183">
        <f t="shared" si="21"/>
        <v>0</v>
      </c>
      <c r="Q115" s="183">
        <v>0</v>
      </c>
      <c r="R115" s="183">
        <f t="shared" si="22"/>
        <v>0</v>
      </c>
      <c r="S115" s="183">
        <v>0</v>
      </c>
      <c r="T115" s="184">
        <f t="shared" si="23"/>
        <v>0</v>
      </c>
      <c r="U115" s="34"/>
      <c r="V115" s="34"/>
      <c r="W115" s="34"/>
      <c r="X115" s="34"/>
      <c r="Y115" s="34"/>
      <c r="Z115" s="34"/>
      <c r="AA115" s="34"/>
      <c r="AB115" s="34"/>
      <c r="AC115" s="34"/>
      <c r="AD115" s="34"/>
      <c r="AE115" s="34"/>
      <c r="AR115" s="185" t="s">
        <v>158</v>
      </c>
      <c r="AT115" s="185" t="s">
        <v>153</v>
      </c>
      <c r="AU115" s="185" t="s">
        <v>86</v>
      </c>
      <c r="AY115" s="17" t="s">
        <v>151</v>
      </c>
      <c r="BE115" s="186">
        <f t="shared" si="24"/>
        <v>0</v>
      </c>
      <c r="BF115" s="186">
        <f t="shared" si="25"/>
        <v>0</v>
      </c>
      <c r="BG115" s="186">
        <f t="shared" si="26"/>
        <v>0</v>
      </c>
      <c r="BH115" s="186">
        <f t="shared" si="27"/>
        <v>0</v>
      </c>
      <c r="BI115" s="186">
        <f t="shared" si="28"/>
        <v>0</v>
      </c>
      <c r="BJ115" s="17" t="s">
        <v>158</v>
      </c>
      <c r="BK115" s="186">
        <f t="shared" si="29"/>
        <v>0</v>
      </c>
      <c r="BL115" s="17" t="s">
        <v>158</v>
      </c>
      <c r="BM115" s="185" t="s">
        <v>2359</v>
      </c>
    </row>
    <row r="116" spans="1:65" s="2" customFormat="1" ht="14.4" customHeight="1">
      <c r="A116" s="34"/>
      <c r="B116" s="35"/>
      <c r="C116" s="174" t="s">
        <v>309</v>
      </c>
      <c r="D116" s="174" t="s">
        <v>153</v>
      </c>
      <c r="E116" s="175" t="s">
        <v>2360</v>
      </c>
      <c r="F116" s="176" t="s">
        <v>2361</v>
      </c>
      <c r="G116" s="177" t="s">
        <v>1869</v>
      </c>
      <c r="H116" s="178">
        <v>6</v>
      </c>
      <c r="I116" s="179"/>
      <c r="J116" s="180">
        <f t="shared" si="20"/>
        <v>0</v>
      </c>
      <c r="K116" s="176" t="s">
        <v>19</v>
      </c>
      <c r="L116" s="39"/>
      <c r="M116" s="181" t="s">
        <v>19</v>
      </c>
      <c r="N116" s="182" t="s">
        <v>51</v>
      </c>
      <c r="O116" s="65"/>
      <c r="P116" s="183">
        <f t="shared" si="21"/>
        <v>0</v>
      </c>
      <c r="Q116" s="183">
        <v>0</v>
      </c>
      <c r="R116" s="183">
        <f t="shared" si="22"/>
        <v>0</v>
      </c>
      <c r="S116" s="183">
        <v>0</v>
      </c>
      <c r="T116" s="184">
        <f t="shared" si="23"/>
        <v>0</v>
      </c>
      <c r="U116" s="34"/>
      <c r="V116" s="34"/>
      <c r="W116" s="34"/>
      <c r="X116" s="34"/>
      <c r="Y116" s="34"/>
      <c r="Z116" s="34"/>
      <c r="AA116" s="34"/>
      <c r="AB116" s="34"/>
      <c r="AC116" s="34"/>
      <c r="AD116" s="34"/>
      <c r="AE116" s="34"/>
      <c r="AR116" s="185" t="s">
        <v>158</v>
      </c>
      <c r="AT116" s="185" t="s">
        <v>153</v>
      </c>
      <c r="AU116" s="185" t="s">
        <v>86</v>
      </c>
      <c r="AY116" s="17" t="s">
        <v>151</v>
      </c>
      <c r="BE116" s="186">
        <f t="shared" si="24"/>
        <v>0</v>
      </c>
      <c r="BF116" s="186">
        <f t="shared" si="25"/>
        <v>0</v>
      </c>
      <c r="BG116" s="186">
        <f t="shared" si="26"/>
        <v>0</v>
      </c>
      <c r="BH116" s="186">
        <f t="shared" si="27"/>
        <v>0</v>
      </c>
      <c r="BI116" s="186">
        <f t="shared" si="28"/>
        <v>0</v>
      </c>
      <c r="BJ116" s="17" t="s">
        <v>158</v>
      </c>
      <c r="BK116" s="186">
        <f t="shared" si="29"/>
        <v>0</v>
      </c>
      <c r="BL116" s="17" t="s">
        <v>158</v>
      </c>
      <c r="BM116" s="185" t="s">
        <v>2362</v>
      </c>
    </row>
    <row r="117" spans="1:65" s="2" customFormat="1" ht="14.4" customHeight="1">
      <c r="A117" s="34"/>
      <c r="B117" s="35"/>
      <c r="C117" s="174" t="s">
        <v>314</v>
      </c>
      <c r="D117" s="174" t="s">
        <v>153</v>
      </c>
      <c r="E117" s="175" t="s">
        <v>2363</v>
      </c>
      <c r="F117" s="176" t="s">
        <v>2364</v>
      </c>
      <c r="G117" s="177" t="s">
        <v>1869</v>
      </c>
      <c r="H117" s="178">
        <v>1</v>
      </c>
      <c r="I117" s="179"/>
      <c r="J117" s="180">
        <f t="shared" si="20"/>
        <v>0</v>
      </c>
      <c r="K117" s="176" t="s">
        <v>19</v>
      </c>
      <c r="L117" s="39"/>
      <c r="M117" s="181" t="s">
        <v>19</v>
      </c>
      <c r="N117" s="182" t="s">
        <v>51</v>
      </c>
      <c r="O117" s="65"/>
      <c r="P117" s="183">
        <f t="shared" si="21"/>
        <v>0</v>
      </c>
      <c r="Q117" s="183">
        <v>0</v>
      </c>
      <c r="R117" s="183">
        <f t="shared" si="22"/>
        <v>0</v>
      </c>
      <c r="S117" s="183">
        <v>0</v>
      </c>
      <c r="T117" s="184">
        <f t="shared" si="23"/>
        <v>0</v>
      </c>
      <c r="U117" s="34"/>
      <c r="V117" s="34"/>
      <c r="W117" s="34"/>
      <c r="X117" s="34"/>
      <c r="Y117" s="34"/>
      <c r="Z117" s="34"/>
      <c r="AA117" s="34"/>
      <c r="AB117" s="34"/>
      <c r="AC117" s="34"/>
      <c r="AD117" s="34"/>
      <c r="AE117" s="34"/>
      <c r="AR117" s="185" t="s">
        <v>158</v>
      </c>
      <c r="AT117" s="185" t="s">
        <v>153</v>
      </c>
      <c r="AU117" s="185" t="s">
        <v>86</v>
      </c>
      <c r="AY117" s="17" t="s">
        <v>151</v>
      </c>
      <c r="BE117" s="186">
        <f t="shared" si="24"/>
        <v>0</v>
      </c>
      <c r="BF117" s="186">
        <f t="shared" si="25"/>
        <v>0</v>
      </c>
      <c r="BG117" s="186">
        <f t="shared" si="26"/>
        <v>0</v>
      </c>
      <c r="BH117" s="186">
        <f t="shared" si="27"/>
        <v>0</v>
      </c>
      <c r="BI117" s="186">
        <f t="shared" si="28"/>
        <v>0</v>
      </c>
      <c r="BJ117" s="17" t="s">
        <v>158</v>
      </c>
      <c r="BK117" s="186">
        <f t="shared" si="29"/>
        <v>0</v>
      </c>
      <c r="BL117" s="17" t="s">
        <v>158</v>
      </c>
      <c r="BM117" s="185" t="s">
        <v>2365</v>
      </c>
    </row>
    <row r="118" spans="1:65" s="2" customFormat="1" ht="14.4" customHeight="1">
      <c r="A118" s="34"/>
      <c r="B118" s="35"/>
      <c r="C118" s="174" t="s">
        <v>318</v>
      </c>
      <c r="D118" s="174" t="s">
        <v>153</v>
      </c>
      <c r="E118" s="175" t="s">
        <v>2366</v>
      </c>
      <c r="F118" s="176" t="s">
        <v>2367</v>
      </c>
      <c r="G118" s="177" t="s">
        <v>202</v>
      </c>
      <c r="H118" s="178">
        <v>60</v>
      </c>
      <c r="I118" s="179"/>
      <c r="J118" s="180">
        <f t="shared" si="20"/>
        <v>0</v>
      </c>
      <c r="K118" s="176" t="s">
        <v>19</v>
      </c>
      <c r="L118" s="39"/>
      <c r="M118" s="224" t="s">
        <v>19</v>
      </c>
      <c r="N118" s="225" t="s">
        <v>51</v>
      </c>
      <c r="O118" s="226"/>
      <c r="P118" s="227">
        <f t="shared" si="21"/>
        <v>0</v>
      </c>
      <c r="Q118" s="227">
        <v>0</v>
      </c>
      <c r="R118" s="227">
        <f t="shared" si="22"/>
        <v>0</v>
      </c>
      <c r="S118" s="227">
        <v>0</v>
      </c>
      <c r="T118" s="228">
        <f t="shared" si="23"/>
        <v>0</v>
      </c>
      <c r="U118" s="34"/>
      <c r="V118" s="34"/>
      <c r="W118" s="34"/>
      <c r="X118" s="34"/>
      <c r="Y118" s="34"/>
      <c r="Z118" s="34"/>
      <c r="AA118" s="34"/>
      <c r="AB118" s="34"/>
      <c r="AC118" s="34"/>
      <c r="AD118" s="34"/>
      <c r="AE118" s="34"/>
      <c r="AR118" s="185" t="s">
        <v>158</v>
      </c>
      <c r="AT118" s="185" t="s">
        <v>153</v>
      </c>
      <c r="AU118" s="185" t="s">
        <v>86</v>
      </c>
      <c r="AY118" s="17" t="s">
        <v>151</v>
      </c>
      <c r="BE118" s="186">
        <f t="shared" si="24"/>
        <v>0</v>
      </c>
      <c r="BF118" s="186">
        <f t="shared" si="25"/>
        <v>0</v>
      </c>
      <c r="BG118" s="186">
        <f t="shared" si="26"/>
        <v>0</v>
      </c>
      <c r="BH118" s="186">
        <f t="shared" si="27"/>
        <v>0</v>
      </c>
      <c r="BI118" s="186">
        <f t="shared" si="28"/>
        <v>0</v>
      </c>
      <c r="BJ118" s="17" t="s">
        <v>158</v>
      </c>
      <c r="BK118" s="186">
        <f t="shared" si="29"/>
        <v>0</v>
      </c>
      <c r="BL118" s="17" t="s">
        <v>158</v>
      </c>
      <c r="BM118" s="185" t="s">
        <v>2368</v>
      </c>
    </row>
    <row r="119" spans="1:31" s="2" customFormat="1" ht="6.9" customHeight="1">
      <c r="A119" s="34"/>
      <c r="B119" s="48"/>
      <c r="C119" s="49"/>
      <c r="D119" s="49"/>
      <c r="E119" s="49"/>
      <c r="F119" s="49"/>
      <c r="G119" s="49"/>
      <c r="H119" s="49"/>
      <c r="I119" s="49"/>
      <c r="J119" s="49"/>
      <c r="K119" s="49"/>
      <c r="L119" s="39"/>
      <c r="M119" s="34"/>
      <c r="O119" s="34"/>
      <c r="P119" s="34"/>
      <c r="Q119" s="34"/>
      <c r="R119" s="34"/>
      <c r="S119" s="34"/>
      <c r="T119" s="34"/>
      <c r="U119" s="34"/>
      <c r="V119" s="34"/>
      <c r="W119" s="34"/>
      <c r="X119" s="34"/>
      <c r="Y119" s="34"/>
      <c r="Z119" s="34"/>
      <c r="AA119" s="34"/>
      <c r="AB119" s="34"/>
      <c r="AC119" s="34"/>
      <c r="AD119" s="34"/>
      <c r="AE119" s="34"/>
    </row>
  </sheetData>
  <sheetProtection algorithmName="SHA-512" hashValue="qGpm/xqYHMNHozzqplaj2+WbwpkLIfxOouqm79WRpp9JOqqMacVtJPiUrYo8AVJ6xYbwWjEWLhyrw/YBpfIi1w==" saltValue="BlJSfUw5e+U589Ow3VklDqeetRlMPtZhr8UQFosaBDHG09CD06WJOh+iy1/NeLbhgDcLY/CDV0FdIg+bTkmlYg==" spinCount="100000" sheet="1" objects="1" scenarios="1" formatColumns="0" formatRows="0" autoFilter="0"/>
  <autoFilter ref="C81:K118"/>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353"/>
      <c r="M2" s="353"/>
      <c r="N2" s="353"/>
      <c r="O2" s="353"/>
      <c r="P2" s="353"/>
      <c r="Q2" s="353"/>
      <c r="R2" s="353"/>
      <c r="S2" s="353"/>
      <c r="T2" s="353"/>
      <c r="U2" s="353"/>
      <c r="V2" s="353"/>
      <c r="AT2" s="17" t="s">
        <v>104</v>
      </c>
    </row>
    <row r="3" spans="2:46" s="1" customFormat="1" ht="6.9" customHeight="1">
      <c r="B3" s="102"/>
      <c r="C3" s="103"/>
      <c r="D3" s="103"/>
      <c r="E3" s="103"/>
      <c r="F3" s="103"/>
      <c r="G3" s="103"/>
      <c r="H3" s="103"/>
      <c r="I3" s="103"/>
      <c r="J3" s="103"/>
      <c r="K3" s="103"/>
      <c r="L3" s="20"/>
      <c r="AT3" s="17" t="s">
        <v>88</v>
      </c>
    </row>
    <row r="4" spans="2:46" s="1" customFormat="1" ht="24.9" customHeight="1">
      <c r="B4" s="20"/>
      <c r="D4" s="104" t="s">
        <v>105</v>
      </c>
      <c r="L4" s="20"/>
      <c r="M4" s="105" t="s">
        <v>10</v>
      </c>
      <c r="AT4" s="17" t="s">
        <v>37</v>
      </c>
    </row>
    <row r="5" spans="2:12" s="1" customFormat="1" ht="6.9" customHeight="1">
      <c r="B5" s="20"/>
      <c r="L5" s="20"/>
    </row>
    <row r="6" spans="2:12" s="1" customFormat="1" ht="12" customHeight="1">
      <c r="B6" s="20"/>
      <c r="D6" s="106" t="s">
        <v>16</v>
      </c>
      <c r="L6" s="20"/>
    </row>
    <row r="7" spans="2:12" s="1" customFormat="1" ht="16.5" customHeight="1">
      <c r="B7" s="20"/>
      <c r="E7" s="354" t="str">
        <f>'Rekapitulace stavby'!K6</f>
        <v>Nýrsko ON – oprava výpravní budovy</v>
      </c>
      <c r="F7" s="355"/>
      <c r="G7" s="355"/>
      <c r="H7" s="355"/>
      <c r="L7" s="20"/>
    </row>
    <row r="8" spans="1:31" s="2" customFormat="1" ht="12" customHeight="1">
      <c r="A8" s="34"/>
      <c r="B8" s="39"/>
      <c r="C8" s="34"/>
      <c r="D8" s="106" t="s">
        <v>106</v>
      </c>
      <c r="E8" s="34"/>
      <c r="F8" s="34"/>
      <c r="G8" s="34"/>
      <c r="H8" s="34"/>
      <c r="I8" s="34"/>
      <c r="J8" s="34"/>
      <c r="K8" s="34"/>
      <c r="L8" s="107"/>
      <c r="S8" s="34"/>
      <c r="T8" s="34"/>
      <c r="U8" s="34"/>
      <c r="V8" s="34"/>
      <c r="W8" s="34"/>
      <c r="X8" s="34"/>
      <c r="Y8" s="34"/>
      <c r="Z8" s="34"/>
      <c r="AA8" s="34"/>
      <c r="AB8" s="34"/>
      <c r="AC8" s="34"/>
      <c r="AD8" s="34"/>
      <c r="AE8" s="34"/>
    </row>
    <row r="9" spans="1:31" s="2" customFormat="1" ht="16.5" customHeight="1">
      <c r="A9" s="34"/>
      <c r="B9" s="39"/>
      <c r="C9" s="34"/>
      <c r="D9" s="34"/>
      <c r="E9" s="356" t="s">
        <v>2369</v>
      </c>
      <c r="F9" s="357"/>
      <c r="G9" s="357"/>
      <c r="H9" s="357"/>
      <c r="I9" s="34"/>
      <c r="J9" s="34"/>
      <c r="K9" s="34"/>
      <c r="L9" s="107"/>
      <c r="S9" s="34"/>
      <c r="T9" s="34"/>
      <c r="U9" s="34"/>
      <c r="V9" s="34"/>
      <c r="W9" s="34"/>
      <c r="X9" s="34"/>
      <c r="Y9" s="34"/>
      <c r="Z9" s="34"/>
      <c r="AA9" s="34"/>
      <c r="AB9" s="34"/>
      <c r="AC9" s="34"/>
      <c r="AD9" s="34"/>
      <c r="AE9" s="34"/>
    </row>
    <row r="10" spans="1:31" s="2" customFormat="1" ht="10.2">
      <c r="A10" s="34"/>
      <c r="B10" s="39"/>
      <c r="C10" s="34"/>
      <c r="D10" s="34"/>
      <c r="E10" s="34"/>
      <c r="F10" s="34"/>
      <c r="G10" s="34"/>
      <c r="H10" s="34"/>
      <c r="I10" s="34"/>
      <c r="J10" s="34"/>
      <c r="K10" s="34"/>
      <c r="L10" s="107"/>
      <c r="S10" s="34"/>
      <c r="T10" s="34"/>
      <c r="U10" s="34"/>
      <c r="V10" s="34"/>
      <c r="W10" s="34"/>
      <c r="X10" s="34"/>
      <c r="Y10" s="34"/>
      <c r="Z10" s="34"/>
      <c r="AA10" s="34"/>
      <c r="AB10" s="34"/>
      <c r="AC10" s="34"/>
      <c r="AD10" s="34"/>
      <c r="AE10" s="34"/>
    </row>
    <row r="11" spans="1:31" s="2" customFormat="1" ht="12" customHeight="1">
      <c r="A11" s="34"/>
      <c r="B11" s="39"/>
      <c r="C11" s="34"/>
      <c r="D11" s="106" t="s">
        <v>18</v>
      </c>
      <c r="E11" s="34"/>
      <c r="F11" s="108" t="s">
        <v>19</v>
      </c>
      <c r="G11" s="34"/>
      <c r="H11" s="34"/>
      <c r="I11" s="106" t="s">
        <v>20</v>
      </c>
      <c r="J11" s="108" t="s">
        <v>19</v>
      </c>
      <c r="K11" s="34"/>
      <c r="L11" s="107"/>
      <c r="S11" s="34"/>
      <c r="T11" s="34"/>
      <c r="U11" s="34"/>
      <c r="V11" s="34"/>
      <c r="W11" s="34"/>
      <c r="X11" s="34"/>
      <c r="Y11" s="34"/>
      <c r="Z11" s="34"/>
      <c r="AA11" s="34"/>
      <c r="AB11" s="34"/>
      <c r="AC11" s="34"/>
      <c r="AD11" s="34"/>
      <c r="AE11" s="34"/>
    </row>
    <row r="12" spans="1:31" s="2" customFormat="1" ht="12" customHeight="1">
      <c r="A12" s="34"/>
      <c r="B12" s="39"/>
      <c r="C12" s="34"/>
      <c r="D12" s="106" t="s">
        <v>21</v>
      </c>
      <c r="E12" s="34"/>
      <c r="F12" s="108" t="s">
        <v>108</v>
      </c>
      <c r="G12" s="34"/>
      <c r="H12" s="34"/>
      <c r="I12" s="106" t="s">
        <v>23</v>
      </c>
      <c r="J12" s="109" t="str">
        <f>'Rekapitulace stavby'!AN8</f>
        <v>19. 8. 2020</v>
      </c>
      <c r="K12" s="34"/>
      <c r="L12" s="107"/>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07"/>
      <c r="S13" s="34"/>
      <c r="T13" s="34"/>
      <c r="U13" s="34"/>
      <c r="V13" s="34"/>
      <c r="W13" s="34"/>
      <c r="X13" s="34"/>
      <c r="Y13" s="34"/>
      <c r="Z13" s="34"/>
      <c r="AA13" s="34"/>
      <c r="AB13" s="34"/>
      <c r="AC13" s="34"/>
      <c r="AD13" s="34"/>
      <c r="AE13" s="34"/>
    </row>
    <row r="14" spans="1:31" s="2" customFormat="1" ht="12" customHeight="1">
      <c r="A14" s="34"/>
      <c r="B14" s="39"/>
      <c r="C14" s="34"/>
      <c r="D14" s="106" t="s">
        <v>25</v>
      </c>
      <c r="E14" s="34"/>
      <c r="F14" s="34"/>
      <c r="G14" s="34"/>
      <c r="H14" s="34"/>
      <c r="I14" s="106" t="s">
        <v>26</v>
      </c>
      <c r="J14" s="108" t="str">
        <f>IF('Rekapitulace stavby'!AN10="","",'Rekapitulace stavby'!AN10)</f>
        <v>70994234</v>
      </c>
      <c r="K14" s="34"/>
      <c r="L14" s="107"/>
      <c r="S14" s="34"/>
      <c r="T14" s="34"/>
      <c r="U14" s="34"/>
      <c r="V14" s="34"/>
      <c r="W14" s="34"/>
      <c r="X14" s="34"/>
      <c r="Y14" s="34"/>
      <c r="Z14" s="34"/>
      <c r="AA14" s="34"/>
      <c r="AB14" s="34"/>
      <c r="AC14" s="34"/>
      <c r="AD14" s="34"/>
      <c r="AE14" s="34"/>
    </row>
    <row r="15" spans="1:31" s="2" customFormat="1" ht="18" customHeight="1">
      <c r="A15" s="34"/>
      <c r="B15" s="39"/>
      <c r="C15" s="34"/>
      <c r="D15" s="34"/>
      <c r="E15" s="108" t="str">
        <f>IF('Rekapitulace stavby'!E11="","",'Rekapitulace stavby'!E11)</f>
        <v>Správa železnic, s.o.</v>
      </c>
      <c r="F15" s="34"/>
      <c r="G15" s="34"/>
      <c r="H15" s="34"/>
      <c r="I15" s="106" t="s">
        <v>29</v>
      </c>
      <c r="J15" s="108" t="str">
        <f>IF('Rekapitulace stavby'!AN11="","",'Rekapitulace stavby'!AN11)</f>
        <v>CZ70994234</v>
      </c>
      <c r="K15" s="34"/>
      <c r="L15" s="107"/>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07"/>
      <c r="S16" s="34"/>
      <c r="T16" s="34"/>
      <c r="U16" s="34"/>
      <c r="V16" s="34"/>
      <c r="W16" s="34"/>
      <c r="X16" s="34"/>
      <c r="Y16" s="34"/>
      <c r="Z16" s="34"/>
      <c r="AA16" s="34"/>
      <c r="AB16" s="34"/>
      <c r="AC16" s="34"/>
      <c r="AD16" s="34"/>
      <c r="AE16" s="34"/>
    </row>
    <row r="17" spans="1:31" s="2" customFormat="1" ht="12" customHeight="1">
      <c r="A17" s="34"/>
      <c r="B17" s="39"/>
      <c r="C17" s="34"/>
      <c r="D17" s="106" t="s">
        <v>31</v>
      </c>
      <c r="E17" s="34"/>
      <c r="F17" s="34"/>
      <c r="G17" s="34"/>
      <c r="H17" s="34"/>
      <c r="I17" s="106" t="s">
        <v>26</v>
      </c>
      <c r="J17" s="30" t="str">
        <f>'Rekapitulace stavby'!AN13</f>
        <v>Vyplň údaj</v>
      </c>
      <c r="K17" s="34"/>
      <c r="L17" s="107"/>
      <c r="S17" s="34"/>
      <c r="T17" s="34"/>
      <c r="U17" s="34"/>
      <c r="V17" s="34"/>
      <c r="W17" s="34"/>
      <c r="X17" s="34"/>
      <c r="Y17" s="34"/>
      <c r="Z17" s="34"/>
      <c r="AA17" s="34"/>
      <c r="AB17" s="34"/>
      <c r="AC17" s="34"/>
      <c r="AD17" s="34"/>
      <c r="AE17" s="34"/>
    </row>
    <row r="18" spans="1:31" s="2" customFormat="1" ht="18" customHeight="1">
      <c r="A18" s="34"/>
      <c r="B18" s="39"/>
      <c r="C18" s="34"/>
      <c r="D18" s="34"/>
      <c r="E18" s="358" t="str">
        <f>'Rekapitulace stavby'!E14</f>
        <v>Vyplň údaj</v>
      </c>
      <c r="F18" s="359"/>
      <c r="G18" s="359"/>
      <c r="H18" s="359"/>
      <c r="I18" s="106" t="s">
        <v>29</v>
      </c>
      <c r="J18" s="30" t="str">
        <f>'Rekapitulace stavby'!AN14</f>
        <v>Vyplň údaj</v>
      </c>
      <c r="K18" s="34"/>
      <c r="L18" s="107"/>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07"/>
      <c r="S19" s="34"/>
      <c r="T19" s="34"/>
      <c r="U19" s="34"/>
      <c r="V19" s="34"/>
      <c r="W19" s="34"/>
      <c r="X19" s="34"/>
      <c r="Y19" s="34"/>
      <c r="Z19" s="34"/>
      <c r="AA19" s="34"/>
      <c r="AB19" s="34"/>
      <c r="AC19" s="34"/>
      <c r="AD19" s="34"/>
      <c r="AE19" s="34"/>
    </row>
    <row r="20" spans="1:31" s="2" customFormat="1" ht="12" customHeight="1">
      <c r="A20" s="34"/>
      <c r="B20" s="39"/>
      <c r="C20" s="34"/>
      <c r="D20" s="106" t="s">
        <v>33</v>
      </c>
      <c r="E20" s="34"/>
      <c r="F20" s="34"/>
      <c r="G20" s="34"/>
      <c r="H20" s="34"/>
      <c r="I20" s="106" t="s">
        <v>26</v>
      </c>
      <c r="J20" s="108" t="str">
        <f>IF('Rekapitulace stavby'!AN16="","",'Rekapitulace stavby'!AN16)</f>
        <v>05165024</v>
      </c>
      <c r="K20" s="34"/>
      <c r="L20" s="107"/>
      <c r="S20" s="34"/>
      <c r="T20" s="34"/>
      <c r="U20" s="34"/>
      <c r="V20" s="34"/>
      <c r="W20" s="34"/>
      <c r="X20" s="34"/>
      <c r="Y20" s="34"/>
      <c r="Z20" s="34"/>
      <c r="AA20" s="34"/>
      <c r="AB20" s="34"/>
      <c r="AC20" s="34"/>
      <c r="AD20" s="34"/>
      <c r="AE20" s="34"/>
    </row>
    <row r="21" spans="1:31" s="2" customFormat="1" ht="18" customHeight="1">
      <c r="A21" s="34"/>
      <c r="B21" s="39"/>
      <c r="C21" s="34"/>
      <c r="D21" s="34"/>
      <c r="E21" s="108" t="str">
        <f>IF('Rekapitulace stavby'!E17="","",'Rekapitulace stavby'!E17)</f>
        <v xml:space="preserve">SUDOP EU a.s. </v>
      </c>
      <c r="F21" s="34"/>
      <c r="G21" s="34"/>
      <c r="H21" s="34"/>
      <c r="I21" s="106" t="s">
        <v>29</v>
      </c>
      <c r="J21" s="108" t="str">
        <f>IF('Rekapitulace stavby'!AN17="","",'Rekapitulace stavby'!AN17)</f>
        <v>CZ05165024</v>
      </c>
      <c r="K21" s="34"/>
      <c r="L21" s="107"/>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07"/>
      <c r="S22" s="34"/>
      <c r="T22" s="34"/>
      <c r="U22" s="34"/>
      <c r="V22" s="34"/>
      <c r="W22" s="34"/>
      <c r="X22" s="34"/>
      <c r="Y22" s="34"/>
      <c r="Z22" s="34"/>
      <c r="AA22" s="34"/>
      <c r="AB22" s="34"/>
      <c r="AC22" s="34"/>
      <c r="AD22" s="34"/>
      <c r="AE22" s="34"/>
    </row>
    <row r="23" spans="1:31" s="2" customFormat="1" ht="12" customHeight="1">
      <c r="A23" s="34"/>
      <c r="B23" s="39"/>
      <c r="C23" s="34"/>
      <c r="D23" s="106" t="s">
        <v>38</v>
      </c>
      <c r="E23" s="34"/>
      <c r="F23" s="34"/>
      <c r="G23" s="34"/>
      <c r="H23" s="34"/>
      <c r="I23" s="106" t="s">
        <v>26</v>
      </c>
      <c r="J23" s="108" t="str">
        <f>IF('Rekapitulace stavby'!AN19="","",'Rekapitulace stavby'!AN19)</f>
        <v>07036167</v>
      </c>
      <c r="K23" s="34"/>
      <c r="L23" s="107"/>
      <c r="S23" s="34"/>
      <c r="T23" s="34"/>
      <c r="U23" s="34"/>
      <c r="V23" s="34"/>
      <c r="W23" s="34"/>
      <c r="X23" s="34"/>
      <c r="Y23" s="34"/>
      <c r="Z23" s="34"/>
      <c r="AA23" s="34"/>
      <c r="AB23" s="34"/>
      <c r="AC23" s="34"/>
      <c r="AD23" s="34"/>
      <c r="AE23" s="34"/>
    </row>
    <row r="24" spans="1:31" s="2" customFormat="1" ht="18" customHeight="1">
      <c r="A24" s="34"/>
      <c r="B24" s="39"/>
      <c r="C24" s="34"/>
      <c r="D24" s="34"/>
      <c r="E24" s="108" t="str">
        <f>IF('Rekapitulace stavby'!E20="","",'Rekapitulace stavby'!E20)</f>
        <v>STAVEBNÍ ROZPOČTY s.r.o.</v>
      </c>
      <c r="F24" s="34"/>
      <c r="G24" s="34"/>
      <c r="H24" s="34"/>
      <c r="I24" s="106" t="s">
        <v>29</v>
      </c>
      <c r="J24" s="108" t="str">
        <f>IF('Rekapitulace stavby'!AN20="","",'Rekapitulace stavby'!AN20)</f>
        <v>CZ07036167</v>
      </c>
      <c r="K24" s="34"/>
      <c r="L24" s="107"/>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07"/>
      <c r="S25" s="34"/>
      <c r="T25" s="34"/>
      <c r="U25" s="34"/>
      <c r="V25" s="34"/>
      <c r="W25" s="34"/>
      <c r="X25" s="34"/>
      <c r="Y25" s="34"/>
      <c r="Z25" s="34"/>
      <c r="AA25" s="34"/>
      <c r="AB25" s="34"/>
      <c r="AC25" s="34"/>
      <c r="AD25" s="34"/>
      <c r="AE25" s="34"/>
    </row>
    <row r="26" spans="1:31" s="2" customFormat="1" ht="12" customHeight="1">
      <c r="A26" s="34"/>
      <c r="B26" s="39"/>
      <c r="C26" s="34"/>
      <c r="D26" s="106" t="s">
        <v>42</v>
      </c>
      <c r="E26" s="34"/>
      <c r="F26" s="34"/>
      <c r="G26" s="34"/>
      <c r="H26" s="34"/>
      <c r="I26" s="34"/>
      <c r="J26" s="34"/>
      <c r="K26" s="34"/>
      <c r="L26" s="107"/>
      <c r="S26" s="34"/>
      <c r="T26" s="34"/>
      <c r="U26" s="34"/>
      <c r="V26" s="34"/>
      <c r="W26" s="34"/>
      <c r="X26" s="34"/>
      <c r="Y26" s="34"/>
      <c r="Z26" s="34"/>
      <c r="AA26" s="34"/>
      <c r="AB26" s="34"/>
      <c r="AC26" s="34"/>
      <c r="AD26" s="34"/>
      <c r="AE26" s="34"/>
    </row>
    <row r="27" spans="1:31" s="8" customFormat="1" ht="16.5" customHeight="1">
      <c r="A27" s="110"/>
      <c r="B27" s="111"/>
      <c r="C27" s="110"/>
      <c r="D27" s="110"/>
      <c r="E27" s="360" t="s">
        <v>19</v>
      </c>
      <c r="F27" s="360"/>
      <c r="G27" s="360"/>
      <c r="H27" s="360"/>
      <c r="I27" s="110"/>
      <c r="J27" s="110"/>
      <c r="K27" s="110"/>
      <c r="L27" s="112"/>
      <c r="S27" s="110"/>
      <c r="T27" s="110"/>
      <c r="U27" s="110"/>
      <c r="V27" s="110"/>
      <c r="W27" s="110"/>
      <c r="X27" s="110"/>
      <c r="Y27" s="110"/>
      <c r="Z27" s="110"/>
      <c r="AA27" s="110"/>
      <c r="AB27" s="110"/>
      <c r="AC27" s="110"/>
      <c r="AD27" s="110"/>
      <c r="AE27" s="110"/>
    </row>
    <row r="28" spans="1:31" s="2" customFormat="1" ht="6.9" customHeight="1">
      <c r="A28" s="34"/>
      <c r="B28" s="39"/>
      <c r="C28" s="34"/>
      <c r="D28" s="34"/>
      <c r="E28" s="34"/>
      <c r="F28" s="34"/>
      <c r="G28" s="34"/>
      <c r="H28" s="34"/>
      <c r="I28" s="34"/>
      <c r="J28" s="34"/>
      <c r="K28" s="34"/>
      <c r="L28" s="107"/>
      <c r="S28" s="34"/>
      <c r="T28" s="34"/>
      <c r="U28" s="34"/>
      <c r="V28" s="34"/>
      <c r="W28" s="34"/>
      <c r="X28" s="34"/>
      <c r="Y28" s="34"/>
      <c r="Z28" s="34"/>
      <c r="AA28" s="34"/>
      <c r="AB28" s="34"/>
      <c r="AC28" s="34"/>
      <c r="AD28" s="34"/>
      <c r="AE28" s="34"/>
    </row>
    <row r="29" spans="1:31" s="2" customFormat="1" ht="6.9" customHeight="1">
      <c r="A29" s="34"/>
      <c r="B29" s="39"/>
      <c r="C29" s="34"/>
      <c r="D29" s="113"/>
      <c r="E29" s="113"/>
      <c r="F29" s="113"/>
      <c r="G29" s="113"/>
      <c r="H29" s="113"/>
      <c r="I29" s="113"/>
      <c r="J29" s="113"/>
      <c r="K29" s="113"/>
      <c r="L29" s="107"/>
      <c r="S29" s="34"/>
      <c r="T29" s="34"/>
      <c r="U29" s="34"/>
      <c r="V29" s="34"/>
      <c r="W29" s="34"/>
      <c r="X29" s="34"/>
      <c r="Y29" s="34"/>
      <c r="Z29" s="34"/>
      <c r="AA29" s="34"/>
      <c r="AB29" s="34"/>
      <c r="AC29" s="34"/>
      <c r="AD29" s="34"/>
      <c r="AE29" s="34"/>
    </row>
    <row r="30" spans="1:31" s="2" customFormat="1" ht="25.35" customHeight="1">
      <c r="A30" s="34"/>
      <c r="B30" s="39"/>
      <c r="C30" s="34"/>
      <c r="D30" s="114" t="s">
        <v>44</v>
      </c>
      <c r="E30" s="34"/>
      <c r="F30" s="34"/>
      <c r="G30" s="34"/>
      <c r="H30" s="34"/>
      <c r="I30" s="34"/>
      <c r="J30" s="115">
        <f>ROUND(J87,2)</f>
        <v>0</v>
      </c>
      <c r="K30" s="34"/>
      <c r="L30" s="107"/>
      <c r="S30" s="34"/>
      <c r="T30" s="34"/>
      <c r="U30" s="34"/>
      <c r="V30" s="34"/>
      <c r="W30" s="34"/>
      <c r="X30" s="34"/>
      <c r="Y30" s="34"/>
      <c r="Z30" s="34"/>
      <c r="AA30" s="34"/>
      <c r="AB30" s="34"/>
      <c r="AC30" s="34"/>
      <c r="AD30" s="34"/>
      <c r="AE30" s="34"/>
    </row>
    <row r="31" spans="1:31" s="2" customFormat="1" ht="6.9" customHeight="1">
      <c r="A31" s="34"/>
      <c r="B31" s="39"/>
      <c r="C31" s="34"/>
      <c r="D31" s="113"/>
      <c r="E31" s="113"/>
      <c r="F31" s="113"/>
      <c r="G31" s="113"/>
      <c r="H31" s="113"/>
      <c r="I31" s="113"/>
      <c r="J31" s="113"/>
      <c r="K31" s="113"/>
      <c r="L31" s="107"/>
      <c r="S31" s="34"/>
      <c r="T31" s="34"/>
      <c r="U31" s="34"/>
      <c r="V31" s="34"/>
      <c r="W31" s="34"/>
      <c r="X31" s="34"/>
      <c r="Y31" s="34"/>
      <c r="Z31" s="34"/>
      <c r="AA31" s="34"/>
      <c r="AB31" s="34"/>
      <c r="AC31" s="34"/>
      <c r="AD31" s="34"/>
      <c r="AE31" s="34"/>
    </row>
    <row r="32" spans="1:31" s="2" customFormat="1" ht="14.4" customHeight="1">
      <c r="A32" s="34"/>
      <c r="B32" s="39"/>
      <c r="C32" s="34"/>
      <c r="D32" s="34"/>
      <c r="E32" s="34"/>
      <c r="F32" s="116" t="s">
        <v>46</v>
      </c>
      <c r="G32" s="34"/>
      <c r="H32" s="34"/>
      <c r="I32" s="116" t="s">
        <v>45</v>
      </c>
      <c r="J32" s="116" t="s">
        <v>47</v>
      </c>
      <c r="K32" s="34"/>
      <c r="L32" s="107"/>
      <c r="S32" s="34"/>
      <c r="T32" s="34"/>
      <c r="U32" s="34"/>
      <c r="V32" s="34"/>
      <c r="W32" s="34"/>
      <c r="X32" s="34"/>
      <c r="Y32" s="34"/>
      <c r="Z32" s="34"/>
      <c r="AA32" s="34"/>
      <c r="AB32" s="34"/>
      <c r="AC32" s="34"/>
      <c r="AD32" s="34"/>
      <c r="AE32" s="34"/>
    </row>
    <row r="33" spans="1:31" s="2" customFormat="1" ht="14.4" customHeight="1" hidden="1">
      <c r="A33" s="34"/>
      <c r="B33" s="39"/>
      <c r="C33" s="34"/>
      <c r="D33" s="117" t="s">
        <v>48</v>
      </c>
      <c r="E33" s="106" t="s">
        <v>49</v>
      </c>
      <c r="F33" s="118">
        <f>ROUND((SUM(BE87:BE105)),2)</f>
        <v>0</v>
      </c>
      <c r="G33" s="34"/>
      <c r="H33" s="34"/>
      <c r="I33" s="119">
        <v>0.21</v>
      </c>
      <c r="J33" s="118">
        <f>ROUND(((SUM(BE87:BE105))*I33),2)</f>
        <v>0</v>
      </c>
      <c r="K33" s="34"/>
      <c r="L33" s="107"/>
      <c r="S33" s="34"/>
      <c r="T33" s="34"/>
      <c r="U33" s="34"/>
      <c r="V33" s="34"/>
      <c r="W33" s="34"/>
      <c r="X33" s="34"/>
      <c r="Y33" s="34"/>
      <c r="Z33" s="34"/>
      <c r="AA33" s="34"/>
      <c r="AB33" s="34"/>
      <c r="AC33" s="34"/>
      <c r="AD33" s="34"/>
      <c r="AE33" s="34"/>
    </row>
    <row r="34" spans="1:31" s="2" customFormat="1" ht="14.4" customHeight="1" hidden="1">
      <c r="A34" s="34"/>
      <c r="B34" s="39"/>
      <c r="C34" s="34"/>
      <c r="D34" s="34"/>
      <c r="E34" s="106" t="s">
        <v>50</v>
      </c>
      <c r="F34" s="118">
        <f>ROUND((SUM(BF87:BF105)),2)</f>
        <v>0</v>
      </c>
      <c r="G34" s="34"/>
      <c r="H34" s="34"/>
      <c r="I34" s="119">
        <v>0.15</v>
      </c>
      <c r="J34" s="118">
        <f>ROUND(((SUM(BF87:BF105))*I34),2)</f>
        <v>0</v>
      </c>
      <c r="K34" s="34"/>
      <c r="L34" s="107"/>
      <c r="S34" s="34"/>
      <c r="T34" s="34"/>
      <c r="U34" s="34"/>
      <c r="V34" s="34"/>
      <c r="W34" s="34"/>
      <c r="X34" s="34"/>
      <c r="Y34" s="34"/>
      <c r="Z34" s="34"/>
      <c r="AA34" s="34"/>
      <c r="AB34" s="34"/>
      <c r="AC34" s="34"/>
      <c r="AD34" s="34"/>
      <c r="AE34" s="34"/>
    </row>
    <row r="35" spans="1:31" s="2" customFormat="1" ht="14.4" customHeight="1">
      <c r="A35" s="34"/>
      <c r="B35" s="39"/>
      <c r="C35" s="34"/>
      <c r="D35" s="106" t="s">
        <v>48</v>
      </c>
      <c r="E35" s="106" t="s">
        <v>51</v>
      </c>
      <c r="F35" s="118">
        <f>ROUND((SUM(BG87:BG105)),2)</f>
        <v>0</v>
      </c>
      <c r="G35" s="34"/>
      <c r="H35" s="34"/>
      <c r="I35" s="119">
        <v>0.21</v>
      </c>
      <c r="J35" s="118">
        <f>0</f>
        <v>0</v>
      </c>
      <c r="K35" s="34"/>
      <c r="L35" s="107"/>
      <c r="S35" s="34"/>
      <c r="T35" s="34"/>
      <c r="U35" s="34"/>
      <c r="V35" s="34"/>
      <c r="W35" s="34"/>
      <c r="X35" s="34"/>
      <c r="Y35" s="34"/>
      <c r="Z35" s="34"/>
      <c r="AA35" s="34"/>
      <c r="AB35" s="34"/>
      <c r="AC35" s="34"/>
      <c r="AD35" s="34"/>
      <c r="AE35" s="34"/>
    </row>
    <row r="36" spans="1:31" s="2" customFormat="1" ht="14.4" customHeight="1">
      <c r="A36" s="34"/>
      <c r="B36" s="39"/>
      <c r="C36" s="34"/>
      <c r="D36" s="34"/>
      <c r="E36" s="106" t="s">
        <v>52</v>
      </c>
      <c r="F36" s="118">
        <f>ROUND((SUM(BH87:BH105)),2)</f>
        <v>0</v>
      </c>
      <c r="G36" s="34"/>
      <c r="H36" s="34"/>
      <c r="I36" s="119">
        <v>0.15</v>
      </c>
      <c r="J36" s="118">
        <f>0</f>
        <v>0</v>
      </c>
      <c r="K36" s="34"/>
      <c r="L36" s="107"/>
      <c r="S36" s="34"/>
      <c r="T36" s="34"/>
      <c r="U36" s="34"/>
      <c r="V36" s="34"/>
      <c r="W36" s="34"/>
      <c r="X36" s="34"/>
      <c r="Y36" s="34"/>
      <c r="Z36" s="34"/>
      <c r="AA36" s="34"/>
      <c r="AB36" s="34"/>
      <c r="AC36" s="34"/>
      <c r="AD36" s="34"/>
      <c r="AE36" s="34"/>
    </row>
    <row r="37" spans="1:31" s="2" customFormat="1" ht="14.4" customHeight="1" hidden="1">
      <c r="A37" s="34"/>
      <c r="B37" s="39"/>
      <c r="C37" s="34"/>
      <c r="D37" s="34"/>
      <c r="E37" s="106" t="s">
        <v>53</v>
      </c>
      <c r="F37" s="118">
        <f>ROUND((SUM(BI87:BI105)),2)</f>
        <v>0</v>
      </c>
      <c r="G37" s="34"/>
      <c r="H37" s="34"/>
      <c r="I37" s="119">
        <v>0</v>
      </c>
      <c r="J37" s="118">
        <f>0</f>
        <v>0</v>
      </c>
      <c r="K37" s="34"/>
      <c r="L37" s="107"/>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07"/>
      <c r="S38" s="34"/>
      <c r="T38" s="34"/>
      <c r="U38" s="34"/>
      <c r="V38" s="34"/>
      <c r="W38" s="34"/>
      <c r="X38" s="34"/>
      <c r="Y38" s="34"/>
      <c r="Z38" s="34"/>
      <c r="AA38" s="34"/>
      <c r="AB38" s="34"/>
      <c r="AC38" s="34"/>
      <c r="AD38" s="34"/>
      <c r="AE38" s="34"/>
    </row>
    <row r="39" spans="1:31" s="2" customFormat="1" ht="25.35" customHeight="1">
      <c r="A39" s="34"/>
      <c r="B39" s="39"/>
      <c r="C39" s="120"/>
      <c r="D39" s="121" t="s">
        <v>54</v>
      </c>
      <c r="E39" s="122"/>
      <c r="F39" s="122"/>
      <c r="G39" s="123" t="s">
        <v>55</v>
      </c>
      <c r="H39" s="124" t="s">
        <v>56</v>
      </c>
      <c r="I39" s="122"/>
      <c r="J39" s="125">
        <f>SUM(J30:J37)</f>
        <v>0</v>
      </c>
      <c r="K39" s="126"/>
      <c r="L39" s="107"/>
      <c r="S39" s="34"/>
      <c r="T39" s="34"/>
      <c r="U39" s="34"/>
      <c r="V39" s="34"/>
      <c r="W39" s="34"/>
      <c r="X39" s="34"/>
      <c r="Y39" s="34"/>
      <c r="Z39" s="34"/>
      <c r="AA39" s="34"/>
      <c r="AB39" s="34"/>
      <c r="AC39" s="34"/>
      <c r="AD39" s="34"/>
      <c r="AE39" s="34"/>
    </row>
    <row r="40" spans="1:31" s="2" customFormat="1" ht="14.4" customHeight="1">
      <c r="A40" s="34"/>
      <c r="B40" s="127"/>
      <c r="C40" s="128"/>
      <c r="D40" s="128"/>
      <c r="E40" s="128"/>
      <c r="F40" s="128"/>
      <c r="G40" s="128"/>
      <c r="H40" s="128"/>
      <c r="I40" s="128"/>
      <c r="J40" s="128"/>
      <c r="K40" s="128"/>
      <c r="L40" s="107"/>
      <c r="S40" s="34"/>
      <c r="T40" s="34"/>
      <c r="U40" s="34"/>
      <c r="V40" s="34"/>
      <c r="W40" s="34"/>
      <c r="X40" s="34"/>
      <c r="Y40" s="34"/>
      <c r="Z40" s="34"/>
      <c r="AA40" s="34"/>
      <c r="AB40" s="34"/>
      <c r="AC40" s="34"/>
      <c r="AD40" s="34"/>
      <c r="AE40" s="34"/>
    </row>
    <row r="44" spans="1:31" s="2" customFormat="1" ht="6.9" customHeight="1">
      <c r="A44" s="34"/>
      <c r="B44" s="129"/>
      <c r="C44" s="130"/>
      <c r="D44" s="130"/>
      <c r="E44" s="130"/>
      <c r="F44" s="130"/>
      <c r="G44" s="130"/>
      <c r="H44" s="130"/>
      <c r="I44" s="130"/>
      <c r="J44" s="130"/>
      <c r="K44" s="130"/>
      <c r="L44" s="107"/>
      <c r="S44" s="34"/>
      <c r="T44" s="34"/>
      <c r="U44" s="34"/>
      <c r="V44" s="34"/>
      <c r="W44" s="34"/>
      <c r="X44" s="34"/>
      <c r="Y44" s="34"/>
      <c r="Z44" s="34"/>
      <c r="AA44" s="34"/>
      <c r="AB44" s="34"/>
      <c r="AC44" s="34"/>
      <c r="AD44" s="34"/>
      <c r="AE44" s="34"/>
    </row>
    <row r="45" spans="1:31" s="2" customFormat="1" ht="24.9" customHeight="1">
      <c r="A45" s="34"/>
      <c r="B45" s="35"/>
      <c r="C45" s="23" t="s">
        <v>109</v>
      </c>
      <c r="D45" s="36"/>
      <c r="E45" s="36"/>
      <c r="F45" s="36"/>
      <c r="G45" s="36"/>
      <c r="H45" s="36"/>
      <c r="I45" s="36"/>
      <c r="J45" s="36"/>
      <c r="K45" s="36"/>
      <c r="L45" s="107"/>
      <c r="S45" s="34"/>
      <c r="T45" s="34"/>
      <c r="U45" s="34"/>
      <c r="V45" s="34"/>
      <c r="W45" s="34"/>
      <c r="X45" s="34"/>
      <c r="Y45" s="34"/>
      <c r="Z45" s="34"/>
      <c r="AA45" s="34"/>
      <c r="AB45" s="34"/>
      <c r="AC45" s="34"/>
      <c r="AD45" s="34"/>
      <c r="AE45" s="34"/>
    </row>
    <row r="46" spans="1:31" s="2" customFormat="1" ht="6.9" customHeight="1">
      <c r="A46" s="34"/>
      <c r="B46" s="35"/>
      <c r="C46" s="36"/>
      <c r="D46" s="36"/>
      <c r="E46" s="36"/>
      <c r="F46" s="36"/>
      <c r="G46" s="36"/>
      <c r="H46" s="36"/>
      <c r="I46" s="36"/>
      <c r="J46" s="36"/>
      <c r="K46" s="36"/>
      <c r="L46" s="107"/>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36"/>
      <c r="J47" s="36"/>
      <c r="K47" s="36"/>
      <c r="L47" s="107"/>
      <c r="S47" s="34"/>
      <c r="T47" s="34"/>
      <c r="U47" s="34"/>
      <c r="V47" s="34"/>
      <c r="W47" s="34"/>
      <c r="X47" s="34"/>
      <c r="Y47" s="34"/>
      <c r="Z47" s="34"/>
      <c r="AA47" s="34"/>
      <c r="AB47" s="34"/>
      <c r="AC47" s="34"/>
      <c r="AD47" s="34"/>
      <c r="AE47" s="34"/>
    </row>
    <row r="48" spans="1:31" s="2" customFormat="1" ht="16.5" customHeight="1">
      <c r="A48" s="34"/>
      <c r="B48" s="35"/>
      <c r="C48" s="36"/>
      <c r="D48" s="36"/>
      <c r="E48" s="361" t="str">
        <f>E7</f>
        <v>Nýrsko ON – oprava výpravní budovy</v>
      </c>
      <c r="F48" s="362"/>
      <c r="G48" s="362"/>
      <c r="H48" s="362"/>
      <c r="I48" s="36"/>
      <c r="J48" s="36"/>
      <c r="K48" s="36"/>
      <c r="L48" s="107"/>
      <c r="S48" s="34"/>
      <c r="T48" s="34"/>
      <c r="U48" s="34"/>
      <c r="V48" s="34"/>
      <c r="W48" s="34"/>
      <c r="X48" s="34"/>
      <c r="Y48" s="34"/>
      <c r="Z48" s="34"/>
      <c r="AA48" s="34"/>
      <c r="AB48" s="34"/>
      <c r="AC48" s="34"/>
      <c r="AD48" s="34"/>
      <c r="AE48" s="34"/>
    </row>
    <row r="49" spans="1:31" s="2" customFormat="1" ht="12" customHeight="1">
      <c r="A49" s="34"/>
      <c r="B49" s="35"/>
      <c r="C49" s="29" t="s">
        <v>106</v>
      </c>
      <c r="D49" s="36"/>
      <c r="E49" s="36"/>
      <c r="F49" s="36"/>
      <c r="G49" s="36"/>
      <c r="H49" s="36"/>
      <c r="I49" s="36"/>
      <c r="J49" s="36"/>
      <c r="K49" s="36"/>
      <c r="L49" s="107"/>
      <c r="S49" s="34"/>
      <c r="T49" s="34"/>
      <c r="U49" s="34"/>
      <c r="V49" s="34"/>
      <c r="W49" s="34"/>
      <c r="X49" s="34"/>
      <c r="Y49" s="34"/>
      <c r="Z49" s="34"/>
      <c r="AA49" s="34"/>
      <c r="AB49" s="34"/>
      <c r="AC49" s="34"/>
      <c r="AD49" s="34"/>
      <c r="AE49" s="34"/>
    </row>
    <row r="50" spans="1:31" s="2" customFormat="1" ht="16.5" customHeight="1">
      <c r="A50" s="34"/>
      <c r="B50" s="35"/>
      <c r="C50" s="36"/>
      <c r="D50" s="36"/>
      <c r="E50" s="314" t="str">
        <f>E9</f>
        <v>SO 06 - VRN - Vedlejší rozpočtové náklady</v>
      </c>
      <c r="F50" s="363"/>
      <c r="G50" s="363"/>
      <c r="H50" s="363"/>
      <c r="I50" s="36"/>
      <c r="J50" s="36"/>
      <c r="K50" s="36"/>
      <c r="L50" s="107"/>
      <c r="S50" s="34"/>
      <c r="T50" s="34"/>
      <c r="U50" s="34"/>
      <c r="V50" s="34"/>
      <c r="W50" s="34"/>
      <c r="X50" s="34"/>
      <c r="Y50" s="34"/>
      <c r="Z50" s="34"/>
      <c r="AA50" s="34"/>
      <c r="AB50" s="34"/>
      <c r="AC50" s="34"/>
      <c r="AD50" s="34"/>
      <c r="AE50" s="34"/>
    </row>
    <row r="51" spans="1:31" s="2" customFormat="1" ht="6.9" customHeight="1">
      <c r="A51" s="34"/>
      <c r="B51" s="35"/>
      <c r="C51" s="36"/>
      <c r="D51" s="36"/>
      <c r="E51" s="36"/>
      <c r="F51" s="36"/>
      <c r="G51" s="36"/>
      <c r="H51" s="36"/>
      <c r="I51" s="36"/>
      <c r="J51" s="36"/>
      <c r="K51" s="36"/>
      <c r="L51" s="107"/>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 xml:space="preserve"> </v>
      </c>
      <c r="G52" s="36"/>
      <c r="H52" s="36"/>
      <c r="I52" s="29" t="s">
        <v>23</v>
      </c>
      <c r="J52" s="60" t="str">
        <f>IF(J12="","",J12)</f>
        <v>19. 8. 2020</v>
      </c>
      <c r="K52" s="36"/>
      <c r="L52" s="107"/>
      <c r="S52" s="34"/>
      <c r="T52" s="34"/>
      <c r="U52" s="34"/>
      <c r="V52" s="34"/>
      <c r="W52" s="34"/>
      <c r="X52" s="34"/>
      <c r="Y52" s="34"/>
      <c r="Z52" s="34"/>
      <c r="AA52" s="34"/>
      <c r="AB52" s="34"/>
      <c r="AC52" s="34"/>
      <c r="AD52" s="34"/>
      <c r="AE52" s="34"/>
    </row>
    <row r="53" spans="1:31" s="2" customFormat="1" ht="6.9" customHeight="1">
      <c r="A53" s="34"/>
      <c r="B53" s="35"/>
      <c r="C53" s="36"/>
      <c r="D53" s="36"/>
      <c r="E53" s="36"/>
      <c r="F53" s="36"/>
      <c r="G53" s="36"/>
      <c r="H53" s="36"/>
      <c r="I53" s="36"/>
      <c r="J53" s="36"/>
      <c r="K53" s="36"/>
      <c r="L53" s="107"/>
      <c r="S53" s="34"/>
      <c r="T53" s="34"/>
      <c r="U53" s="34"/>
      <c r="V53" s="34"/>
      <c r="W53" s="34"/>
      <c r="X53" s="34"/>
      <c r="Y53" s="34"/>
      <c r="Z53" s="34"/>
      <c r="AA53" s="34"/>
      <c r="AB53" s="34"/>
      <c r="AC53" s="34"/>
      <c r="AD53" s="34"/>
      <c r="AE53" s="34"/>
    </row>
    <row r="54" spans="1:31" s="2" customFormat="1" ht="15.15" customHeight="1">
      <c r="A54" s="34"/>
      <c r="B54" s="35"/>
      <c r="C54" s="29" t="s">
        <v>25</v>
      </c>
      <c r="D54" s="36"/>
      <c r="E54" s="36"/>
      <c r="F54" s="27" t="str">
        <f>E15</f>
        <v>Správa železnic, s.o.</v>
      </c>
      <c r="G54" s="36"/>
      <c r="H54" s="36"/>
      <c r="I54" s="29" t="s">
        <v>33</v>
      </c>
      <c r="J54" s="32" t="str">
        <f>E21</f>
        <v xml:space="preserve">SUDOP EU a.s. </v>
      </c>
      <c r="K54" s="36"/>
      <c r="L54" s="107"/>
      <c r="S54" s="34"/>
      <c r="T54" s="34"/>
      <c r="U54" s="34"/>
      <c r="V54" s="34"/>
      <c r="W54" s="34"/>
      <c r="X54" s="34"/>
      <c r="Y54" s="34"/>
      <c r="Z54" s="34"/>
      <c r="AA54" s="34"/>
      <c r="AB54" s="34"/>
      <c r="AC54" s="34"/>
      <c r="AD54" s="34"/>
      <c r="AE54" s="34"/>
    </row>
    <row r="55" spans="1:31" s="2" customFormat="1" ht="25.65" customHeight="1">
      <c r="A55" s="34"/>
      <c r="B55" s="35"/>
      <c r="C55" s="29" t="s">
        <v>31</v>
      </c>
      <c r="D55" s="36"/>
      <c r="E55" s="36"/>
      <c r="F55" s="27" t="str">
        <f>IF(E18="","",E18)</f>
        <v>Vyplň údaj</v>
      </c>
      <c r="G55" s="36"/>
      <c r="H55" s="36"/>
      <c r="I55" s="29" t="s">
        <v>38</v>
      </c>
      <c r="J55" s="32" t="str">
        <f>E24</f>
        <v>STAVEBNÍ ROZPOČTY s.r.o.</v>
      </c>
      <c r="K55" s="36"/>
      <c r="L55" s="107"/>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36"/>
      <c r="J56" s="36"/>
      <c r="K56" s="36"/>
      <c r="L56" s="107"/>
      <c r="S56" s="34"/>
      <c r="T56" s="34"/>
      <c r="U56" s="34"/>
      <c r="V56" s="34"/>
      <c r="W56" s="34"/>
      <c r="X56" s="34"/>
      <c r="Y56" s="34"/>
      <c r="Z56" s="34"/>
      <c r="AA56" s="34"/>
      <c r="AB56" s="34"/>
      <c r="AC56" s="34"/>
      <c r="AD56" s="34"/>
      <c r="AE56" s="34"/>
    </row>
    <row r="57" spans="1:31" s="2" customFormat="1" ht="29.25" customHeight="1">
      <c r="A57" s="34"/>
      <c r="B57" s="35"/>
      <c r="C57" s="131" t="s">
        <v>110</v>
      </c>
      <c r="D57" s="132"/>
      <c r="E57" s="132"/>
      <c r="F57" s="132"/>
      <c r="G57" s="132"/>
      <c r="H57" s="132"/>
      <c r="I57" s="132"/>
      <c r="J57" s="133" t="s">
        <v>111</v>
      </c>
      <c r="K57" s="132"/>
      <c r="L57" s="107"/>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36"/>
      <c r="J58" s="36"/>
      <c r="K58" s="36"/>
      <c r="L58" s="107"/>
      <c r="S58" s="34"/>
      <c r="T58" s="34"/>
      <c r="U58" s="34"/>
      <c r="V58" s="34"/>
      <c r="W58" s="34"/>
      <c r="X58" s="34"/>
      <c r="Y58" s="34"/>
      <c r="Z58" s="34"/>
      <c r="AA58" s="34"/>
      <c r="AB58" s="34"/>
      <c r="AC58" s="34"/>
      <c r="AD58" s="34"/>
      <c r="AE58" s="34"/>
    </row>
    <row r="59" spans="1:47" s="2" customFormat="1" ht="22.8" customHeight="1">
      <c r="A59" s="34"/>
      <c r="B59" s="35"/>
      <c r="C59" s="134" t="s">
        <v>76</v>
      </c>
      <c r="D59" s="36"/>
      <c r="E59" s="36"/>
      <c r="F59" s="36"/>
      <c r="G59" s="36"/>
      <c r="H59" s="36"/>
      <c r="I59" s="36"/>
      <c r="J59" s="78">
        <f>J87</f>
        <v>0</v>
      </c>
      <c r="K59" s="36"/>
      <c r="L59" s="107"/>
      <c r="S59" s="34"/>
      <c r="T59" s="34"/>
      <c r="U59" s="34"/>
      <c r="V59" s="34"/>
      <c r="W59" s="34"/>
      <c r="X59" s="34"/>
      <c r="Y59" s="34"/>
      <c r="Z59" s="34"/>
      <c r="AA59" s="34"/>
      <c r="AB59" s="34"/>
      <c r="AC59" s="34"/>
      <c r="AD59" s="34"/>
      <c r="AE59" s="34"/>
      <c r="AU59" s="17" t="s">
        <v>112</v>
      </c>
    </row>
    <row r="60" spans="2:12" s="9" customFormat="1" ht="24.9" customHeight="1">
      <c r="B60" s="135"/>
      <c r="C60" s="136"/>
      <c r="D60" s="137" t="s">
        <v>102</v>
      </c>
      <c r="E60" s="138"/>
      <c r="F60" s="138"/>
      <c r="G60" s="138"/>
      <c r="H60" s="138"/>
      <c r="I60" s="138"/>
      <c r="J60" s="139">
        <f>J88</f>
        <v>0</v>
      </c>
      <c r="K60" s="136"/>
      <c r="L60" s="140"/>
    </row>
    <row r="61" spans="2:12" s="10" customFormat="1" ht="19.95" customHeight="1">
      <c r="B61" s="141"/>
      <c r="C61" s="142"/>
      <c r="D61" s="143" t="s">
        <v>2370</v>
      </c>
      <c r="E61" s="144"/>
      <c r="F61" s="144"/>
      <c r="G61" s="144"/>
      <c r="H61" s="144"/>
      <c r="I61" s="144"/>
      <c r="J61" s="145">
        <f>J89</f>
        <v>0</v>
      </c>
      <c r="K61" s="142"/>
      <c r="L61" s="146"/>
    </row>
    <row r="62" spans="2:12" s="10" customFormat="1" ht="19.95" customHeight="1">
      <c r="B62" s="141"/>
      <c r="C62" s="142"/>
      <c r="D62" s="143" t="s">
        <v>2371</v>
      </c>
      <c r="E62" s="144"/>
      <c r="F62" s="144"/>
      <c r="G62" s="144"/>
      <c r="H62" s="144"/>
      <c r="I62" s="144"/>
      <c r="J62" s="145">
        <f>J93</f>
        <v>0</v>
      </c>
      <c r="K62" s="142"/>
      <c r="L62" s="146"/>
    </row>
    <row r="63" spans="2:12" s="10" customFormat="1" ht="19.95" customHeight="1">
      <c r="B63" s="141"/>
      <c r="C63" s="142"/>
      <c r="D63" s="143" t="s">
        <v>1866</v>
      </c>
      <c r="E63" s="144"/>
      <c r="F63" s="144"/>
      <c r="G63" s="144"/>
      <c r="H63" s="144"/>
      <c r="I63" s="144"/>
      <c r="J63" s="145">
        <f>J95</f>
        <v>0</v>
      </c>
      <c r="K63" s="142"/>
      <c r="L63" s="146"/>
    </row>
    <row r="64" spans="2:12" s="10" customFormat="1" ht="19.95" customHeight="1">
      <c r="B64" s="141"/>
      <c r="C64" s="142"/>
      <c r="D64" s="143" t="s">
        <v>2372</v>
      </c>
      <c r="E64" s="144"/>
      <c r="F64" s="144"/>
      <c r="G64" s="144"/>
      <c r="H64" s="144"/>
      <c r="I64" s="144"/>
      <c r="J64" s="145">
        <f>J98</f>
        <v>0</v>
      </c>
      <c r="K64" s="142"/>
      <c r="L64" s="146"/>
    </row>
    <row r="65" spans="2:12" s="10" customFormat="1" ht="19.95" customHeight="1">
      <c r="B65" s="141"/>
      <c r="C65" s="142"/>
      <c r="D65" s="143" t="s">
        <v>2373</v>
      </c>
      <c r="E65" s="144"/>
      <c r="F65" s="144"/>
      <c r="G65" s="144"/>
      <c r="H65" s="144"/>
      <c r="I65" s="144"/>
      <c r="J65" s="145">
        <f>J100</f>
        <v>0</v>
      </c>
      <c r="K65" s="142"/>
      <c r="L65" s="146"/>
    </row>
    <row r="66" spans="2:12" s="10" customFormat="1" ht="19.95" customHeight="1">
      <c r="B66" s="141"/>
      <c r="C66" s="142"/>
      <c r="D66" s="143" t="s">
        <v>2374</v>
      </c>
      <c r="E66" s="144"/>
      <c r="F66" s="144"/>
      <c r="G66" s="144"/>
      <c r="H66" s="144"/>
      <c r="I66" s="144"/>
      <c r="J66" s="145">
        <f>J102</f>
        <v>0</v>
      </c>
      <c r="K66" s="142"/>
      <c r="L66" s="146"/>
    </row>
    <row r="67" spans="2:12" s="9" customFormat="1" ht="24.9" customHeight="1">
      <c r="B67" s="135"/>
      <c r="C67" s="136"/>
      <c r="D67" s="137" t="s">
        <v>2375</v>
      </c>
      <c r="E67" s="138"/>
      <c r="F67" s="138"/>
      <c r="G67" s="138"/>
      <c r="H67" s="138"/>
      <c r="I67" s="138"/>
      <c r="J67" s="139">
        <f>J104</f>
        <v>0</v>
      </c>
      <c r="K67" s="136"/>
      <c r="L67" s="140"/>
    </row>
    <row r="68" spans="1:31" s="2" customFormat="1" ht="21.75" customHeight="1">
      <c r="A68" s="34"/>
      <c r="B68" s="35"/>
      <c r="C68" s="36"/>
      <c r="D68" s="36"/>
      <c r="E68" s="36"/>
      <c r="F68" s="36"/>
      <c r="G68" s="36"/>
      <c r="H68" s="36"/>
      <c r="I68" s="36"/>
      <c r="J68" s="36"/>
      <c r="K68" s="36"/>
      <c r="L68" s="107"/>
      <c r="S68" s="34"/>
      <c r="T68" s="34"/>
      <c r="U68" s="34"/>
      <c r="V68" s="34"/>
      <c r="W68" s="34"/>
      <c r="X68" s="34"/>
      <c r="Y68" s="34"/>
      <c r="Z68" s="34"/>
      <c r="AA68" s="34"/>
      <c r="AB68" s="34"/>
      <c r="AC68" s="34"/>
      <c r="AD68" s="34"/>
      <c r="AE68" s="34"/>
    </row>
    <row r="69" spans="1:31" s="2" customFormat="1" ht="6.9" customHeight="1">
      <c r="A69" s="34"/>
      <c r="B69" s="48"/>
      <c r="C69" s="49"/>
      <c r="D69" s="49"/>
      <c r="E69" s="49"/>
      <c r="F69" s="49"/>
      <c r="G69" s="49"/>
      <c r="H69" s="49"/>
      <c r="I69" s="49"/>
      <c r="J69" s="49"/>
      <c r="K69" s="49"/>
      <c r="L69" s="107"/>
      <c r="S69" s="34"/>
      <c r="T69" s="34"/>
      <c r="U69" s="34"/>
      <c r="V69" s="34"/>
      <c r="W69" s="34"/>
      <c r="X69" s="34"/>
      <c r="Y69" s="34"/>
      <c r="Z69" s="34"/>
      <c r="AA69" s="34"/>
      <c r="AB69" s="34"/>
      <c r="AC69" s="34"/>
      <c r="AD69" s="34"/>
      <c r="AE69" s="34"/>
    </row>
    <row r="73" spans="1:31" s="2" customFormat="1" ht="6.9" customHeight="1">
      <c r="A73" s="34"/>
      <c r="B73" s="50"/>
      <c r="C73" s="51"/>
      <c r="D73" s="51"/>
      <c r="E73" s="51"/>
      <c r="F73" s="51"/>
      <c r="G73" s="51"/>
      <c r="H73" s="51"/>
      <c r="I73" s="51"/>
      <c r="J73" s="51"/>
      <c r="K73" s="51"/>
      <c r="L73" s="107"/>
      <c r="S73" s="34"/>
      <c r="T73" s="34"/>
      <c r="U73" s="34"/>
      <c r="V73" s="34"/>
      <c r="W73" s="34"/>
      <c r="X73" s="34"/>
      <c r="Y73" s="34"/>
      <c r="Z73" s="34"/>
      <c r="AA73" s="34"/>
      <c r="AB73" s="34"/>
      <c r="AC73" s="34"/>
      <c r="AD73" s="34"/>
      <c r="AE73" s="34"/>
    </row>
    <row r="74" spans="1:31" s="2" customFormat="1" ht="24.9" customHeight="1">
      <c r="A74" s="34"/>
      <c r="B74" s="35"/>
      <c r="C74" s="23" t="s">
        <v>136</v>
      </c>
      <c r="D74" s="36"/>
      <c r="E74" s="36"/>
      <c r="F74" s="36"/>
      <c r="G74" s="36"/>
      <c r="H74" s="36"/>
      <c r="I74" s="36"/>
      <c r="J74" s="36"/>
      <c r="K74" s="36"/>
      <c r="L74" s="107"/>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07"/>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07"/>
      <c r="S76" s="34"/>
      <c r="T76" s="34"/>
      <c r="U76" s="34"/>
      <c r="V76" s="34"/>
      <c r="W76" s="34"/>
      <c r="X76" s="34"/>
      <c r="Y76" s="34"/>
      <c r="Z76" s="34"/>
      <c r="AA76" s="34"/>
      <c r="AB76" s="34"/>
      <c r="AC76" s="34"/>
      <c r="AD76" s="34"/>
      <c r="AE76" s="34"/>
    </row>
    <row r="77" spans="1:31" s="2" customFormat="1" ht="16.5" customHeight="1">
      <c r="A77" s="34"/>
      <c r="B77" s="35"/>
      <c r="C77" s="36"/>
      <c r="D77" s="36"/>
      <c r="E77" s="361" t="str">
        <f>E7</f>
        <v>Nýrsko ON – oprava výpravní budovy</v>
      </c>
      <c r="F77" s="362"/>
      <c r="G77" s="362"/>
      <c r="H77" s="362"/>
      <c r="I77" s="36"/>
      <c r="J77" s="36"/>
      <c r="K77" s="36"/>
      <c r="L77" s="107"/>
      <c r="S77" s="34"/>
      <c r="T77" s="34"/>
      <c r="U77" s="34"/>
      <c r="V77" s="34"/>
      <c r="W77" s="34"/>
      <c r="X77" s="34"/>
      <c r="Y77" s="34"/>
      <c r="Z77" s="34"/>
      <c r="AA77" s="34"/>
      <c r="AB77" s="34"/>
      <c r="AC77" s="34"/>
      <c r="AD77" s="34"/>
      <c r="AE77" s="34"/>
    </row>
    <row r="78" spans="1:31" s="2" customFormat="1" ht="12" customHeight="1">
      <c r="A78" s="34"/>
      <c r="B78" s="35"/>
      <c r="C78" s="29" t="s">
        <v>106</v>
      </c>
      <c r="D78" s="36"/>
      <c r="E78" s="36"/>
      <c r="F78" s="36"/>
      <c r="G78" s="36"/>
      <c r="H78" s="36"/>
      <c r="I78" s="36"/>
      <c r="J78" s="36"/>
      <c r="K78" s="36"/>
      <c r="L78" s="107"/>
      <c r="S78" s="34"/>
      <c r="T78" s="34"/>
      <c r="U78" s="34"/>
      <c r="V78" s="34"/>
      <c r="W78" s="34"/>
      <c r="X78" s="34"/>
      <c r="Y78" s="34"/>
      <c r="Z78" s="34"/>
      <c r="AA78" s="34"/>
      <c r="AB78" s="34"/>
      <c r="AC78" s="34"/>
      <c r="AD78" s="34"/>
      <c r="AE78" s="34"/>
    </row>
    <row r="79" spans="1:31" s="2" customFormat="1" ht="16.5" customHeight="1">
      <c r="A79" s="34"/>
      <c r="B79" s="35"/>
      <c r="C79" s="36"/>
      <c r="D79" s="36"/>
      <c r="E79" s="314" t="str">
        <f>E9</f>
        <v>SO 06 - VRN - Vedlejší rozpočtové náklady</v>
      </c>
      <c r="F79" s="363"/>
      <c r="G79" s="363"/>
      <c r="H79" s="363"/>
      <c r="I79" s="36"/>
      <c r="J79" s="36"/>
      <c r="K79" s="36"/>
      <c r="L79" s="107"/>
      <c r="S79" s="34"/>
      <c r="T79" s="34"/>
      <c r="U79" s="34"/>
      <c r="V79" s="34"/>
      <c r="W79" s="34"/>
      <c r="X79" s="34"/>
      <c r="Y79" s="34"/>
      <c r="Z79" s="34"/>
      <c r="AA79" s="34"/>
      <c r="AB79" s="34"/>
      <c r="AC79" s="34"/>
      <c r="AD79" s="34"/>
      <c r="AE79" s="34"/>
    </row>
    <row r="80" spans="1:31" s="2" customFormat="1" ht="6.9" customHeight="1">
      <c r="A80" s="34"/>
      <c r="B80" s="35"/>
      <c r="C80" s="36"/>
      <c r="D80" s="36"/>
      <c r="E80" s="36"/>
      <c r="F80" s="36"/>
      <c r="G80" s="36"/>
      <c r="H80" s="36"/>
      <c r="I80" s="36"/>
      <c r="J80" s="36"/>
      <c r="K80" s="36"/>
      <c r="L80" s="107"/>
      <c r="S80" s="34"/>
      <c r="T80" s="34"/>
      <c r="U80" s="34"/>
      <c r="V80" s="34"/>
      <c r="W80" s="34"/>
      <c r="X80" s="34"/>
      <c r="Y80" s="34"/>
      <c r="Z80" s="34"/>
      <c r="AA80" s="34"/>
      <c r="AB80" s="34"/>
      <c r="AC80" s="34"/>
      <c r="AD80" s="34"/>
      <c r="AE80" s="34"/>
    </row>
    <row r="81" spans="1:31" s="2" customFormat="1" ht="12" customHeight="1">
      <c r="A81" s="34"/>
      <c r="B81" s="35"/>
      <c r="C81" s="29" t="s">
        <v>21</v>
      </c>
      <c r="D81" s="36"/>
      <c r="E81" s="36"/>
      <c r="F81" s="27" t="str">
        <f>F12</f>
        <v xml:space="preserve"> </v>
      </c>
      <c r="G81" s="36"/>
      <c r="H81" s="36"/>
      <c r="I81" s="29" t="s">
        <v>23</v>
      </c>
      <c r="J81" s="60" t="str">
        <f>IF(J12="","",J12)</f>
        <v>19. 8. 2020</v>
      </c>
      <c r="K81" s="36"/>
      <c r="L81" s="107"/>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07"/>
      <c r="S82" s="34"/>
      <c r="T82" s="34"/>
      <c r="U82" s="34"/>
      <c r="V82" s="34"/>
      <c r="W82" s="34"/>
      <c r="X82" s="34"/>
      <c r="Y82" s="34"/>
      <c r="Z82" s="34"/>
      <c r="AA82" s="34"/>
      <c r="AB82" s="34"/>
      <c r="AC82" s="34"/>
      <c r="AD82" s="34"/>
      <c r="AE82" s="34"/>
    </row>
    <row r="83" spans="1:31" s="2" customFormat="1" ht="15.15" customHeight="1">
      <c r="A83" s="34"/>
      <c r="B83" s="35"/>
      <c r="C83" s="29" t="s">
        <v>25</v>
      </c>
      <c r="D83" s="36"/>
      <c r="E83" s="36"/>
      <c r="F83" s="27" t="str">
        <f>E15</f>
        <v>Správa železnic, s.o.</v>
      </c>
      <c r="G83" s="36"/>
      <c r="H83" s="36"/>
      <c r="I83" s="29" t="s">
        <v>33</v>
      </c>
      <c r="J83" s="32" t="str">
        <f>E21</f>
        <v xml:space="preserve">SUDOP EU a.s. </v>
      </c>
      <c r="K83" s="36"/>
      <c r="L83" s="107"/>
      <c r="S83" s="34"/>
      <c r="T83" s="34"/>
      <c r="U83" s="34"/>
      <c r="V83" s="34"/>
      <c r="W83" s="34"/>
      <c r="X83" s="34"/>
      <c r="Y83" s="34"/>
      <c r="Z83" s="34"/>
      <c r="AA83" s="34"/>
      <c r="AB83" s="34"/>
      <c r="AC83" s="34"/>
      <c r="AD83" s="34"/>
      <c r="AE83" s="34"/>
    </row>
    <row r="84" spans="1:31" s="2" customFormat="1" ht="25.65" customHeight="1">
      <c r="A84" s="34"/>
      <c r="B84" s="35"/>
      <c r="C84" s="29" t="s">
        <v>31</v>
      </c>
      <c r="D84" s="36"/>
      <c r="E84" s="36"/>
      <c r="F84" s="27" t="str">
        <f>IF(E18="","",E18)</f>
        <v>Vyplň údaj</v>
      </c>
      <c r="G84" s="36"/>
      <c r="H84" s="36"/>
      <c r="I84" s="29" t="s">
        <v>38</v>
      </c>
      <c r="J84" s="32" t="str">
        <f>E24</f>
        <v>STAVEBNÍ ROZPOČTY s.r.o.</v>
      </c>
      <c r="K84" s="36"/>
      <c r="L84" s="107"/>
      <c r="S84" s="34"/>
      <c r="T84" s="34"/>
      <c r="U84" s="34"/>
      <c r="V84" s="34"/>
      <c r="W84" s="34"/>
      <c r="X84" s="34"/>
      <c r="Y84" s="34"/>
      <c r="Z84" s="34"/>
      <c r="AA84" s="34"/>
      <c r="AB84" s="34"/>
      <c r="AC84" s="34"/>
      <c r="AD84" s="34"/>
      <c r="AE84" s="34"/>
    </row>
    <row r="85" spans="1:31" s="2" customFormat="1" ht="10.35" customHeight="1">
      <c r="A85" s="34"/>
      <c r="B85" s="35"/>
      <c r="C85" s="36"/>
      <c r="D85" s="36"/>
      <c r="E85" s="36"/>
      <c r="F85" s="36"/>
      <c r="G85" s="36"/>
      <c r="H85" s="36"/>
      <c r="I85" s="36"/>
      <c r="J85" s="36"/>
      <c r="K85" s="36"/>
      <c r="L85" s="107"/>
      <c r="S85" s="34"/>
      <c r="T85" s="34"/>
      <c r="U85" s="34"/>
      <c r="V85" s="34"/>
      <c r="W85" s="34"/>
      <c r="X85" s="34"/>
      <c r="Y85" s="34"/>
      <c r="Z85" s="34"/>
      <c r="AA85" s="34"/>
      <c r="AB85" s="34"/>
      <c r="AC85" s="34"/>
      <c r="AD85" s="34"/>
      <c r="AE85" s="34"/>
    </row>
    <row r="86" spans="1:31" s="11" customFormat="1" ht="29.25" customHeight="1">
      <c r="A86" s="147"/>
      <c r="B86" s="148"/>
      <c r="C86" s="149" t="s">
        <v>137</v>
      </c>
      <c r="D86" s="150" t="s">
        <v>63</v>
      </c>
      <c r="E86" s="150" t="s">
        <v>59</v>
      </c>
      <c r="F86" s="150" t="s">
        <v>60</v>
      </c>
      <c r="G86" s="150" t="s">
        <v>138</v>
      </c>
      <c r="H86" s="150" t="s">
        <v>139</v>
      </c>
      <c r="I86" s="150" t="s">
        <v>140</v>
      </c>
      <c r="J86" s="150" t="s">
        <v>111</v>
      </c>
      <c r="K86" s="151" t="s">
        <v>141</v>
      </c>
      <c r="L86" s="152"/>
      <c r="M86" s="69" t="s">
        <v>19</v>
      </c>
      <c r="N86" s="70" t="s">
        <v>48</v>
      </c>
      <c r="O86" s="70" t="s">
        <v>142</v>
      </c>
      <c r="P86" s="70" t="s">
        <v>143</v>
      </c>
      <c r="Q86" s="70" t="s">
        <v>144</v>
      </c>
      <c r="R86" s="70" t="s">
        <v>145</v>
      </c>
      <c r="S86" s="70" t="s">
        <v>146</v>
      </c>
      <c r="T86" s="71" t="s">
        <v>147</v>
      </c>
      <c r="U86" s="147"/>
      <c r="V86" s="147"/>
      <c r="W86" s="147"/>
      <c r="X86" s="147"/>
      <c r="Y86" s="147"/>
      <c r="Z86" s="147"/>
      <c r="AA86" s="147"/>
      <c r="AB86" s="147"/>
      <c r="AC86" s="147"/>
      <c r="AD86" s="147"/>
      <c r="AE86" s="147"/>
    </row>
    <row r="87" spans="1:63" s="2" customFormat="1" ht="22.8" customHeight="1">
      <c r="A87" s="34"/>
      <c r="B87" s="35"/>
      <c r="C87" s="76" t="s">
        <v>148</v>
      </c>
      <c r="D87" s="36"/>
      <c r="E87" s="36"/>
      <c r="F87" s="36"/>
      <c r="G87" s="36"/>
      <c r="H87" s="36"/>
      <c r="I87" s="36"/>
      <c r="J87" s="153">
        <f>BK87</f>
        <v>0</v>
      </c>
      <c r="K87" s="36"/>
      <c r="L87" s="39"/>
      <c r="M87" s="72"/>
      <c r="N87" s="154"/>
      <c r="O87" s="73"/>
      <c r="P87" s="155">
        <f>P88+P104</f>
        <v>0</v>
      </c>
      <c r="Q87" s="73"/>
      <c r="R87" s="155">
        <f>R88+R104</f>
        <v>0</v>
      </c>
      <c r="S87" s="73"/>
      <c r="T87" s="156">
        <f>T88+T104</f>
        <v>0</v>
      </c>
      <c r="U87" s="34"/>
      <c r="V87" s="34"/>
      <c r="W87" s="34"/>
      <c r="X87" s="34"/>
      <c r="Y87" s="34"/>
      <c r="Z87" s="34"/>
      <c r="AA87" s="34"/>
      <c r="AB87" s="34"/>
      <c r="AC87" s="34"/>
      <c r="AD87" s="34"/>
      <c r="AE87" s="34"/>
      <c r="AT87" s="17" t="s">
        <v>77</v>
      </c>
      <c r="AU87" s="17" t="s">
        <v>112</v>
      </c>
      <c r="BK87" s="157">
        <f>BK88+BK104</f>
        <v>0</v>
      </c>
    </row>
    <row r="88" spans="2:63" s="12" customFormat="1" ht="25.95" customHeight="1">
      <c r="B88" s="158"/>
      <c r="C88" s="159"/>
      <c r="D88" s="160" t="s">
        <v>77</v>
      </c>
      <c r="E88" s="161" t="s">
        <v>2253</v>
      </c>
      <c r="F88" s="161" t="s">
        <v>2254</v>
      </c>
      <c r="G88" s="159"/>
      <c r="H88" s="159"/>
      <c r="I88" s="162"/>
      <c r="J88" s="163">
        <f>BK88</f>
        <v>0</v>
      </c>
      <c r="K88" s="159"/>
      <c r="L88" s="164"/>
      <c r="M88" s="165"/>
      <c r="N88" s="166"/>
      <c r="O88" s="166"/>
      <c r="P88" s="167">
        <f>P89+P93+P95+P98+P100+P102</f>
        <v>0</v>
      </c>
      <c r="Q88" s="166"/>
      <c r="R88" s="167">
        <f>R89+R93+R95+R98+R100+R102</f>
        <v>0</v>
      </c>
      <c r="S88" s="166"/>
      <c r="T88" s="168">
        <f>T89+T93+T95+T98+T100+T102</f>
        <v>0</v>
      </c>
      <c r="AR88" s="169" t="s">
        <v>181</v>
      </c>
      <c r="AT88" s="170" t="s">
        <v>77</v>
      </c>
      <c r="AU88" s="170" t="s">
        <v>78</v>
      </c>
      <c r="AY88" s="169" t="s">
        <v>151</v>
      </c>
      <c r="BK88" s="171">
        <f>BK89+BK93+BK95+BK98+BK100+BK102</f>
        <v>0</v>
      </c>
    </row>
    <row r="89" spans="2:63" s="12" customFormat="1" ht="22.8" customHeight="1">
      <c r="B89" s="158"/>
      <c r="C89" s="159"/>
      <c r="D89" s="160" t="s">
        <v>77</v>
      </c>
      <c r="E89" s="172" t="s">
        <v>2376</v>
      </c>
      <c r="F89" s="172" t="s">
        <v>2377</v>
      </c>
      <c r="G89" s="159"/>
      <c r="H89" s="159"/>
      <c r="I89" s="162"/>
      <c r="J89" s="173">
        <f>BK89</f>
        <v>0</v>
      </c>
      <c r="K89" s="159"/>
      <c r="L89" s="164"/>
      <c r="M89" s="165"/>
      <c r="N89" s="166"/>
      <c r="O89" s="166"/>
      <c r="P89" s="167">
        <f>SUM(P90:P92)</f>
        <v>0</v>
      </c>
      <c r="Q89" s="166"/>
      <c r="R89" s="167">
        <f>SUM(R90:R92)</f>
        <v>0</v>
      </c>
      <c r="S89" s="166"/>
      <c r="T89" s="168">
        <f>SUM(T90:T92)</f>
        <v>0</v>
      </c>
      <c r="AR89" s="169" t="s">
        <v>181</v>
      </c>
      <c r="AT89" s="170" t="s">
        <v>77</v>
      </c>
      <c r="AU89" s="170" t="s">
        <v>86</v>
      </c>
      <c r="AY89" s="169" t="s">
        <v>151</v>
      </c>
      <c r="BK89" s="171">
        <f>SUM(BK90:BK92)</f>
        <v>0</v>
      </c>
    </row>
    <row r="90" spans="1:65" s="2" customFormat="1" ht="14.4" customHeight="1">
      <c r="A90" s="34"/>
      <c r="B90" s="35"/>
      <c r="C90" s="174" t="s">
        <v>86</v>
      </c>
      <c r="D90" s="174" t="s">
        <v>153</v>
      </c>
      <c r="E90" s="175" t="s">
        <v>2378</v>
      </c>
      <c r="F90" s="176" t="s">
        <v>2379</v>
      </c>
      <c r="G90" s="177" t="s">
        <v>2259</v>
      </c>
      <c r="H90" s="178">
        <v>1</v>
      </c>
      <c r="I90" s="179"/>
      <c r="J90" s="180">
        <f>ROUND(I90*H90,2)</f>
        <v>0</v>
      </c>
      <c r="K90" s="176" t="s">
        <v>19</v>
      </c>
      <c r="L90" s="39"/>
      <c r="M90" s="181" t="s">
        <v>19</v>
      </c>
      <c r="N90" s="182" t="s">
        <v>51</v>
      </c>
      <c r="O90" s="65"/>
      <c r="P90" s="183">
        <f>O90*H90</f>
        <v>0</v>
      </c>
      <c r="Q90" s="183">
        <v>0</v>
      </c>
      <c r="R90" s="183">
        <f>Q90*H90</f>
        <v>0</v>
      </c>
      <c r="S90" s="183">
        <v>0</v>
      </c>
      <c r="T90" s="184">
        <f>S90*H90</f>
        <v>0</v>
      </c>
      <c r="U90" s="34"/>
      <c r="V90" s="34"/>
      <c r="W90" s="34"/>
      <c r="X90" s="34"/>
      <c r="Y90" s="34"/>
      <c r="Z90" s="34"/>
      <c r="AA90" s="34"/>
      <c r="AB90" s="34"/>
      <c r="AC90" s="34"/>
      <c r="AD90" s="34"/>
      <c r="AE90" s="34"/>
      <c r="AR90" s="185" t="s">
        <v>158</v>
      </c>
      <c r="AT90" s="185" t="s">
        <v>153</v>
      </c>
      <c r="AU90" s="185" t="s">
        <v>88</v>
      </c>
      <c r="AY90" s="17" t="s">
        <v>151</v>
      </c>
      <c r="BE90" s="186">
        <f>IF(N90="základní",J90,0)</f>
        <v>0</v>
      </c>
      <c r="BF90" s="186">
        <f>IF(N90="snížená",J90,0)</f>
        <v>0</v>
      </c>
      <c r="BG90" s="186">
        <f>IF(N90="zákl. přenesená",J90,0)</f>
        <v>0</v>
      </c>
      <c r="BH90" s="186">
        <f>IF(N90="sníž. přenesená",J90,0)</f>
        <v>0</v>
      </c>
      <c r="BI90" s="186">
        <f>IF(N90="nulová",J90,0)</f>
        <v>0</v>
      </c>
      <c r="BJ90" s="17" t="s">
        <v>158</v>
      </c>
      <c r="BK90" s="186">
        <f>ROUND(I90*H90,2)</f>
        <v>0</v>
      </c>
      <c r="BL90" s="17" t="s">
        <v>158</v>
      </c>
      <c r="BM90" s="185" t="s">
        <v>2380</v>
      </c>
    </row>
    <row r="91" spans="1:65" s="2" customFormat="1" ht="14.4" customHeight="1">
      <c r="A91" s="34"/>
      <c r="B91" s="35"/>
      <c r="C91" s="174" t="s">
        <v>88</v>
      </c>
      <c r="D91" s="174" t="s">
        <v>153</v>
      </c>
      <c r="E91" s="175" t="s">
        <v>2381</v>
      </c>
      <c r="F91" s="176" t="s">
        <v>2382</v>
      </c>
      <c r="G91" s="177" t="s">
        <v>2259</v>
      </c>
      <c r="H91" s="178">
        <v>1</v>
      </c>
      <c r="I91" s="179"/>
      <c r="J91" s="180">
        <f>ROUND(I91*H91,2)</f>
        <v>0</v>
      </c>
      <c r="K91" s="176" t="s">
        <v>19</v>
      </c>
      <c r="L91" s="39"/>
      <c r="M91" s="181" t="s">
        <v>19</v>
      </c>
      <c r="N91" s="182" t="s">
        <v>51</v>
      </c>
      <c r="O91" s="65"/>
      <c r="P91" s="183">
        <f>O91*H91</f>
        <v>0</v>
      </c>
      <c r="Q91" s="183">
        <v>0</v>
      </c>
      <c r="R91" s="183">
        <f>Q91*H91</f>
        <v>0</v>
      </c>
      <c r="S91" s="183">
        <v>0</v>
      </c>
      <c r="T91" s="184">
        <f>S91*H91</f>
        <v>0</v>
      </c>
      <c r="U91" s="34"/>
      <c r="V91" s="34"/>
      <c r="W91" s="34"/>
      <c r="X91" s="34"/>
      <c r="Y91" s="34"/>
      <c r="Z91" s="34"/>
      <c r="AA91" s="34"/>
      <c r="AB91" s="34"/>
      <c r="AC91" s="34"/>
      <c r="AD91" s="34"/>
      <c r="AE91" s="34"/>
      <c r="AR91" s="185" t="s">
        <v>158</v>
      </c>
      <c r="AT91" s="185" t="s">
        <v>153</v>
      </c>
      <c r="AU91" s="185" t="s">
        <v>88</v>
      </c>
      <c r="AY91" s="17" t="s">
        <v>151</v>
      </c>
      <c r="BE91" s="186">
        <f>IF(N91="základní",J91,0)</f>
        <v>0</v>
      </c>
      <c r="BF91" s="186">
        <f>IF(N91="snížená",J91,0)</f>
        <v>0</v>
      </c>
      <c r="BG91" s="186">
        <f>IF(N91="zákl. přenesená",J91,0)</f>
        <v>0</v>
      </c>
      <c r="BH91" s="186">
        <f>IF(N91="sníž. přenesená",J91,0)</f>
        <v>0</v>
      </c>
      <c r="BI91" s="186">
        <f>IF(N91="nulová",J91,0)</f>
        <v>0</v>
      </c>
      <c r="BJ91" s="17" t="s">
        <v>158</v>
      </c>
      <c r="BK91" s="186">
        <f>ROUND(I91*H91,2)</f>
        <v>0</v>
      </c>
      <c r="BL91" s="17" t="s">
        <v>158</v>
      </c>
      <c r="BM91" s="185" t="s">
        <v>2383</v>
      </c>
    </row>
    <row r="92" spans="1:65" s="2" customFormat="1" ht="14.4" customHeight="1">
      <c r="A92" s="34"/>
      <c r="B92" s="35"/>
      <c r="C92" s="174" t="s">
        <v>170</v>
      </c>
      <c r="D92" s="174" t="s">
        <v>153</v>
      </c>
      <c r="E92" s="175" t="s">
        <v>2384</v>
      </c>
      <c r="F92" s="176" t="s">
        <v>2385</v>
      </c>
      <c r="G92" s="177" t="s">
        <v>2259</v>
      </c>
      <c r="H92" s="178">
        <v>1</v>
      </c>
      <c r="I92" s="179"/>
      <c r="J92" s="180">
        <f>ROUND(I92*H92,2)</f>
        <v>0</v>
      </c>
      <c r="K92" s="176" t="s">
        <v>19</v>
      </c>
      <c r="L92" s="39"/>
      <c r="M92" s="181" t="s">
        <v>19</v>
      </c>
      <c r="N92" s="182" t="s">
        <v>51</v>
      </c>
      <c r="O92" s="65"/>
      <c r="P92" s="183">
        <f>O92*H92</f>
        <v>0</v>
      </c>
      <c r="Q92" s="183">
        <v>0</v>
      </c>
      <c r="R92" s="183">
        <f>Q92*H92</f>
        <v>0</v>
      </c>
      <c r="S92" s="183">
        <v>0</v>
      </c>
      <c r="T92" s="184">
        <f>S92*H92</f>
        <v>0</v>
      </c>
      <c r="U92" s="34"/>
      <c r="V92" s="34"/>
      <c r="W92" s="34"/>
      <c r="X92" s="34"/>
      <c r="Y92" s="34"/>
      <c r="Z92" s="34"/>
      <c r="AA92" s="34"/>
      <c r="AB92" s="34"/>
      <c r="AC92" s="34"/>
      <c r="AD92" s="34"/>
      <c r="AE92" s="34"/>
      <c r="AR92" s="185" t="s">
        <v>158</v>
      </c>
      <c r="AT92" s="185" t="s">
        <v>153</v>
      </c>
      <c r="AU92" s="185" t="s">
        <v>88</v>
      </c>
      <c r="AY92" s="17" t="s">
        <v>151</v>
      </c>
      <c r="BE92" s="186">
        <f>IF(N92="základní",J92,0)</f>
        <v>0</v>
      </c>
      <c r="BF92" s="186">
        <f>IF(N92="snížená",J92,0)</f>
        <v>0</v>
      </c>
      <c r="BG92" s="186">
        <f>IF(N92="zákl. přenesená",J92,0)</f>
        <v>0</v>
      </c>
      <c r="BH92" s="186">
        <f>IF(N92="sníž. přenesená",J92,0)</f>
        <v>0</v>
      </c>
      <c r="BI92" s="186">
        <f>IF(N92="nulová",J92,0)</f>
        <v>0</v>
      </c>
      <c r="BJ92" s="17" t="s">
        <v>158</v>
      </c>
      <c r="BK92" s="186">
        <f>ROUND(I92*H92,2)</f>
        <v>0</v>
      </c>
      <c r="BL92" s="17" t="s">
        <v>158</v>
      </c>
      <c r="BM92" s="185" t="s">
        <v>2386</v>
      </c>
    </row>
    <row r="93" spans="2:63" s="12" customFormat="1" ht="22.8" customHeight="1">
      <c r="B93" s="158"/>
      <c r="C93" s="159"/>
      <c r="D93" s="160" t="s">
        <v>77</v>
      </c>
      <c r="E93" s="172" t="s">
        <v>2387</v>
      </c>
      <c r="F93" s="172" t="s">
        <v>2388</v>
      </c>
      <c r="G93" s="159"/>
      <c r="H93" s="159"/>
      <c r="I93" s="162"/>
      <c r="J93" s="173">
        <f>BK93</f>
        <v>0</v>
      </c>
      <c r="K93" s="159"/>
      <c r="L93" s="164"/>
      <c r="M93" s="165"/>
      <c r="N93" s="166"/>
      <c r="O93" s="166"/>
      <c r="P93" s="167">
        <f>P94</f>
        <v>0</v>
      </c>
      <c r="Q93" s="166"/>
      <c r="R93" s="167">
        <f>R94</f>
        <v>0</v>
      </c>
      <c r="S93" s="166"/>
      <c r="T93" s="168">
        <f>T94</f>
        <v>0</v>
      </c>
      <c r="AR93" s="169" t="s">
        <v>181</v>
      </c>
      <c r="AT93" s="170" t="s">
        <v>77</v>
      </c>
      <c r="AU93" s="170" t="s">
        <v>86</v>
      </c>
      <c r="AY93" s="169" t="s">
        <v>151</v>
      </c>
      <c r="BK93" s="171">
        <f>BK94</f>
        <v>0</v>
      </c>
    </row>
    <row r="94" spans="1:65" s="2" customFormat="1" ht="14.4" customHeight="1">
      <c r="A94" s="34"/>
      <c r="B94" s="35"/>
      <c r="C94" s="174" t="s">
        <v>158</v>
      </c>
      <c r="D94" s="174" t="s">
        <v>153</v>
      </c>
      <c r="E94" s="175" t="s">
        <v>2389</v>
      </c>
      <c r="F94" s="176" t="s">
        <v>2388</v>
      </c>
      <c r="G94" s="177" t="s">
        <v>2259</v>
      </c>
      <c r="H94" s="178">
        <v>1</v>
      </c>
      <c r="I94" s="179"/>
      <c r="J94" s="180">
        <f>ROUND(I94*H94,2)</f>
        <v>0</v>
      </c>
      <c r="K94" s="176" t="s">
        <v>19</v>
      </c>
      <c r="L94" s="39"/>
      <c r="M94" s="181" t="s">
        <v>19</v>
      </c>
      <c r="N94" s="182" t="s">
        <v>51</v>
      </c>
      <c r="O94" s="65"/>
      <c r="P94" s="183">
        <f>O94*H94</f>
        <v>0</v>
      </c>
      <c r="Q94" s="183">
        <v>0</v>
      </c>
      <c r="R94" s="183">
        <f>Q94*H94</f>
        <v>0</v>
      </c>
      <c r="S94" s="183">
        <v>0</v>
      </c>
      <c r="T94" s="184">
        <f>S94*H94</f>
        <v>0</v>
      </c>
      <c r="U94" s="34"/>
      <c r="V94" s="34"/>
      <c r="W94" s="34"/>
      <c r="X94" s="34"/>
      <c r="Y94" s="34"/>
      <c r="Z94" s="34"/>
      <c r="AA94" s="34"/>
      <c r="AB94" s="34"/>
      <c r="AC94" s="34"/>
      <c r="AD94" s="34"/>
      <c r="AE94" s="34"/>
      <c r="AR94" s="185" t="s">
        <v>158</v>
      </c>
      <c r="AT94" s="185" t="s">
        <v>153</v>
      </c>
      <c r="AU94" s="185" t="s">
        <v>88</v>
      </c>
      <c r="AY94" s="17" t="s">
        <v>151</v>
      </c>
      <c r="BE94" s="186">
        <f>IF(N94="základní",J94,0)</f>
        <v>0</v>
      </c>
      <c r="BF94" s="186">
        <f>IF(N94="snížená",J94,0)</f>
        <v>0</v>
      </c>
      <c r="BG94" s="186">
        <f>IF(N94="zákl. přenesená",J94,0)</f>
        <v>0</v>
      </c>
      <c r="BH94" s="186">
        <f>IF(N94="sníž. přenesená",J94,0)</f>
        <v>0</v>
      </c>
      <c r="BI94" s="186">
        <f>IF(N94="nulová",J94,0)</f>
        <v>0</v>
      </c>
      <c r="BJ94" s="17" t="s">
        <v>158</v>
      </c>
      <c r="BK94" s="186">
        <f>ROUND(I94*H94,2)</f>
        <v>0</v>
      </c>
      <c r="BL94" s="17" t="s">
        <v>158</v>
      </c>
      <c r="BM94" s="185" t="s">
        <v>2390</v>
      </c>
    </row>
    <row r="95" spans="2:63" s="12" customFormat="1" ht="22.8" customHeight="1">
      <c r="B95" s="158"/>
      <c r="C95" s="159"/>
      <c r="D95" s="160" t="s">
        <v>77</v>
      </c>
      <c r="E95" s="172" t="s">
        <v>2255</v>
      </c>
      <c r="F95" s="172" t="s">
        <v>2256</v>
      </c>
      <c r="G95" s="159"/>
      <c r="H95" s="159"/>
      <c r="I95" s="162"/>
      <c r="J95" s="173">
        <f>BK95</f>
        <v>0</v>
      </c>
      <c r="K95" s="159"/>
      <c r="L95" s="164"/>
      <c r="M95" s="165"/>
      <c r="N95" s="166"/>
      <c r="O95" s="166"/>
      <c r="P95" s="167">
        <f>SUM(P96:P97)</f>
        <v>0</v>
      </c>
      <c r="Q95" s="166"/>
      <c r="R95" s="167">
        <f>SUM(R96:R97)</f>
        <v>0</v>
      </c>
      <c r="S95" s="166"/>
      <c r="T95" s="168">
        <f>SUM(T96:T97)</f>
        <v>0</v>
      </c>
      <c r="AR95" s="169" t="s">
        <v>181</v>
      </c>
      <c r="AT95" s="170" t="s">
        <v>77</v>
      </c>
      <c r="AU95" s="170" t="s">
        <v>86</v>
      </c>
      <c r="AY95" s="169" t="s">
        <v>151</v>
      </c>
      <c r="BK95" s="171">
        <f>SUM(BK96:BK97)</f>
        <v>0</v>
      </c>
    </row>
    <row r="96" spans="1:65" s="2" customFormat="1" ht="14.4" customHeight="1">
      <c r="A96" s="34"/>
      <c r="B96" s="35"/>
      <c r="C96" s="174" t="s">
        <v>181</v>
      </c>
      <c r="D96" s="174" t="s">
        <v>153</v>
      </c>
      <c r="E96" s="175" t="s">
        <v>2391</v>
      </c>
      <c r="F96" s="176" t="s">
        <v>2392</v>
      </c>
      <c r="G96" s="177" t="s">
        <v>188</v>
      </c>
      <c r="H96" s="178">
        <v>3</v>
      </c>
      <c r="I96" s="179"/>
      <c r="J96" s="180">
        <f>ROUND(I96*H96,2)</f>
        <v>0</v>
      </c>
      <c r="K96" s="176" t="s">
        <v>19</v>
      </c>
      <c r="L96" s="39"/>
      <c r="M96" s="181" t="s">
        <v>19</v>
      </c>
      <c r="N96" s="182" t="s">
        <v>51</v>
      </c>
      <c r="O96" s="65"/>
      <c r="P96" s="183">
        <f>O96*H96</f>
        <v>0</v>
      </c>
      <c r="Q96" s="183">
        <v>0</v>
      </c>
      <c r="R96" s="183">
        <f>Q96*H96</f>
        <v>0</v>
      </c>
      <c r="S96" s="183">
        <v>0</v>
      </c>
      <c r="T96" s="184">
        <f>S96*H96</f>
        <v>0</v>
      </c>
      <c r="U96" s="34"/>
      <c r="V96" s="34"/>
      <c r="W96" s="34"/>
      <c r="X96" s="34"/>
      <c r="Y96" s="34"/>
      <c r="Z96" s="34"/>
      <c r="AA96" s="34"/>
      <c r="AB96" s="34"/>
      <c r="AC96" s="34"/>
      <c r="AD96" s="34"/>
      <c r="AE96" s="34"/>
      <c r="AR96" s="185" t="s">
        <v>158</v>
      </c>
      <c r="AT96" s="185" t="s">
        <v>153</v>
      </c>
      <c r="AU96" s="185" t="s">
        <v>88</v>
      </c>
      <c r="AY96" s="17" t="s">
        <v>151</v>
      </c>
      <c r="BE96" s="186">
        <f>IF(N96="základní",J96,0)</f>
        <v>0</v>
      </c>
      <c r="BF96" s="186">
        <f>IF(N96="snížená",J96,0)</f>
        <v>0</v>
      </c>
      <c r="BG96" s="186">
        <f>IF(N96="zákl. přenesená",J96,0)</f>
        <v>0</v>
      </c>
      <c r="BH96" s="186">
        <f>IF(N96="sníž. přenesená",J96,0)</f>
        <v>0</v>
      </c>
      <c r="BI96" s="186">
        <f>IF(N96="nulová",J96,0)</f>
        <v>0</v>
      </c>
      <c r="BJ96" s="17" t="s">
        <v>158</v>
      </c>
      <c r="BK96" s="186">
        <f>ROUND(I96*H96,2)</f>
        <v>0</v>
      </c>
      <c r="BL96" s="17" t="s">
        <v>158</v>
      </c>
      <c r="BM96" s="185" t="s">
        <v>2393</v>
      </c>
    </row>
    <row r="97" spans="1:65" s="2" customFormat="1" ht="14.4" customHeight="1">
      <c r="A97" s="34"/>
      <c r="B97" s="35"/>
      <c r="C97" s="174" t="s">
        <v>185</v>
      </c>
      <c r="D97" s="174" t="s">
        <v>153</v>
      </c>
      <c r="E97" s="175" t="s">
        <v>2394</v>
      </c>
      <c r="F97" s="176" t="s">
        <v>2395</v>
      </c>
      <c r="G97" s="177" t="s">
        <v>2259</v>
      </c>
      <c r="H97" s="178">
        <v>1</v>
      </c>
      <c r="I97" s="179"/>
      <c r="J97" s="180">
        <f>ROUND(I97*H97,2)</f>
        <v>0</v>
      </c>
      <c r="K97" s="176" t="s">
        <v>19</v>
      </c>
      <c r="L97" s="39"/>
      <c r="M97" s="181" t="s">
        <v>19</v>
      </c>
      <c r="N97" s="182" t="s">
        <v>51</v>
      </c>
      <c r="O97" s="65"/>
      <c r="P97" s="183">
        <f>O97*H97</f>
        <v>0</v>
      </c>
      <c r="Q97" s="183">
        <v>0</v>
      </c>
      <c r="R97" s="183">
        <f>Q97*H97</f>
        <v>0</v>
      </c>
      <c r="S97" s="183">
        <v>0</v>
      </c>
      <c r="T97" s="184">
        <f>S97*H97</f>
        <v>0</v>
      </c>
      <c r="U97" s="34"/>
      <c r="V97" s="34"/>
      <c r="W97" s="34"/>
      <c r="X97" s="34"/>
      <c r="Y97" s="34"/>
      <c r="Z97" s="34"/>
      <c r="AA97" s="34"/>
      <c r="AB97" s="34"/>
      <c r="AC97" s="34"/>
      <c r="AD97" s="34"/>
      <c r="AE97" s="34"/>
      <c r="AR97" s="185" t="s">
        <v>158</v>
      </c>
      <c r="AT97" s="185" t="s">
        <v>153</v>
      </c>
      <c r="AU97" s="185" t="s">
        <v>88</v>
      </c>
      <c r="AY97" s="17" t="s">
        <v>151</v>
      </c>
      <c r="BE97" s="186">
        <f>IF(N97="základní",J97,0)</f>
        <v>0</v>
      </c>
      <c r="BF97" s="186">
        <f>IF(N97="snížená",J97,0)</f>
        <v>0</v>
      </c>
      <c r="BG97" s="186">
        <f>IF(N97="zákl. přenesená",J97,0)</f>
        <v>0</v>
      </c>
      <c r="BH97" s="186">
        <f>IF(N97="sníž. přenesená",J97,0)</f>
        <v>0</v>
      </c>
      <c r="BI97" s="186">
        <f>IF(N97="nulová",J97,0)</f>
        <v>0</v>
      </c>
      <c r="BJ97" s="17" t="s">
        <v>158</v>
      </c>
      <c r="BK97" s="186">
        <f>ROUND(I97*H97,2)</f>
        <v>0</v>
      </c>
      <c r="BL97" s="17" t="s">
        <v>158</v>
      </c>
      <c r="BM97" s="185" t="s">
        <v>2396</v>
      </c>
    </row>
    <row r="98" spans="2:63" s="12" customFormat="1" ht="22.8" customHeight="1">
      <c r="B98" s="158"/>
      <c r="C98" s="159"/>
      <c r="D98" s="160" t="s">
        <v>77</v>
      </c>
      <c r="E98" s="172" t="s">
        <v>2397</v>
      </c>
      <c r="F98" s="172" t="s">
        <v>2398</v>
      </c>
      <c r="G98" s="159"/>
      <c r="H98" s="159"/>
      <c r="I98" s="162"/>
      <c r="J98" s="173">
        <f>BK98</f>
        <v>0</v>
      </c>
      <c r="K98" s="159"/>
      <c r="L98" s="164"/>
      <c r="M98" s="165"/>
      <c r="N98" s="166"/>
      <c r="O98" s="166"/>
      <c r="P98" s="167">
        <f>P99</f>
        <v>0</v>
      </c>
      <c r="Q98" s="166"/>
      <c r="R98" s="167">
        <f>R99</f>
        <v>0</v>
      </c>
      <c r="S98" s="166"/>
      <c r="T98" s="168">
        <f>T99</f>
        <v>0</v>
      </c>
      <c r="AR98" s="169" t="s">
        <v>181</v>
      </c>
      <c r="AT98" s="170" t="s">
        <v>77</v>
      </c>
      <c r="AU98" s="170" t="s">
        <v>86</v>
      </c>
      <c r="AY98" s="169" t="s">
        <v>151</v>
      </c>
      <c r="BK98" s="171">
        <f>BK99</f>
        <v>0</v>
      </c>
    </row>
    <row r="99" spans="1:65" s="2" customFormat="1" ht="14.4" customHeight="1">
      <c r="A99" s="34"/>
      <c r="B99" s="35"/>
      <c r="C99" s="174" t="s">
        <v>191</v>
      </c>
      <c r="D99" s="174" t="s">
        <v>153</v>
      </c>
      <c r="E99" s="175" t="s">
        <v>2399</v>
      </c>
      <c r="F99" s="176" t="s">
        <v>2400</v>
      </c>
      <c r="G99" s="177" t="s">
        <v>2259</v>
      </c>
      <c r="H99" s="178">
        <v>1</v>
      </c>
      <c r="I99" s="179"/>
      <c r="J99" s="180">
        <f>ROUND(I99*H99,2)</f>
        <v>0</v>
      </c>
      <c r="K99" s="176" t="s">
        <v>19</v>
      </c>
      <c r="L99" s="39"/>
      <c r="M99" s="181" t="s">
        <v>19</v>
      </c>
      <c r="N99" s="182" t="s">
        <v>51</v>
      </c>
      <c r="O99" s="65"/>
      <c r="P99" s="183">
        <f>O99*H99</f>
        <v>0</v>
      </c>
      <c r="Q99" s="183">
        <v>0</v>
      </c>
      <c r="R99" s="183">
        <f>Q99*H99</f>
        <v>0</v>
      </c>
      <c r="S99" s="183">
        <v>0</v>
      </c>
      <c r="T99" s="184">
        <f>S99*H99</f>
        <v>0</v>
      </c>
      <c r="U99" s="34"/>
      <c r="V99" s="34"/>
      <c r="W99" s="34"/>
      <c r="X99" s="34"/>
      <c r="Y99" s="34"/>
      <c r="Z99" s="34"/>
      <c r="AA99" s="34"/>
      <c r="AB99" s="34"/>
      <c r="AC99" s="34"/>
      <c r="AD99" s="34"/>
      <c r="AE99" s="34"/>
      <c r="AR99" s="185" t="s">
        <v>2260</v>
      </c>
      <c r="AT99" s="185" t="s">
        <v>153</v>
      </c>
      <c r="AU99" s="185" t="s">
        <v>88</v>
      </c>
      <c r="AY99" s="17" t="s">
        <v>151</v>
      </c>
      <c r="BE99" s="186">
        <f>IF(N99="základní",J99,0)</f>
        <v>0</v>
      </c>
      <c r="BF99" s="186">
        <f>IF(N99="snížená",J99,0)</f>
        <v>0</v>
      </c>
      <c r="BG99" s="186">
        <f>IF(N99="zákl. přenesená",J99,0)</f>
        <v>0</v>
      </c>
      <c r="BH99" s="186">
        <f>IF(N99="sníž. přenesená",J99,0)</f>
        <v>0</v>
      </c>
      <c r="BI99" s="186">
        <f>IF(N99="nulová",J99,0)</f>
        <v>0</v>
      </c>
      <c r="BJ99" s="17" t="s">
        <v>158</v>
      </c>
      <c r="BK99" s="186">
        <f>ROUND(I99*H99,2)</f>
        <v>0</v>
      </c>
      <c r="BL99" s="17" t="s">
        <v>2260</v>
      </c>
      <c r="BM99" s="185" t="s">
        <v>2401</v>
      </c>
    </row>
    <row r="100" spans="2:63" s="12" customFormat="1" ht="22.8" customHeight="1">
      <c r="B100" s="158"/>
      <c r="C100" s="159"/>
      <c r="D100" s="160" t="s">
        <v>77</v>
      </c>
      <c r="E100" s="172" t="s">
        <v>2402</v>
      </c>
      <c r="F100" s="172" t="s">
        <v>2403</v>
      </c>
      <c r="G100" s="159"/>
      <c r="H100" s="159"/>
      <c r="I100" s="162"/>
      <c r="J100" s="173">
        <f>BK100</f>
        <v>0</v>
      </c>
      <c r="K100" s="159"/>
      <c r="L100" s="164"/>
      <c r="M100" s="165"/>
      <c r="N100" s="166"/>
      <c r="O100" s="166"/>
      <c r="P100" s="167">
        <f>P101</f>
        <v>0</v>
      </c>
      <c r="Q100" s="166"/>
      <c r="R100" s="167">
        <f>R101</f>
        <v>0</v>
      </c>
      <c r="S100" s="166"/>
      <c r="T100" s="168">
        <f>T101</f>
        <v>0</v>
      </c>
      <c r="AR100" s="169" t="s">
        <v>181</v>
      </c>
      <c r="AT100" s="170" t="s">
        <v>77</v>
      </c>
      <c r="AU100" s="170" t="s">
        <v>86</v>
      </c>
      <c r="AY100" s="169" t="s">
        <v>151</v>
      </c>
      <c r="BK100" s="171">
        <f>BK101</f>
        <v>0</v>
      </c>
    </row>
    <row r="101" spans="1:65" s="2" customFormat="1" ht="14.4" customHeight="1">
      <c r="A101" s="34"/>
      <c r="B101" s="35"/>
      <c r="C101" s="174" t="s">
        <v>166</v>
      </c>
      <c r="D101" s="174" t="s">
        <v>153</v>
      </c>
      <c r="E101" s="175" t="s">
        <v>2404</v>
      </c>
      <c r="F101" s="176" t="s">
        <v>2405</v>
      </c>
      <c r="G101" s="177" t="s">
        <v>2259</v>
      </c>
      <c r="H101" s="178">
        <v>1</v>
      </c>
      <c r="I101" s="179"/>
      <c r="J101" s="180">
        <f>ROUND(I101*H101,2)</f>
        <v>0</v>
      </c>
      <c r="K101" s="176" t="s">
        <v>157</v>
      </c>
      <c r="L101" s="39"/>
      <c r="M101" s="181" t="s">
        <v>19</v>
      </c>
      <c r="N101" s="182" t="s">
        <v>51</v>
      </c>
      <c r="O101" s="65"/>
      <c r="P101" s="183">
        <f>O101*H101</f>
        <v>0</v>
      </c>
      <c r="Q101" s="183">
        <v>0</v>
      </c>
      <c r="R101" s="183">
        <f>Q101*H101</f>
        <v>0</v>
      </c>
      <c r="S101" s="183">
        <v>0</v>
      </c>
      <c r="T101" s="184">
        <f>S101*H101</f>
        <v>0</v>
      </c>
      <c r="U101" s="34"/>
      <c r="V101" s="34"/>
      <c r="W101" s="34"/>
      <c r="X101" s="34"/>
      <c r="Y101" s="34"/>
      <c r="Z101" s="34"/>
      <c r="AA101" s="34"/>
      <c r="AB101" s="34"/>
      <c r="AC101" s="34"/>
      <c r="AD101" s="34"/>
      <c r="AE101" s="34"/>
      <c r="AR101" s="185" t="s">
        <v>2260</v>
      </c>
      <c r="AT101" s="185" t="s">
        <v>153</v>
      </c>
      <c r="AU101" s="185" t="s">
        <v>88</v>
      </c>
      <c r="AY101" s="17" t="s">
        <v>151</v>
      </c>
      <c r="BE101" s="186">
        <f>IF(N101="základní",J101,0)</f>
        <v>0</v>
      </c>
      <c r="BF101" s="186">
        <f>IF(N101="snížená",J101,0)</f>
        <v>0</v>
      </c>
      <c r="BG101" s="186">
        <f>IF(N101="zákl. přenesená",J101,0)</f>
        <v>0</v>
      </c>
      <c r="BH101" s="186">
        <f>IF(N101="sníž. přenesená",J101,0)</f>
        <v>0</v>
      </c>
      <c r="BI101" s="186">
        <f>IF(N101="nulová",J101,0)</f>
        <v>0</v>
      </c>
      <c r="BJ101" s="17" t="s">
        <v>158</v>
      </c>
      <c r="BK101" s="186">
        <f>ROUND(I101*H101,2)</f>
        <v>0</v>
      </c>
      <c r="BL101" s="17" t="s">
        <v>2260</v>
      </c>
      <c r="BM101" s="185" t="s">
        <v>2406</v>
      </c>
    </row>
    <row r="102" spans="2:63" s="12" customFormat="1" ht="22.8" customHeight="1">
      <c r="B102" s="158"/>
      <c r="C102" s="159"/>
      <c r="D102" s="160" t="s">
        <v>77</v>
      </c>
      <c r="E102" s="172" t="s">
        <v>2407</v>
      </c>
      <c r="F102" s="172" t="s">
        <v>2408</v>
      </c>
      <c r="G102" s="159"/>
      <c r="H102" s="159"/>
      <c r="I102" s="162"/>
      <c r="J102" s="173">
        <f>BK102</f>
        <v>0</v>
      </c>
      <c r="K102" s="159"/>
      <c r="L102" s="164"/>
      <c r="M102" s="165"/>
      <c r="N102" s="166"/>
      <c r="O102" s="166"/>
      <c r="P102" s="167">
        <f>P103</f>
        <v>0</v>
      </c>
      <c r="Q102" s="166"/>
      <c r="R102" s="167">
        <f>R103</f>
        <v>0</v>
      </c>
      <c r="S102" s="166"/>
      <c r="T102" s="168">
        <f>T103</f>
        <v>0</v>
      </c>
      <c r="AR102" s="169" t="s">
        <v>181</v>
      </c>
      <c r="AT102" s="170" t="s">
        <v>77</v>
      </c>
      <c r="AU102" s="170" t="s">
        <v>86</v>
      </c>
      <c r="AY102" s="169" t="s">
        <v>151</v>
      </c>
      <c r="BK102" s="171">
        <f>BK103</f>
        <v>0</v>
      </c>
    </row>
    <row r="103" spans="1:65" s="2" customFormat="1" ht="14.4" customHeight="1">
      <c r="A103" s="34"/>
      <c r="B103" s="35"/>
      <c r="C103" s="174" t="s">
        <v>199</v>
      </c>
      <c r="D103" s="174" t="s">
        <v>153</v>
      </c>
      <c r="E103" s="175" t="s">
        <v>2409</v>
      </c>
      <c r="F103" s="176" t="s">
        <v>2410</v>
      </c>
      <c r="G103" s="177" t="s">
        <v>2259</v>
      </c>
      <c r="H103" s="178">
        <v>1</v>
      </c>
      <c r="I103" s="179"/>
      <c r="J103" s="180">
        <f>ROUND(I103*H103,2)</f>
        <v>0</v>
      </c>
      <c r="K103" s="176" t="s">
        <v>19</v>
      </c>
      <c r="L103" s="39"/>
      <c r="M103" s="181" t="s">
        <v>19</v>
      </c>
      <c r="N103" s="182" t="s">
        <v>51</v>
      </c>
      <c r="O103" s="65"/>
      <c r="P103" s="183">
        <f>O103*H103</f>
        <v>0</v>
      </c>
      <c r="Q103" s="183">
        <v>0</v>
      </c>
      <c r="R103" s="183">
        <f>Q103*H103</f>
        <v>0</v>
      </c>
      <c r="S103" s="183">
        <v>0</v>
      </c>
      <c r="T103" s="184">
        <f>S103*H103</f>
        <v>0</v>
      </c>
      <c r="U103" s="34"/>
      <c r="V103" s="34"/>
      <c r="W103" s="34"/>
      <c r="X103" s="34"/>
      <c r="Y103" s="34"/>
      <c r="Z103" s="34"/>
      <c r="AA103" s="34"/>
      <c r="AB103" s="34"/>
      <c r="AC103" s="34"/>
      <c r="AD103" s="34"/>
      <c r="AE103" s="34"/>
      <c r="AR103" s="185" t="s">
        <v>158</v>
      </c>
      <c r="AT103" s="185" t="s">
        <v>153</v>
      </c>
      <c r="AU103" s="185" t="s">
        <v>88</v>
      </c>
      <c r="AY103" s="17" t="s">
        <v>151</v>
      </c>
      <c r="BE103" s="186">
        <f>IF(N103="základní",J103,0)</f>
        <v>0</v>
      </c>
      <c r="BF103" s="186">
        <f>IF(N103="snížená",J103,0)</f>
        <v>0</v>
      </c>
      <c r="BG103" s="186">
        <f>IF(N103="zákl. přenesená",J103,0)</f>
        <v>0</v>
      </c>
      <c r="BH103" s="186">
        <f>IF(N103="sníž. přenesená",J103,0)</f>
        <v>0</v>
      </c>
      <c r="BI103" s="186">
        <f>IF(N103="nulová",J103,0)</f>
        <v>0</v>
      </c>
      <c r="BJ103" s="17" t="s">
        <v>158</v>
      </c>
      <c r="BK103" s="186">
        <f>ROUND(I103*H103,2)</f>
        <v>0</v>
      </c>
      <c r="BL103" s="17" t="s">
        <v>158</v>
      </c>
      <c r="BM103" s="185" t="s">
        <v>2411</v>
      </c>
    </row>
    <row r="104" spans="2:63" s="12" customFormat="1" ht="25.95" customHeight="1">
      <c r="B104" s="158"/>
      <c r="C104" s="159"/>
      <c r="D104" s="160" t="s">
        <v>77</v>
      </c>
      <c r="E104" s="161" t="s">
        <v>2412</v>
      </c>
      <c r="F104" s="161" t="s">
        <v>2413</v>
      </c>
      <c r="G104" s="159"/>
      <c r="H104" s="159"/>
      <c r="I104" s="162"/>
      <c r="J104" s="163">
        <f>BK104</f>
        <v>0</v>
      </c>
      <c r="K104" s="159"/>
      <c r="L104" s="164"/>
      <c r="M104" s="165"/>
      <c r="N104" s="166"/>
      <c r="O104" s="166"/>
      <c r="P104" s="167">
        <f>P105</f>
        <v>0</v>
      </c>
      <c r="Q104" s="166"/>
      <c r="R104" s="167">
        <f>R105</f>
        <v>0</v>
      </c>
      <c r="S104" s="166"/>
      <c r="T104" s="168">
        <f>T105</f>
        <v>0</v>
      </c>
      <c r="AR104" s="169" t="s">
        <v>181</v>
      </c>
      <c r="AT104" s="170" t="s">
        <v>77</v>
      </c>
      <c r="AU104" s="170" t="s">
        <v>78</v>
      </c>
      <c r="AY104" s="169" t="s">
        <v>151</v>
      </c>
      <c r="BK104" s="171">
        <f>BK105</f>
        <v>0</v>
      </c>
    </row>
    <row r="105" spans="1:65" s="2" customFormat="1" ht="14.4" customHeight="1">
      <c r="A105" s="34"/>
      <c r="B105" s="35"/>
      <c r="C105" s="174" t="s">
        <v>206</v>
      </c>
      <c r="D105" s="174" t="s">
        <v>153</v>
      </c>
      <c r="E105" s="175" t="s">
        <v>2414</v>
      </c>
      <c r="F105" s="176" t="s">
        <v>2413</v>
      </c>
      <c r="G105" s="177" t="s">
        <v>2259</v>
      </c>
      <c r="H105" s="178">
        <v>1</v>
      </c>
      <c r="I105" s="179"/>
      <c r="J105" s="180">
        <f>ROUND(I105*H105,2)</f>
        <v>0</v>
      </c>
      <c r="K105" s="176" t="s">
        <v>157</v>
      </c>
      <c r="L105" s="39"/>
      <c r="M105" s="224" t="s">
        <v>19</v>
      </c>
      <c r="N105" s="225" t="s">
        <v>51</v>
      </c>
      <c r="O105" s="226"/>
      <c r="P105" s="227">
        <f>O105*H105</f>
        <v>0</v>
      </c>
      <c r="Q105" s="227">
        <v>0</v>
      </c>
      <c r="R105" s="227">
        <f>Q105*H105</f>
        <v>0</v>
      </c>
      <c r="S105" s="227">
        <v>0</v>
      </c>
      <c r="T105" s="228">
        <f>S105*H105</f>
        <v>0</v>
      </c>
      <c r="U105" s="34"/>
      <c r="V105" s="34"/>
      <c r="W105" s="34"/>
      <c r="X105" s="34"/>
      <c r="Y105" s="34"/>
      <c r="Z105" s="34"/>
      <c r="AA105" s="34"/>
      <c r="AB105" s="34"/>
      <c r="AC105" s="34"/>
      <c r="AD105" s="34"/>
      <c r="AE105" s="34"/>
      <c r="AR105" s="185" t="s">
        <v>2260</v>
      </c>
      <c r="AT105" s="185" t="s">
        <v>153</v>
      </c>
      <c r="AU105" s="185" t="s">
        <v>86</v>
      </c>
      <c r="AY105" s="17" t="s">
        <v>151</v>
      </c>
      <c r="BE105" s="186">
        <f>IF(N105="základní",J105,0)</f>
        <v>0</v>
      </c>
      <c r="BF105" s="186">
        <f>IF(N105="snížená",J105,0)</f>
        <v>0</v>
      </c>
      <c r="BG105" s="186">
        <f>IF(N105="zákl. přenesená",J105,0)</f>
        <v>0</v>
      </c>
      <c r="BH105" s="186">
        <f>IF(N105="sníž. přenesená",J105,0)</f>
        <v>0</v>
      </c>
      <c r="BI105" s="186">
        <f>IF(N105="nulová",J105,0)</f>
        <v>0</v>
      </c>
      <c r="BJ105" s="17" t="s">
        <v>158</v>
      </c>
      <c r="BK105" s="186">
        <f>ROUND(I105*H105,2)</f>
        <v>0</v>
      </c>
      <c r="BL105" s="17" t="s">
        <v>2260</v>
      </c>
      <c r="BM105" s="185" t="s">
        <v>2415</v>
      </c>
    </row>
    <row r="106" spans="1:31" s="2" customFormat="1" ht="6.9" customHeight="1">
      <c r="A106" s="34"/>
      <c r="B106" s="48"/>
      <c r="C106" s="49"/>
      <c r="D106" s="49"/>
      <c r="E106" s="49"/>
      <c r="F106" s="49"/>
      <c r="G106" s="49"/>
      <c r="H106" s="49"/>
      <c r="I106" s="49"/>
      <c r="J106" s="49"/>
      <c r="K106" s="49"/>
      <c r="L106" s="39"/>
      <c r="M106" s="34"/>
      <c r="O106" s="34"/>
      <c r="P106" s="34"/>
      <c r="Q106" s="34"/>
      <c r="R106" s="34"/>
      <c r="S106" s="34"/>
      <c r="T106" s="34"/>
      <c r="U106" s="34"/>
      <c r="V106" s="34"/>
      <c r="W106" s="34"/>
      <c r="X106" s="34"/>
      <c r="Y106" s="34"/>
      <c r="Z106" s="34"/>
      <c r="AA106" s="34"/>
      <c r="AB106" s="34"/>
      <c r="AC106" s="34"/>
      <c r="AD106" s="34"/>
      <c r="AE106" s="34"/>
    </row>
  </sheetData>
  <sheetProtection algorithmName="SHA-512" hashValue="A/BLHSs4me8LeIrWmsGIbGhgZnmt1gswb4xrpJ/eRjWMP6eBkv4R8dC1mjSSSkSup4v0bEfGWDgFcBcsghcLzA==" saltValue="RXVqLBo+QzQNYiXWcNzFuLcE+ilMRvklEi0V5u9Lxwk3aLnsjn+Bfk/+Gs5y3XjKEW8aWECjLkf6NHa2q2RJGw==" spinCount="100000" sheet="1" objects="1" scenarios="1" formatColumns="0" formatRows="0" autoFilter="0"/>
  <autoFilter ref="C86:K105"/>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33" customWidth="1"/>
    <col min="2" max="2" width="1.7109375" style="233" customWidth="1"/>
    <col min="3" max="4" width="5.00390625" style="233" customWidth="1"/>
    <col min="5" max="5" width="11.7109375" style="233" customWidth="1"/>
    <col min="6" max="6" width="9.140625" style="233" customWidth="1"/>
    <col min="7" max="7" width="5.00390625" style="233" customWidth="1"/>
    <col min="8" max="8" width="77.8515625" style="233" customWidth="1"/>
    <col min="9" max="10" width="20.00390625" style="233" customWidth="1"/>
    <col min="11" max="11" width="1.7109375" style="233" customWidth="1"/>
  </cols>
  <sheetData>
    <row r="1" s="1" customFormat="1" ht="37.5" customHeight="1"/>
    <row r="2" spans="2:11" s="1" customFormat="1" ht="7.5" customHeight="1">
      <c r="B2" s="234"/>
      <c r="C2" s="235"/>
      <c r="D2" s="235"/>
      <c r="E2" s="235"/>
      <c r="F2" s="235"/>
      <c r="G2" s="235"/>
      <c r="H2" s="235"/>
      <c r="I2" s="235"/>
      <c r="J2" s="235"/>
      <c r="K2" s="236"/>
    </row>
    <row r="3" spans="2:11" s="15" customFormat="1" ht="45" customHeight="1">
      <c r="B3" s="237"/>
      <c r="C3" s="365" t="s">
        <v>2416</v>
      </c>
      <c r="D3" s="365"/>
      <c r="E3" s="365"/>
      <c r="F3" s="365"/>
      <c r="G3" s="365"/>
      <c r="H3" s="365"/>
      <c r="I3" s="365"/>
      <c r="J3" s="365"/>
      <c r="K3" s="238"/>
    </row>
    <row r="4" spans="2:11" s="1" customFormat="1" ht="25.5" customHeight="1">
      <c r="B4" s="239"/>
      <c r="C4" s="370" t="s">
        <v>2417</v>
      </c>
      <c r="D4" s="370"/>
      <c r="E4" s="370"/>
      <c r="F4" s="370"/>
      <c r="G4" s="370"/>
      <c r="H4" s="370"/>
      <c r="I4" s="370"/>
      <c r="J4" s="370"/>
      <c r="K4" s="240"/>
    </row>
    <row r="5" spans="2:11" s="1" customFormat="1" ht="5.25" customHeight="1">
      <c r="B5" s="239"/>
      <c r="C5" s="241"/>
      <c r="D5" s="241"/>
      <c r="E5" s="241"/>
      <c r="F5" s="241"/>
      <c r="G5" s="241"/>
      <c r="H5" s="241"/>
      <c r="I5" s="241"/>
      <c r="J5" s="241"/>
      <c r="K5" s="240"/>
    </row>
    <row r="6" spans="2:11" s="1" customFormat="1" ht="15" customHeight="1">
      <c r="B6" s="239"/>
      <c r="C6" s="369" t="s">
        <v>2418</v>
      </c>
      <c r="D6" s="369"/>
      <c r="E6" s="369"/>
      <c r="F6" s="369"/>
      <c r="G6" s="369"/>
      <c r="H6" s="369"/>
      <c r="I6" s="369"/>
      <c r="J6" s="369"/>
      <c r="K6" s="240"/>
    </row>
    <row r="7" spans="2:11" s="1" customFormat="1" ht="15" customHeight="1">
      <c r="B7" s="243"/>
      <c r="C7" s="369" t="s">
        <v>2419</v>
      </c>
      <c r="D7" s="369"/>
      <c r="E7" s="369"/>
      <c r="F7" s="369"/>
      <c r="G7" s="369"/>
      <c r="H7" s="369"/>
      <c r="I7" s="369"/>
      <c r="J7" s="369"/>
      <c r="K7" s="240"/>
    </row>
    <row r="8" spans="2:11" s="1" customFormat="1" ht="12.75" customHeight="1">
      <c r="B8" s="243"/>
      <c r="C8" s="242"/>
      <c r="D8" s="242"/>
      <c r="E8" s="242"/>
      <c r="F8" s="242"/>
      <c r="G8" s="242"/>
      <c r="H8" s="242"/>
      <c r="I8" s="242"/>
      <c r="J8" s="242"/>
      <c r="K8" s="240"/>
    </row>
    <row r="9" spans="2:11" s="1" customFormat="1" ht="15" customHeight="1">
      <c r="B9" s="243"/>
      <c r="C9" s="369" t="s">
        <v>2420</v>
      </c>
      <c r="D9" s="369"/>
      <c r="E9" s="369"/>
      <c r="F9" s="369"/>
      <c r="G9" s="369"/>
      <c r="H9" s="369"/>
      <c r="I9" s="369"/>
      <c r="J9" s="369"/>
      <c r="K9" s="240"/>
    </row>
    <row r="10" spans="2:11" s="1" customFormat="1" ht="15" customHeight="1">
      <c r="B10" s="243"/>
      <c r="C10" s="242"/>
      <c r="D10" s="369" t="s">
        <v>2421</v>
      </c>
      <c r="E10" s="369"/>
      <c r="F10" s="369"/>
      <c r="G10" s="369"/>
      <c r="H10" s="369"/>
      <c r="I10" s="369"/>
      <c r="J10" s="369"/>
      <c r="K10" s="240"/>
    </row>
    <row r="11" spans="2:11" s="1" customFormat="1" ht="15" customHeight="1">
      <c r="B11" s="243"/>
      <c r="C11" s="244"/>
      <c r="D11" s="369" t="s">
        <v>2422</v>
      </c>
      <c r="E11" s="369"/>
      <c r="F11" s="369"/>
      <c r="G11" s="369"/>
      <c r="H11" s="369"/>
      <c r="I11" s="369"/>
      <c r="J11" s="369"/>
      <c r="K11" s="240"/>
    </row>
    <row r="12" spans="2:11" s="1" customFormat="1" ht="15" customHeight="1">
      <c r="B12" s="243"/>
      <c r="C12" s="244"/>
      <c r="D12" s="242"/>
      <c r="E12" s="242"/>
      <c r="F12" s="242"/>
      <c r="G12" s="242"/>
      <c r="H12" s="242"/>
      <c r="I12" s="242"/>
      <c r="J12" s="242"/>
      <c r="K12" s="240"/>
    </row>
    <row r="13" spans="2:11" s="1" customFormat="1" ht="15" customHeight="1">
      <c r="B13" s="243"/>
      <c r="C13" s="244"/>
      <c r="D13" s="245" t="s">
        <v>2423</v>
      </c>
      <c r="E13" s="242"/>
      <c r="F13" s="242"/>
      <c r="G13" s="242"/>
      <c r="H13" s="242"/>
      <c r="I13" s="242"/>
      <c r="J13" s="242"/>
      <c r="K13" s="240"/>
    </row>
    <row r="14" spans="2:11" s="1" customFormat="1" ht="12.75" customHeight="1">
      <c r="B14" s="243"/>
      <c r="C14" s="244"/>
      <c r="D14" s="244"/>
      <c r="E14" s="244"/>
      <c r="F14" s="244"/>
      <c r="G14" s="244"/>
      <c r="H14" s="244"/>
      <c r="I14" s="244"/>
      <c r="J14" s="244"/>
      <c r="K14" s="240"/>
    </row>
    <row r="15" spans="2:11" s="1" customFormat="1" ht="15" customHeight="1">
      <c r="B15" s="243"/>
      <c r="C15" s="244"/>
      <c r="D15" s="369" t="s">
        <v>2424</v>
      </c>
      <c r="E15" s="369"/>
      <c r="F15" s="369"/>
      <c r="G15" s="369"/>
      <c r="H15" s="369"/>
      <c r="I15" s="369"/>
      <c r="J15" s="369"/>
      <c r="K15" s="240"/>
    </row>
    <row r="16" spans="2:11" s="1" customFormat="1" ht="15" customHeight="1">
      <c r="B16" s="243"/>
      <c r="C16" s="244"/>
      <c r="D16" s="369" t="s">
        <v>2425</v>
      </c>
      <c r="E16" s="369"/>
      <c r="F16" s="369"/>
      <c r="G16" s="369"/>
      <c r="H16" s="369"/>
      <c r="I16" s="369"/>
      <c r="J16" s="369"/>
      <c r="K16" s="240"/>
    </row>
    <row r="17" spans="2:11" s="1" customFormat="1" ht="15" customHeight="1">
      <c r="B17" s="243"/>
      <c r="C17" s="244"/>
      <c r="D17" s="369" t="s">
        <v>2426</v>
      </c>
      <c r="E17" s="369"/>
      <c r="F17" s="369"/>
      <c r="G17" s="369"/>
      <c r="H17" s="369"/>
      <c r="I17" s="369"/>
      <c r="J17" s="369"/>
      <c r="K17" s="240"/>
    </row>
    <row r="18" spans="2:11" s="1" customFormat="1" ht="15" customHeight="1">
      <c r="B18" s="243"/>
      <c r="C18" s="244"/>
      <c r="D18" s="244"/>
      <c r="E18" s="246" t="s">
        <v>85</v>
      </c>
      <c r="F18" s="369" t="s">
        <v>2427</v>
      </c>
      <c r="G18" s="369"/>
      <c r="H18" s="369"/>
      <c r="I18" s="369"/>
      <c r="J18" s="369"/>
      <c r="K18" s="240"/>
    </row>
    <row r="19" spans="2:11" s="1" customFormat="1" ht="15" customHeight="1">
      <c r="B19" s="243"/>
      <c r="C19" s="244"/>
      <c r="D19" s="244"/>
      <c r="E19" s="246" t="s">
        <v>2428</v>
      </c>
      <c r="F19" s="369" t="s">
        <v>2429</v>
      </c>
      <c r="G19" s="369"/>
      <c r="H19" s="369"/>
      <c r="I19" s="369"/>
      <c r="J19" s="369"/>
      <c r="K19" s="240"/>
    </row>
    <row r="20" spans="2:11" s="1" customFormat="1" ht="15" customHeight="1">
      <c r="B20" s="243"/>
      <c r="C20" s="244"/>
      <c r="D20" s="244"/>
      <c r="E20" s="246" t="s">
        <v>2430</v>
      </c>
      <c r="F20" s="369" t="s">
        <v>2431</v>
      </c>
      <c r="G20" s="369"/>
      <c r="H20" s="369"/>
      <c r="I20" s="369"/>
      <c r="J20" s="369"/>
      <c r="K20" s="240"/>
    </row>
    <row r="21" spans="2:11" s="1" customFormat="1" ht="15" customHeight="1">
      <c r="B21" s="243"/>
      <c r="C21" s="244"/>
      <c r="D21" s="244"/>
      <c r="E21" s="246" t="s">
        <v>103</v>
      </c>
      <c r="F21" s="369" t="s">
        <v>2432</v>
      </c>
      <c r="G21" s="369"/>
      <c r="H21" s="369"/>
      <c r="I21" s="369"/>
      <c r="J21" s="369"/>
      <c r="K21" s="240"/>
    </row>
    <row r="22" spans="2:11" s="1" customFormat="1" ht="15" customHeight="1">
      <c r="B22" s="243"/>
      <c r="C22" s="244"/>
      <c r="D22" s="244"/>
      <c r="E22" s="246" t="s">
        <v>2433</v>
      </c>
      <c r="F22" s="369" t="s">
        <v>2434</v>
      </c>
      <c r="G22" s="369"/>
      <c r="H22" s="369"/>
      <c r="I22" s="369"/>
      <c r="J22" s="369"/>
      <c r="K22" s="240"/>
    </row>
    <row r="23" spans="2:11" s="1" customFormat="1" ht="15" customHeight="1">
      <c r="B23" s="243"/>
      <c r="C23" s="244"/>
      <c r="D23" s="244"/>
      <c r="E23" s="246" t="s">
        <v>2435</v>
      </c>
      <c r="F23" s="369" t="s">
        <v>2436</v>
      </c>
      <c r="G23" s="369"/>
      <c r="H23" s="369"/>
      <c r="I23" s="369"/>
      <c r="J23" s="369"/>
      <c r="K23" s="240"/>
    </row>
    <row r="24" spans="2:11" s="1" customFormat="1" ht="12.75" customHeight="1">
      <c r="B24" s="243"/>
      <c r="C24" s="244"/>
      <c r="D24" s="244"/>
      <c r="E24" s="244"/>
      <c r="F24" s="244"/>
      <c r="G24" s="244"/>
      <c r="H24" s="244"/>
      <c r="I24" s="244"/>
      <c r="J24" s="244"/>
      <c r="K24" s="240"/>
    </row>
    <row r="25" spans="2:11" s="1" customFormat="1" ht="15" customHeight="1">
      <c r="B25" s="243"/>
      <c r="C25" s="369" t="s">
        <v>2437</v>
      </c>
      <c r="D25" s="369"/>
      <c r="E25" s="369"/>
      <c r="F25" s="369"/>
      <c r="G25" s="369"/>
      <c r="H25" s="369"/>
      <c r="I25" s="369"/>
      <c r="J25" s="369"/>
      <c r="K25" s="240"/>
    </row>
    <row r="26" spans="2:11" s="1" customFormat="1" ht="15" customHeight="1">
      <c r="B26" s="243"/>
      <c r="C26" s="369" t="s">
        <v>2438</v>
      </c>
      <c r="D26" s="369"/>
      <c r="E26" s="369"/>
      <c r="F26" s="369"/>
      <c r="G26" s="369"/>
      <c r="H26" s="369"/>
      <c r="I26" s="369"/>
      <c r="J26" s="369"/>
      <c r="K26" s="240"/>
    </row>
    <row r="27" spans="2:11" s="1" customFormat="1" ht="15" customHeight="1">
      <c r="B27" s="243"/>
      <c r="C27" s="242"/>
      <c r="D27" s="369" t="s">
        <v>2439</v>
      </c>
      <c r="E27" s="369"/>
      <c r="F27" s="369"/>
      <c r="G27" s="369"/>
      <c r="H27" s="369"/>
      <c r="I27" s="369"/>
      <c r="J27" s="369"/>
      <c r="K27" s="240"/>
    </row>
    <row r="28" spans="2:11" s="1" customFormat="1" ht="15" customHeight="1">
      <c r="B28" s="243"/>
      <c r="C28" s="244"/>
      <c r="D28" s="369" t="s">
        <v>2440</v>
      </c>
      <c r="E28" s="369"/>
      <c r="F28" s="369"/>
      <c r="G28" s="369"/>
      <c r="H28" s="369"/>
      <c r="I28" s="369"/>
      <c r="J28" s="369"/>
      <c r="K28" s="240"/>
    </row>
    <row r="29" spans="2:11" s="1" customFormat="1" ht="12.75" customHeight="1">
      <c r="B29" s="243"/>
      <c r="C29" s="244"/>
      <c r="D29" s="244"/>
      <c r="E29" s="244"/>
      <c r="F29" s="244"/>
      <c r="G29" s="244"/>
      <c r="H29" s="244"/>
      <c r="I29" s="244"/>
      <c r="J29" s="244"/>
      <c r="K29" s="240"/>
    </row>
    <row r="30" spans="2:11" s="1" customFormat="1" ht="15" customHeight="1">
      <c r="B30" s="243"/>
      <c r="C30" s="244"/>
      <c r="D30" s="369" t="s">
        <v>2441</v>
      </c>
      <c r="E30" s="369"/>
      <c r="F30" s="369"/>
      <c r="G30" s="369"/>
      <c r="H30" s="369"/>
      <c r="I30" s="369"/>
      <c r="J30" s="369"/>
      <c r="K30" s="240"/>
    </row>
    <row r="31" spans="2:11" s="1" customFormat="1" ht="15" customHeight="1">
      <c r="B31" s="243"/>
      <c r="C31" s="244"/>
      <c r="D31" s="369" t="s">
        <v>2442</v>
      </c>
      <c r="E31" s="369"/>
      <c r="F31" s="369"/>
      <c r="G31" s="369"/>
      <c r="H31" s="369"/>
      <c r="I31" s="369"/>
      <c r="J31" s="369"/>
      <c r="K31" s="240"/>
    </row>
    <row r="32" spans="2:11" s="1" customFormat="1" ht="12.75" customHeight="1">
      <c r="B32" s="243"/>
      <c r="C32" s="244"/>
      <c r="D32" s="244"/>
      <c r="E32" s="244"/>
      <c r="F32" s="244"/>
      <c r="G32" s="244"/>
      <c r="H32" s="244"/>
      <c r="I32" s="244"/>
      <c r="J32" s="244"/>
      <c r="K32" s="240"/>
    </row>
    <row r="33" spans="2:11" s="1" customFormat="1" ht="15" customHeight="1">
      <c r="B33" s="243"/>
      <c r="C33" s="244"/>
      <c r="D33" s="369" t="s">
        <v>2443</v>
      </c>
      <c r="E33" s="369"/>
      <c r="F33" s="369"/>
      <c r="G33" s="369"/>
      <c r="H33" s="369"/>
      <c r="I33" s="369"/>
      <c r="J33" s="369"/>
      <c r="K33" s="240"/>
    </row>
    <row r="34" spans="2:11" s="1" customFormat="1" ht="15" customHeight="1">
      <c r="B34" s="243"/>
      <c r="C34" s="244"/>
      <c r="D34" s="369" t="s">
        <v>2444</v>
      </c>
      <c r="E34" s="369"/>
      <c r="F34" s="369"/>
      <c r="G34" s="369"/>
      <c r="H34" s="369"/>
      <c r="I34" s="369"/>
      <c r="J34" s="369"/>
      <c r="K34" s="240"/>
    </row>
    <row r="35" spans="2:11" s="1" customFormat="1" ht="15" customHeight="1">
      <c r="B35" s="243"/>
      <c r="C35" s="244"/>
      <c r="D35" s="369" t="s">
        <v>2445</v>
      </c>
      <c r="E35" s="369"/>
      <c r="F35" s="369"/>
      <c r="G35" s="369"/>
      <c r="H35" s="369"/>
      <c r="I35" s="369"/>
      <c r="J35" s="369"/>
      <c r="K35" s="240"/>
    </row>
    <row r="36" spans="2:11" s="1" customFormat="1" ht="15" customHeight="1">
      <c r="B36" s="243"/>
      <c r="C36" s="244"/>
      <c r="D36" s="242"/>
      <c r="E36" s="245" t="s">
        <v>137</v>
      </c>
      <c r="F36" s="242"/>
      <c r="G36" s="369" t="s">
        <v>2446</v>
      </c>
      <c r="H36" s="369"/>
      <c r="I36" s="369"/>
      <c r="J36" s="369"/>
      <c r="K36" s="240"/>
    </row>
    <row r="37" spans="2:11" s="1" customFormat="1" ht="30.75" customHeight="1">
      <c r="B37" s="243"/>
      <c r="C37" s="244"/>
      <c r="D37" s="242"/>
      <c r="E37" s="245" t="s">
        <v>2447</v>
      </c>
      <c r="F37" s="242"/>
      <c r="G37" s="369" t="s">
        <v>2448</v>
      </c>
      <c r="H37" s="369"/>
      <c r="I37" s="369"/>
      <c r="J37" s="369"/>
      <c r="K37" s="240"/>
    </row>
    <row r="38" spans="2:11" s="1" customFormat="1" ht="15" customHeight="1">
      <c r="B38" s="243"/>
      <c r="C38" s="244"/>
      <c r="D38" s="242"/>
      <c r="E38" s="245" t="s">
        <v>59</v>
      </c>
      <c r="F38" s="242"/>
      <c r="G38" s="369" t="s">
        <v>2449</v>
      </c>
      <c r="H38" s="369"/>
      <c r="I38" s="369"/>
      <c r="J38" s="369"/>
      <c r="K38" s="240"/>
    </row>
    <row r="39" spans="2:11" s="1" customFormat="1" ht="15" customHeight="1">
      <c r="B39" s="243"/>
      <c r="C39" s="244"/>
      <c r="D39" s="242"/>
      <c r="E39" s="245" t="s">
        <v>60</v>
      </c>
      <c r="F39" s="242"/>
      <c r="G39" s="369" t="s">
        <v>2450</v>
      </c>
      <c r="H39" s="369"/>
      <c r="I39" s="369"/>
      <c r="J39" s="369"/>
      <c r="K39" s="240"/>
    </row>
    <row r="40" spans="2:11" s="1" customFormat="1" ht="15" customHeight="1">
      <c r="B40" s="243"/>
      <c r="C40" s="244"/>
      <c r="D40" s="242"/>
      <c r="E40" s="245" t="s">
        <v>138</v>
      </c>
      <c r="F40" s="242"/>
      <c r="G40" s="369" t="s">
        <v>2451</v>
      </c>
      <c r="H40" s="369"/>
      <c r="I40" s="369"/>
      <c r="J40" s="369"/>
      <c r="K40" s="240"/>
    </row>
    <row r="41" spans="2:11" s="1" customFormat="1" ht="15" customHeight="1">
      <c r="B41" s="243"/>
      <c r="C41" s="244"/>
      <c r="D41" s="242"/>
      <c r="E41" s="245" t="s">
        <v>139</v>
      </c>
      <c r="F41" s="242"/>
      <c r="G41" s="369" t="s">
        <v>2452</v>
      </c>
      <c r="H41" s="369"/>
      <c r="I41" s="369"/>
      <c r="J41" s="369"/>
      <c r="K41" s="240"/>
    </row>
    <row r="42" spans="2:11" s="1" customFormat="1" ht="15" customHeight="1">
      <c r="B42" s="243"/>
      <c r="C42" s="244"/>
      <c r="D42" s="242"/>
      <c r="E42" s="245" t="s">
        <v>2453</v>
      </c>
      <c r="F42" s="242"/>
      <c r="G42" s="369" t="s">
        <v>2454</v>
      </c>
      <c r="H42" s="369"/>
      <c r="I42" s="369"/>
      <c r="J42" s="369"/>
      <c r="K42" s="240"/>
    </row>
    <row r="43" spans="2:11" s="1" customFormat="1" ht="15" customHeight="1">
      <c r="B43" s="243"/>
      <c r="C43" s="244"/>
      <c r="D43" s="242"/>
      <c r="E43" s="245"/>
      <c r="F43" s="242"/>
      <c r="G43" s="369" t="s">
        <v>2455</v>
      </c>
      <c r="H43" s="369"/>
      <c r="I43" s="369"/>
      <c r="J43" s="369"/>
      <c r="K43" s="240"/>
    </row>
    <row r="44" spans="2:11" s="1" customFormat="1" ht="15" customHeight="1">
      <c r="B44" s="243"/>
      <c r="C44" s="244"/>
      <c r="D44" s="242"/>
      <c r="E44" s="245" t="s">
        <v>2456</v>
      </c>
      <c r="F44" s="242"/>
      <c r="G44" s="369" t="s">
        <v>2457</v>
      </c>
      <c r="H44" s="369"/>
      <c r="I44" s="369"/>
      <c r="J44" s="369"/>
      <c r="K44" s="240"/>
    </row>
    <row r="45" spans="2:11" s="1" customFormat="1" ht="15" customHeight="1">
      <c r="B45" s="243"/>
      <c r="C45" s="244"/>
      <c r="D45" s="242"/>
      <c r="E45" s="245" t="s">
        <v>141</v>
      </c>
      <c r="F45" s="242"/>
      <c r="G45" s="369" t="s">
        <v>2458</v>
      </c>
      <c r="H45" s="369"/>
      <c r="I45" s="369"/>
      <c r="J45" s="369"/>
      <c r="K45" s="240"/>
    </row>
    <row r="46" spans="2:11" s="1" customFormat="1" ht="12.75" customHeight="1">
      <c r="B46" s="243"/>
      <c r="C46" s="244"/>
      <c r="D46" s="242"/>
      <c r="E46" s="242"/>
      <c r="F46" s="242"/>
      <c r="G46" s="242"/>
      <c r="H46" s="242"/>
      <c r="I46" s="242"/>
      <c r="J46" s="242"/>
      <c r="K46" s="240"/>
    </row>
    <row r="47" spans="2:11" s="1" customFormat="1" ht="15" customHeight="1">
      <c r="B47" s="243"/>
      <c r="C47" s="244"/>
      <c r="D47" s="369" t="s">
        <v>2459</v>
      </c>
      <c r="E47" s="369"/>
      <c r="F47" s="369"/>
      <c r="G47" s="369"/>
      <c r="H47" s="369"/>
      <c r="I47" s="369"/>
      <c r="J47" s="369"/>
      <c r="K47" s="240"/>
    </row>
    <row r="48" spans="2:11" s="1" customFormat="1" ht="15" customHeight="1">
      <c r="B48" s="243"/>
      <c r="C48" s="244"/>
      <c r="D48" s="244"/>
      <c r="E48" s="369" t="s">
        <v>2460</v>
      </c>
      <c r="F48" s="369"/>
      <c r="G48" s="369"/>
      <c r="H48" s="369"/>
      <c r="I48" s="369"/>
      <c r="J48" s="369"/>
      <c r="K48" s="240"/>
    </row>
    <row r="49" spans="2:11" s="1" customFormat="1" ht="15" customHeight="1">
      <c r="B49" s="243"/>
      <c r="C49" s="244"/>
      <c r="D49" s="244"/>
      <c r="E49" s="369" t="s">
        <v>2461</v>
      </c>
      <c r="F49" s="369"/>
      <c r="G49" s="369"/>
      <c r="H49" s="369"/>
      <c r="I49" s="369"/>
      <c r="J49" s="369"/>
      <c r="K49" s="240"/>
    </row>
    <row r="50" spans="2:11" s="1" customFormat="1" ht="15" customHeight="1">
      <c r="B50" s="243"/>
      <c r="C50" s="244"/>
      <c r="D50" s="244"/>
      <c r="E50" s="369" t="s">
        <v>2462</v>
      </c>
      <c r="F50" s="369"/>
      <c r="G50" s="369"/>
      <c r="H50" s="369"/>
      <c r="I50" s="369"/>
      <c r="J50" s="369"/>
      <c r="K50" s="240"/>
    </row>
    <row r="51" spans="2:11" s="1" customFormat="1" ht="15" customHeight="1">
      <c r="B51" s="243"/>
      <c r="C51" s="244"/>
      <c r="D51" s="369" t="s">
        <v>2463</v>
      </c>
      <c r="E51" s="369"/>
      <c r="F51" s="369"/>
      <c r="G51" s="369"/>
      <c r="H51" s="369"/>
      <c r="I51" s="369"/>
      <c r="J51" s="369"/>
      <c r="K51" s="240"/>
    </row>
    <row r="52" spans="2:11" s="1" customFormat="1" ht="25.5" customHeight="1">
      <c r="B52" s="239"/>
      <c r="C52" s="370" t="s">
        <v>2464</v>
      </c>
      <c r="D52" s="370"/>
      <c r="E52" s="370"/>
      <c r="F52" s="370"/>
      <c r="G52" s="370"/>
      <c r="H52" s="370"/>
      <c r="I52" s="370"/>
      <c r="J52" s="370"/>
      <c r="K52" s="240"/>
    </row>
    <row r="53" spans="2:11" s="1" customFormat="1" ht="5.25" customHeight="1">
      <c r="B53" s="239"/>
      <c r="C53" s="241"/>
      <c r="D53" s="241"/>
      <c r="E53" s="241"/>
      <c r="F53" s="241"/>
      <c r="G53" s="241"/>
      <c r="H53" s="241"/>
      <c r="I53" s="241"/>
      <c r="J53" s="241"/>
      <c r="K53" s="240"/>
    </row>
    <row r="54" spans="2:11" s="1" customFormat="1" ht="15" customHeight="1">
      <c r="B54" s="239"/>
      <c r="C54" s="369" t="s">
        <v>2465</v>
      </c>
      <c r="D54" s="369"/>
      <c r="E54" s="369"/>
      <c r="F54" s="369"/>
      <c r="G54" s="369"/>
      <c r="H54" s="369"/>
      <c r="I54" s="369"/>
      <c r="J54" s="369"/>
      <c r="K54" s="240"/>
    </row>
    <row r="55" spans="2:11" s="1" customFormat="1" ht="15" customHeight="1">
      <c r="B55" s="239"/>
      <c r="C55" s="369" t="s">
        <v>2466</v>
      </c>
      <c r="D55" s="369"/>
      <c r="E55" s="369"/>
      <c r="F55" s="369"/>
      <c r="G55" s="369"/>
      <c r="H55" s="369"/>
      <c r="I55" s="369"/>
      <c r="J55" s="369"/>
      <c r="K55" s="240"/>
    </row>
    <row r="56" spans="2:11" s="1" customFormat="1" ht="12.75" customHeight="1">
      <c r="B56" s="239"/>
      <c r="C56" s="242"/>
      <c r="D56" s="242"/>
      <c r="E56" s="242"/>
      <c r="F56" s="242"/>
      <c r="G56" s="242"/>
      <c r="H56" s="242"/>
      <c r="I56" s="242"/>
      <c r="J56" s="242"/>
      <c r="K56" s="240"/>
    </row>
    <row r="57" spans="2:11" s="1" customFormat="1" ht="15" customHeight="1">
      <c r="B57" s="239"/>
      <c r="C57" s="369" t="s">
        <v>2467</v>
      </c>
      <c r="D57" s="369"/>
      <c r="E57" s="369"/>
      <c r="F57" s="369"/>
      <c r="G57" s="369"/>
      <c r="H57" s="369"/>
      <c r="I57" s="369"/>
      <c r="J57" s="369"/>
      <c r="K57" s="240"/>
    </row>
    <row r="58" spans="2:11" s="1" customFormat="1" ht="15" customHeight="1">
      <c r="B58" s="239"/>
      <c r="C58" s="244"/>
      <c r="D58" s="369" t="s">
        <v>2468</v>
      </c>
      <c r="E58" s="369"/>
      <c r="F58" s="369"/>
      <c r="G58" s="369"/>
      <c r="H58" s="369"/>
      <c r="I58" s="369"/>
      <c r="J58" s="369"/>
      <c r="K58" s="240"/>
    </row>
    <row r="59" spans="2:11" s="1" customFormat="1" ht="15" customHeight="1">
      <c r="B59" s="239"/>
      <c r="C59" s="244"/>
      <c r="D59" s="369" t="s">
        <v>2469</v>
      </c>
      <c r="E59" s="369"/>
      <c r="F59" s="369"/>
      <c r="G59" s="369"/>
      <c r="H59" s="369"/>
      <c r="I59" s="369"/>
      <c r="J59" s="369"/>
      <c r="K59" s="240"/>
    </row>
    <row r="60" spans="2:11" s="1" customFormat="1" ht="15" customHeight="1">
      <c r="B60" s="239"/>
      <c r="C60" s="244"/>
      <c r="D60" s="369" t="s">
        <v>2470</v>
      </c>
      <c r="E60" s="369"/>
      <c r="F60" s="369"/>
      <c r="G60" s="369"/>
      <c r="H60" s="369"/>
      <c r="I60" s="369"/>
      <c r="J60" s="369"/>
      <c r="K60" s="240"/>
    </row>
    <row r="61" spans="2:11" s="1" customFormat="1" ht="15" customHeight="1">
      <c r="B61" s="239"/>
      <c r="C61" s="244"/>
      <c r="D61" s="369" t="s">
        <v>2471</v>
      </c>
      <c r="E61" s="369"/>
      <c r="F61" s="369"/>
      <c r="G61" s="369"/>
      <c r="H61" s="369"/>
      <c r="I61" s="369"/>
      <c r="J61" s="369"/>
      <c r="K61" s="240"/>
    </row>
    <row r="62" spans="2:11" s="1" customFormat="1" ht="15" customHeight="1">
      <c r="B62" s="239"/>
      <c r="C62" s="244"/>
      <c r="D62" s="371" t="s">
        <v>2472</v>
      </c>
      <c r="E62" s="371"/>
      <c r="F62" s="371"/>
      <c r="G62" s="371"/>
      <c r="H62" s="371"/>
      <c r="I62" s="371"/>
      <c r="J62" s="371"/>
      <c r="K62" s="240"/>
    </row>
    <row r="63" spans="2:11" s="1" customFormat="1" ht="15" customHeight="1">
      <c r="B63" s="239"/>
      <c r="C63" s="244"/>
      <c r="D63" s="369" t="s">
        <v>2473</v>
      </c>
      <c r="E63" s="369"/>
      <c r="F63" s="369"/>
      <c r="G63" s="369"/>
      <c r="H63" s="369"/>
      <c r="I63" s="369"/>
      <c r="J63" s="369"/>
      <c r="K63" s="240"/>
    </row>
    <row r="64" spans="2:11" s="1" customFormat="1" ht="12.75" customHeight="1">
      <c r="B64" s="239"/>
      <c r="C64" s="244"/>
      <c r="D64" s="244"/>
      <c r="E64" s="247"/>
      <c r="F64" s="244"/>
      <c r="G64" s="244"/>
      <c r="H64" s="244"/>
      <c r="I64" s="244"/>
      <c r="J64" s="244"/>
      <c r="K64" s="240"/>
    </row>
    <row r="65" spans="2:11" s="1" customFormat="1" ht="15" customHeight="1">
      <c r="B65" s="239"/>
      <c r="C65" s="244"/>
      <c r="D65" s="369" t="s">
        <v>2474</v>
      </c>
      <c r="E65" s="369"/>
      <c r="F65" s="369"/>
      <c r="G65" s="369"/>
      <c r="H65" s="369"/>
      <c r="I65" s="369"/>
      <c r="J65" s="369"/>
      <c r="K65" s="240"/>
    </row>
    <row r="66" spans="2:11" s="1" customFormat="1" ht="15" customHeight="1">
      <c r="B66" s="239"/>
      <c r="C66" s="244"/>
      <c r="D66" s="371" t="s">
        <v>2475</v>
      </c>
      <c r="E66" s="371"/>
      <c r="F66" s="371"/>
      <c r="G66" s="371"/>
      <c r="H66" s="371"/>
      <c r="I66" s="371"/>
      <c r="J66" s="371"/>
      <c r="K66" s="240"/>
    </row>
    <row r="67" spans="2:11" s="1" customFormat="1" ht="15" customHeight="1">
      <c r="B67" s="239"/>
      <c r="C67" s="244"/>
      <c r="D67" s="369" t="s">
        <v>2476</v>
      </c>
      <c r="E67" s="369"/>
      <c r="F67" s="369"/>
      <c r="G67" s="369"/>
      <c r="H67" s="369"/>
      <c r="I67" s="369"/>
      <c r="J67" s="369"/>
      <c r="K67" s="240"/>
    </row>
    <row r="68" spans="2:11" s="1" customFormat="1" ht="15" customHeight="1">
      <c r="B68" s="239"/>
      <c r="C68" s="244"/>
      <c r="D68" s="369" t="s">
        <v>2477</v>
      </c>
      <c r="E68" s="369"/>
      <c r="F68" s="369"/>
      <c r="G68" s="369"/>
      <c r="H68" s="369"/>
      <c r="I68" s="369"/>
      <c r="J68" s="369"/>
      <c r="K68" s="240"/>
    </row>
    <row r="69" spans="2:11" s="1" customFormat="1" ht="15" customHeight="1">
      <c r="B69" s="239"/>
      <c r="C69" s="244"/>
      <c r="D69" s="369" t="s">
        <v>2478</v>
      </c>
      <c r="E69" s="369"/>
      <c r="F69" s="369"/>
      <c r="G69" s="369"/>
      <c r="H69" s="369"/>
      <c r="I69" s="369"/>
      <c r="J69" s="369"/>
      <c r="K69" s="240"/>
    </row>
    <row r="70" spans="2:11" s="1" customFormat="1" ht="15" customHeight="1">
      <c r="B70" s="239"/>
      <c r="C70" s="244"/>
      <c r="D70" s="369" t="s">
        <v>2479</v>
      </c>
      <c r="E70" s="369"/>
      <c r="F70" s="369"/>
      <c r="G70" s="369"/>
      <c r="H70" s="369"/>
      <c r="I70" s="369"/>
      <c r="J70" s="369"/>
      <c r="K70" s="240"/>
    </row>
    <row r="71" spans="2:11" s="1" customFormat="1" ht="12.75" customHeight="1">
      <c r="B71" s="248"/>
      <c r="C71" s="249"/>
      <c r="D71" s="249"/>
      <c r="E71" s="249"/>
      <c r="F71" s="249"/>
      <c r="G71" s="249"/>
      <c r="H71" s="249"/>
      <c r="I71" s="249"/>
      <c r="J71" s="249"/>
      <c r="K71" s="250"/>
    </row>
    <row r="72" spans="2:11" s="1" customFormat="1" ht="18.75" customHeight="1">
      <c r="B72" s="251"/>
      <c r="C72" s="251"/>
      <c r="D72" s="251"/>
      <c r="E72" s="251"/>
      <c r="F72" s="251"/>
      <c r="G72" s="251"/>
      <c r="H72" s="251"/>
      <c r="I72" s="251"/>
      <c r="J72" s="251"/>
      <c r="K72" s="252"/>
    </row>
    <row r="73" spans="2:11" s="1" customFormat="1" ht="18.75" customHeight="1">
      <c r="B73" s="252"/>
      <c r="C73" s="252"/>
      <c r="D73" s="252"/>
      <c r="E73" s="252"/>
      <c r="F73" s="252"/>
      <c r="G73" s="252"/>
      <c r="H73" s="252"/>
      <c r="I73" s="252"/>
      <c r="J73" s="252"/>
      <c r="K73" s="252"/>
    </row>
    <row r="74" spans="2:11" s="1" customFormat="1" ht="7.5" customHeight="1">
      <c r="B74" s="253"/>
      <c r="C74" s="254"/>
      <c r="D74" s="254"/>
      <c r="E74" s="254"/>
      <c r="F74" s="254"/>
      <c r="G74" s="254"/>
      <c r="H74" s="254"/>
      <c r="I74" s="254"/>
      <c r="J74" s="254"/>
      <c r="K74" s="255"/>
    </row>
    <row r="75" spans="2:11" s="1" customFormat="1" ht="45" customHeight="1">
      <c r="B75" s="256"/>
      <c r="C75" s="364" t="s">
        <v>2480</v>
      </c>
      <c r="D75" s="364"/>
      <c r="E75" s="364"/>
      <c r="F75" s="364"/>
      <c r="G75" s="364"/>
      <c r="H75" s="364"/>
      <c r="I75" s="364"/>
      <c r="J75" s="364"/>
      <c r="K75" s="257"/>
    </row>
    <row r="76" spans="2:11" s="1" customFormat="1" ht="17.25" customHeight="1">
      <c r="B76" s="256"/>
      <c r="C76" s="258" t="s">
        <v>2481</v>
      </c>
      <c r="D76" s="258"/>
      <c r="E76" s="258"/>
      <c r="F76" s="258" t="s">
        <v>2482</v>
      </c>
      <c r="G76" s="259"/>
      <c r="H76" s="258" t="s">
        <v>60</v>
      </c>
      <c r="I76" s="258" t="s">
        <v>63</v>
      </c>
      <c r="J76" s="258" t="s">
        <v>2483</v>
      </c>
      <c r="K76" s="257"/>
    </row>
    <row r="77" spans="2:11" s="1" customFormat="1" ht="17.25" customHeight="1">
      <c r="B77" s="256"/>
      <c r="C77" s="260" t="s">
        <v>2484</v>
      </c>
      <c r="D77" s="260"/>
      <c r="E77" s="260"/>
      <c r="F77" s="261" t="s">
        <v>2485</v>
      </c>
      <c r="G77" s="262"/>
      <c r="H77" s="260"/>
      <c r="I77" s="260"/>
      <c r="J77" s="260" t="s">
        <v>2486</v>
      </c>
      <c r="K77" s="257"/>
    </row>
    <row r="78" spans="2:11" s="1" customFormat="1" ht="5.25" customHeight="1">
      <c r="B78" s="256"/>
      <c r="C78" s="263"/>
      <c r="D78" s="263"/>
      <c r="E78" s="263"/>
      <c r="F78" s="263"/>
      <c r="G78" s="264"/>
      <c r="H78" s="263"/>
      <c r="I78" s="263"/>
      <c r="J78" s="263"/>
      <c r="K78" s="257"/>
    </row>
    <row r="79" spans="2:11" s="1" customFormat="1" ht="15" customHeight="1">
      <c r="B79" s="256"/>
      <c r="C79" s="245" t="s">
        <v>59</v>
      </c>
      <c r="D79" s="265"/>
      <c r="E79" s="265"/>
      <c r="F79" s="266" t="s">
        <v>2487</v>
      </c>
      <c r="G79" s="267"/>
      <c r="H79" s="245" t="s">
        <v>2488</v>
      </c>
      <c r="I79" s="245" t="s">
        <v>2489</v>
      </c>
      <c r="J79" s="245">
        <v>20</v>
      </c>
      <c r="K79" s="257"/>
    </row>
    <row r="80" spans="2:11" s="1" customFormat="1" ht="15" customHeight="1">
      <c r="B80" s="256"/>
      <c r="C80" s="245" t="s">
        <v>2490</v>
      </c>
      <c r="D80" s="245"/>
      <c r="E80" s="245"/>
      <c r="F80" s="266" t="s">
        <v>2487</v>
      </c>
      <c r="G80" s="267"/>
      <c r="H80" s="245" t="s">
        <v>2491</v>
      </c>
      <c r="I80" s="245" t="s">
        <v>2489</v>
      </c>
      <c r="J80" s="245">
        <v>120</v>
      </c>
      <c r="K80" s="257"/>
    </row>
    <row r="81" spans="2:11" s="1" customFormat="1" ht="15" customHeight="1">
      <c r="B81" s="268"/>
      <c r="C81" s="245" t="s">
        <v>2492</v>
      </c>
      <c r="D81" s="245"/>
      <c r="E81" s="245"/>
      <c r="F81" s="266" t="s">
        <v>2493</v>
      </c>
      <c r="G81" s="267"/>
      <c r="H81" s="245" t="s">
        <v>2494</v>
      </c>
      <c r="I81" s="245" t="s">
        <v>2489</v>
      </c>
      <c r="J81" s="245">
        <v>50</v>
      </c>
      <c r="K81" s="257"/>
    </row>
    <row r="82" spans="2:11" s="1" customFormat="1" ht="15" customHeight="1">
      <c r="B82" s="268"/>
      <c r="C82" s="245" t="s">
        <v>2495</v>
      </c>
      <c r="D82" s="245"/>
      <c r="E82" s="245"/>
      <c r="F82" s="266" t="s">
        <v>2487</v>
      </c>
      <c r="G82" s="267"/>
      <c r="H82" s="245" t="s">
        <v>2496</v>
      </c>
      <c r="I82" s="245" t="s">
        <v>2497</v>
      </c>
      <c r="J82" s="245"/>
      <c r="K82" s="257"/>
    </row>
    <row r="83" spans="2:11" s="1" customFormat="1" ht="15" customHeight="1">
      <c r="B83" s="268"/>
      <c r="C83" s="269" t="s">
        <v>2498</v>
      </c>
      <c r="D83" s="269"/>
      <c r="E83" s="269"/>
      <c r="F83" s="270" t="s">
        <v>2493</v>
      </c>
      <c r="G83" s="269"/>
      <c r="H83" s="269" t="s">
        <v>2499</v>
      </c>
      <c r="I83" s="269" t="s">
        <v>2489</v>
      </c>
      <c r="J83" s="269">
        <v>15</v>
      </c>
      <c r="K83" s="257"/>
    </row>
    <row r="84" spans="2:11" s="1" customFormat="1" ht="15" customHeight="1">
      <c r="B84" s="268"/>
      <c r="C84" s="269" t="s">
        <v>2500</v>
      </c>
      <c r="D84" s="269"/>
      <c r="E84" s="269"/>
      <c r="F84" s="270" t="s">
        <v>2493</v>
      </c>
      <c r="G84" s="269"/>
      <c r="H84" s="269" t="s">
        <v>2501</v>
      </c>
      <c r="I84" s="269" t="s">
        <v>2489</v>
      </c>
      <c r="J84" s="269">
        <v>15</v>
      </c>
      <c r="K84" s="257"/>
    </row>
    <row r="85" spans="2:11" s="1" customFormat="1" ht="15" customHeight="1">
      <c r="B85" s="268"/>
      <c r="C85" s="269" t="s">
        <v>2502</v>
      </c>
      <c r="D85" s="269"/>
      <c r="E85" s="269"/>
      <c r="F85" s="270" t="s">
        <v>2493</v>
      </c>
      <c r="G85" s="269"/>
      <c r="H85" s="269" t="s">
        <v>2503</v>
      </c>
      <c r="I85" s="269" t="s">
        <v>2489</v>
      </c>
      <c r="J85" s="269">
        <v>20</v>
      </c>
      <c r="K85" s="257"/>
    </row>
    <row r="86" spans="2:11" s="1" customFormat="1" ht="15" customHeight="1">
      <c r="B86" s="268"/>
      <c r="C86" s="269" t="s">
        <v>2504</v>
      </c>
      <c r="D86" s="269"/>
      <c r="E86" s="269"/>
      <c r="F86" s="270" t="s">
        <v>2493</v>
      </c>
      <c r="G86" s="269"/>
      <c r="H86" s="269" t="s">
        <v>2505</v>
      </c>
      <c r="I86" s="269" t="s">
        <v>2489</v>
      </c>
      <c r="J86" s="269">
        <v>20</v>
      </c>
      <c r="K86" s="257"/>
    </row>
    <row r="87" spans="2:11" s="1" customFormat="1" ht="15" customHeight="1">
      <c r="B87" s="268"/>
      <c r="C87" s="245" t="s">
        <v>2506</v>
      </c>
      <c r="D87" s="245"/>
      <c r="E87" s="245"/>
      <c r="F87" s="266" t="s">
        <v>2493</v>
      </c>
      <c r="G87" s="267"/>
      <c r="H87" s="245" t="s">
        <v>2507</v>
      </c>
      <c r="I87" s="245" t="s">
        <v>2489</v>
      </c>
      <c r="J87" s="245">
        <v>50</v>
      </c>
      <c r="K87" s="257"/>
    </row>
    <row r="88" spans="2:11" s="1" customFormat="1" ht="15" customHeight="1">
      <c r="B88" s="268"/>
      <c r="C88" s="245" t="s">
        <v>2508</v>
      </c>
      <c r="D88" s="245"/>
      <c r="E88" s="245"/>
      <c r="F88" s="266" t="s">
        <v>2493</v>
      </c>
      <c r="G88" s="267"/>
      <c r="H88" s="245" t="s">
        <v>2509</v>
      </c>
      <c r="I88" s="245" t="s">
        <v>2489</v>
      </c>
      <c r="J88" s="245">
        <v>20</v>
      </c>
      <c r="K88" s="257"/>
    </row>
    <row r="89" spans="2:11" s="1" customFormat="1" ht="15" customHeight="1">
      <c r="B89" s="268"/>
      <c r="C89" s="245" t="s">
        <v>2510</v>
      </c>
      <c r="D89" s="245"/>
      <c r="E89" s="245"/>
      <c r="F89" s="266" t="s">
        <v>2493</v>
      </c>
      <c r="G89" s="267"/>
      <c r="H89" s="245" t="s">
        <v>2511</v>
      </c>
      <c r="I89" s="245" t="s">
        <v>2489</v>
      </c>
      <c r="J89" s="245">
        <v>20</v>
      </c>
      <c r="K89" s="257"/>
    </row>
    <row r="90" spans="2:11" s="1" customFormat="1" ht="15" customHeight="1">
      <c r="B90" s="268"/>
      <c r="C90" s="245" t="s">
        <v>2512</v>
      </c>
      <c r="D90" s="245"/>
      <c r="E90" s="245"/>
      <c r="F90" s="266" t="s">
        <v>2493</v>
      </c>
      <c r="G90" s="267"/>
      <c r="H90" s="245" t="s">
        <v>2513</v>
      </c>
      <c r="I90" s="245" t="s">
        <v>2489</v>
      </c>
      <c r="J90" s="245">
        <v>50</v>
      </c>
      <c r="K90" s="257"/>
    </row>
    <row r="91" spans="2:11" s="1" customFormat="1" ht="15" customHeight="1">
      <c r="B91" s="268"/>
      <c r="C91" s="245" t="s">
        <v>2514</v>
      </c>
      <c r="D91" s="245"/>
      <c r="E91" s="245"/>
      <c r="F91" s="266" t="s">
        <v>2493</v>
      </c>
      <c r="G91" s="267"/>
      <c r="H91" s="245" t="s">
        <v>2514</v>
      </c>
      <c r="I91" s="245" t="s">
        <v>2489</v>
      </c>
      <c r="J91" s="245">
        <v>50</v>
      </c>
      <c r="K91" s="257"/>
    </row>
    <row r="92" spans="2:11" s="1" customFormat="1" ht="15" customHeight="1">
      <c r="B92" s="268"/>
      <c r="C92" s="245" t="s">
        <v>2515</v>
      </c>
      <c r="D92" s="245"/>
      <c r="E92" s="245"/>
      <c r="F92" s="266" t="s">
        <v>2493</v>
      </c>
      <c r="G92" s="267"/>
      <c r="H92" s="245" t="s">
        <v>2516</v>
      </c>
      <c r="I92" s="245" t="s">
        <v>2489</v>
      </c>
      <c r="J92" s="245">
        <v>255</v>
      </c>
      <c r="K92" s="257"/>
    </row>
    <row r="93" spans="2:11" s="1" customFormat="1" ht="15" customHeight="1">
      <c r="B93" s="268"/>
      <c r="C93" s="245" t="s">
        <v>2517</v>
      </c>
      <c r="D93" s="245"/>
      <c r="E93" s="245"/>
      <c r="F93" s="266" t="s">
        <v>2487</v>
      </c>
      <c r="G93" s="267"/>
      <c r="H93" s="245" t="s">
        <v>2518</v>
      </c>
      <c r="I93" s="245" t="s">
        <v>2519</v>
      </c>
      <c r="J93" s="245"/>
      <c r="K93" s="257"/>
    </row>
    <row r="94" spans="2:11" s="1" customFormat="1" ht="15" customHeight="1">
      <c r="B94" s="268"/>
      <c r="C94" s="245" t="s">
        <v>2520</v>
      </c>
      <c r="D94" s="245"/>
      <c r="E94" s="245"/>
      <c r="F94" s="266" t="s">
        <v>2487</v>
      </c>
      <c r="G94" s="267"/>
      <c r="H94" s="245" t="s">
        <v>2521</v>
      </c>
      <c r="I94" s="245" t="s">
        <v>2522</v>
      </c>
      <c r="J94" s="245"/>
      <c r="K94" s="257"/>
    </row>
    <row r="95" spans="2:11" s="1" customFormat="1" ht="15" customHeight="1">
      <c r="B95" s="268"/>
      <c r="C95" s="245" t="s">
        <v>2523</v>
      </c>
      <c r="D95" s="245"/>
      <c r="E95" s="245"/>
      <c r="F95" s="266" t="s">
        <v>2487</v>
      </c>
      <c r="G95" s="267"/>
      <c r="H95" s="245" t="s">
        <v>2523</v>
      </c>
      <c r="I95" s="245" t="s">
        <v>2522</v>
      </c>
      <c r="J95" s="245"/>
      <c r="K95" s="257"/>
    </row>
    <row r="96" spans="2:11" s="1" customFormat="1" ht="15" customHeight="1">
      <c r="B96" s="268"/>
      <c r="C96" s="245" t="s">
        <v>44</v>
      </c>
      <c r="D96" s="245"/>
      <c r="E96" s="245"/>
      <c r="F96" s="266" t="s">
        <v>2487</v>
      </c>
      <c r="G96" s="267"/>
      <c r="H96" s="245" t="s">
        <v>2524</v>
      </c>
      <c r="I96" s="245" t="s">
        <v>2522</v>
      </c>
      <c r="J96" s="245"/>
      <c r="K96" s="257"/>
    </row>
    <row r="97" spans="2:11" s="1" customFormat="1" ht="15" customHeight="1">
      <c r="B97" s="268"/>
      <c r="C97" s="245" t="s">
        <v>54</v>
      </c>
      <c r="D97" s="245"/>
      <c r="E97" s="245"/>
      <c r="F97" s="266" t="s">
        <v>2487</v>
      </c>
      <c r="G97" s="267"/>
      <c r="H97" s="245" t="s">
        <v>2525</v>
      </c>
      <c r="I97" s="245" t="s">
        <v>2522</v>
      </c>
      <c r="J97" s="245"/>
      <c r="K97" s="257"/>
    </row>
    <row r="98" spans="2:11" s="1" customFormat="1" ht="15" customHeight="1">
      <c r="B98" s="271"/>
      <c r="C98" s="272"/>
      <c r="D98" s="272"/>
      <c r="E98" s="272"/>
      <c r="F98" s="272"/>
      <c r="G98" s="272"/>
      <c r="H98" s="272"/>
      <c r="I98" s="272"/>
      <c r="J98" s="272"/>
      <c r="K98" s="273"/>
    </row>
    <row r="99" spans="2:11" s="1" customFormat="1" ht="18.75" customHeight="1">
      <c r="B99" s="274"/>
      <c r="C99" s="275"/>
      <c r="D99" s="275"/>
      <c r="E99" s="275"/>
      <c r="F99" s="275"/>
      <c r="G99" s="275"/>
      <c r="H99" s="275"/>
      <c r="I99" s="275"/>
      <c r="J99" s="275"/>
      <c r="K99" s="274"/>
    </row>
    <row r="100" spans="2:11" s="1" customFormat="1" ht="18.75" customHeight="1">
      <c r="B100" s="252"/>
      <c r="C100" s="252"/>
      <c r="D100" s="252"/>
      <c r="E100" s="252"/>
      <c r="F100" s="252"/>
      <c r="G100" s="252"/>
      <c r="H100" s="252"/>
      <c r="I100" s="252"/>
      <c r="J100" s="252"/>
      <c r="K100" s="252"/>
    </row>
    <row r="101" spans="2:11" s="1" customFormat="1" ht="7.5" customHeight="1">
      <c r="B101" s="253"/>
      <c r="C101" s="254"/>
      <c r="D101" s="254"/>
      <c r="E101" s="254"/>
      <c r="F101" s="254"/>
      <c r="G101" s="254"/>
      <c r="H101" s="254"/>
      <c r="I101" s="254"/>
      <c r="J101" s="254"/>
      <c r="K101" s="255"/>
    </row>
    <row r="102" spans="2:11" s="1" customFormat="1" ht="45" customHeight="1">
      <c r="B102" s="256"/>
      <c r="C102" s="364" t="s">
        <v>2526</v>
      </c>
      <c r="D102" s="364"/>
      <c r="E102" s="364"/>
      <c r="F102" s="364"/>
      <c r="G102" s="364"/>
      <c r="H102" s="364"/>
      <c r="I102" s="364"/>
      <c r="J102" s="364"/>
      <c r="K102" s="257"/>
    </row>
    <row r="103" spans="2:11" s="1" customFormat="1" ht="17.25" customHeight="1">
      <c r="B103" s="256"/>
      <c r="C103" s="258" t="s">
        <v>2481</v>
      </c>
      <c r="D103" s="258"/>
      <c r="E103" s="258"/>
      <c r="F103" s="258" t="s">
        <v>2482</v>
      </c>
      <c r="G103" s="259"/>
      <c r="H103" s="258" t="s">
        <v>60</v>
      </c>
      <c r="I103" s="258" t="s">
        <v>63</v>
      </c>
      <c r="J103" s="258" t="s">
        <v>2483</v>
      </c>
      <c r="K103" s="257"/>
    </row>
    <row r="104" spans="2:11" s="1" customFormat="1" ht="17.25" customHeight="1">
      <c r="B104" s="256"/>
      <c r="C104" s="260" t="s">
        <v>2484</v>
      </c>
      <c r="D104" s="260"/>
      <c r="E104" s="260"/>
      <c r="F104" s="261" t="s">
        <v>2485</v>
      </c>
      <c r="G104" s="262"/>
      <c r="H104" s="260"/>
      <c r="I104" s="260"/>
      <c r="J104" s="260" t="s">
        <v>2486</v>
      </c>
      <c r="K104" s="257"/>
    </row>
    <row r="105" spans="2:11" s="1" customFormat="1" ht="5.25" customHeight="1">
      <c r="B105" s="256"/>
      <c r="C105" s="258"/>
      <c r="D105" s="258"/>
      <c r="E105" s="258"/>
      <c r="F105" s="258"/>
      <c r="G105" s="276"/>
      <c r="H105" s="258"/>
      <c r="I105" s="258"/>
      <c r="J105" s="258"/>
      <c r="K105" s="257"/>
    </row>
    <row r="106" spans="2:11" s="1" customFormat="1" ht="15" customHeight="1">
      <c r="B106" s="256"/>
      <c r="C106" s="245" t="s">
        <v>59</v>
      </c>
      <c r="D106" s="265"/>
      <c r="E106" s="265"/>
      <c r="F106" s="266" t="s">
        <v>2487</v>
      </c>
      <c r="G106" s="245"/>
      <c r="H106" s="245" t="s">
        <v>2527</v>
      </c>
      <c r="I106" s="245" t="s">
        <v>2489</v>
      </c>
      <c r="J106" s="245">
        <v>20</v>
      </c>
      <c r="K106" s="257"/>
    </row>
    <row r="107" spans="2:11" s="1" customFormat="1" ht="15" customHeight="1">
      <c r="B107" s="256"/>
      <c r="C107" s="245" t="s">
        <v>2490</v>
      </c>
      <c r="D107" s="245"/>
      <c r="E107" s="245"/>
      <c r="F107" s="266" t="s">
        <v>2487</v>
      </c>
      <c r="G107" s="245"/>
      <c r="H107" s="245" t="s">
        <v>2527</v>
      </c>
      <c r="I107" s="245" t="s">
        <v>2489</v>
      </c>
      <c r="J107" s="245">
        <v>120</v>
      </c>
      <c r="K107" s="257"/>
    </row>
    <row r="108" spans="2:11" s="1" customFormat="1" ht="15" customHeight="1">
      <c r="B108" s="268"/>
      <c r="C108" s="245" t="s">
        <v>2492</v>
      </c>
      <c r="D108" s="245"/>
      <c r="E108" s="245"/>
      <c r="F108" s="266" t="s">
        <v>2493</v>
      </c>
      <c r="G108" s="245"/>
      <c r="H108" s="245" t="s">
        <v>2527</v>
      </c>
      <c r="I108" s="245" t="s">
        <v>2489</v>
      </c>
      <c r="J108" s="245">
        <v>50</v>
      </c>
      <c r="K108" s="257"/>
    </row>
    <row r="109" spans="2:11" s="1" customFormat="1" ht="15" customHeight="1">
      <c r="B109" s="268"/>
      <c r="C109" s="245" t="s">
        <v>2495</v>
      </c>
      <c r="D109" s="245"/>
      <c r="E109" s="245"/>
      <c r="F109" s="266" t="s">
        <v>2487</v>
      </c>
      <c r="G109" s="245"/>
      <c r="H109" s="245" t="s">
        <v>2527</v>
      </c>
      <c r="I109" s="245" t="s">
        <v>2497</v>
      </c>
      <c r="J109" s="245"/>
      <c r="K109" s="257"/>
    </row>
    <row r="110" spans="2:11" s="1" customFormat="1" ht="15" customHeight="1">
      <c r="B110" s="268"/>
      <c r="C110" s="245" t="s">
        <v>2506</v>
      </c>
      <c r="D110" s="245"/>
      <c r="E110" s="245"/>
      <c r="F110" s="266" t="s">
        <v>2493</v>
      </c>
      <c r="G110" s="245"/>
      <c r="H110" s="245" t="s">
        <v>2527</v>
      </c>
      <c r="I110" s="245" t="s">
        <v>2489</v>
      </c>
      <c r="J110" s="245">
        <v>50</v>
      </c>
      <c r="K110" s="257"/>
    </row>
    <row r="111" spans="2:11" s="1" customFormat="1" ht="15" customHeight="1">
      <c r="B111" s="268"/>
      <c r="C111" s="245" t="s">
        <v>2514</v>
      </c>
      <c r="D111" s="245"/>
      <c r="E111" s="245"/>
      <c r="F111" s="266" t="s">
        <v>2493</v>
      </c>
      <c r="G111" s="245"/>
      <c r="H111" s="245" t="s">
        <v>2527</v>
      </c>
      <c r="I111" s="245" t="s">
        <v>2489</v>
      </c>
      <c r="J111" s="245">
        <v>50</v>
      </c>
      <c r="K111" s="257"/>
    </row>
    <row r="112" spans="2:11" s="1" customFormat="1" ht="15" customHeight="1">
      <c r="B112" s="268"/>
      <c r="C112" s="245" t="s">
        <v>2512</v>
      </c>
      <c r="D112" s="245"/>
      <c r="E112" s="245"/>
      <c r="F112" s="266" t="s">
        <v>2493</v>
      </c>
      <c r="G112" s="245"/>
      <c r="H112" s="245" t="s">
        <v>2527</v>
      </c>
      <c r="I112" s="245" t="s">
        <v>2489</v>
      </c>
      <c r="J112" s="245">
        <v>50</v>
      </c>
      <c r="K112" s="257"/>
    </row>
    <row r="113" spans="2:11" s="1" customFormat="1" ht="15" customHeight="1">
      <c r="B113" s="268"/>
      <c r="C113" s="245" t="s">
        <v>59</v>
      </c>
      <c r="D113" s="245"/>
      <c r="E113" s="245"/>
      <c r="F113" s="266" t="s">
        <v>2487</v>
      </c>
      <c r="G113" s="245"/>
      <c r="H113" s="245" t="s">
        <v>2528</v>
      </c>
      <c r="I113" s="245" t="s">
        <v>2489</v>
      </c>
      <c r="J113" s="245">
        <v>20</v>
      </c>
      <c r="K113" s="257"/>
    </row>
    <row r="114" spans="2:11" s="1" customFormat="1" ht="15" customHeight="1">
      <c r="B114" s="268"/>
      <c r="C114" s="245" t="s">
        <v>2529</v>
      </c>
      <c r="D114" s="245"/>
      <c r="E114" s="245"/>
      <c r="F114" s="266" t="s">
        <v>2487</v>
      </c>
      <c r="G114" s="245"/>
      <c r="H114" s="245" t="s">
        <v>2530</v>
      </c>
      <c r="I114" s="245" t="s">
        <v>2489</v>
      </c>
      <c r="J114" s="245">
        <v>120</v>
      </c>
      <c r="K114" s="257"/>
    </row>
    <row r="115" spans="2:11" s="1" customFormat="1" ht="15" customHeight="1">
      <c r="B115" s="268"/>
      <c r="C115" s="245" t="s">
        <v>44</v>
      </c>
      <c r="D115" s="245"/>
      <c r="E115" s="245"/>
      <c r="F115" s="266" t="s">
        <v>2487</v>
      </c>
      <c r="G115" s="245"/>
      <c r="H115" s="245" t="s">
        <v>2531</v>
      </c>
      <c r="I115" s="245" t="s">
        <v>2522</v>
      </c>
      <c r="J115" s="245"/>
      <c r="K115" s="257"/>
    </row>
    <row r="116" spans="2:11" s="1" customFormat="1" ht="15" customHeight="1">
      <c r="B116" s="268"/>
      <c r="C116" s="245" t="s">
        <v>54</v>
      </c>
      <c r="D116" s="245"/>
      <c r="E116" s="245"/>
      <c r="F116" s="266" t="s">
        <v>2487</v>
      </c>
      <c r="G116" s="245"/>
      <c r="H116" s="245" t="s">
        <v>2532</v>
      </c>
      <c r="I116" s="245" t="s">
        <v>2522</v>
      </c>
      <c r="J116" s="245"/>
      <c r="K116" s="257"/>
    </row>
    <row r="117" spans="2:11" s="1" customFormat="1" ht="15" customHeight="1">
      <c r="B117" s="268"/>
      <c r="C117" s="245" t="s">
        <v>63</v>
      </c>
      <c r="D117" s="245"/>
      <c r="E117" s="245"/>
      <c r="F117" s="266" t="s">
        <v>2487</v>
      </c>
      <c r="G117" s="245"/>
      <c r="H117" s="245" t="s">
        <v>2533</v>
      </c>
      <c r="I117" s="245" t="s">
        <v>2534</v>
      </c>
      <c r="J117" s="245"/>
      <c r="K117" s="257"/>
    </row>
    <row r="118" spans="2:11" s="1" customFormat="1" ht="15" customHeight="1">
      <c r="B118" s="271"/>
      <c r="C118" s="277"/>
      <c r="D118" s="277"/>
      <c r="E118" s="277"/>
      <c r="F118" s="277"/>
      <c r="G118" s="277"/>
      <c r="H118" s="277"/>
      <c r="I118" s="277"/>
      <c r="J118" s="277"/>
      <c r="K118" s="273"/>
    </row>
    <row r="119" spans="2:11" s="1" customFormat="1" ht="18.75" customHeight="1">
      <c r="B119" s="278"/>
      <c r="C119" s="279"/>
      <c r="D119" s="279"/>
      <c r="E119" s="279"/>
      <c r="F119" s="280"/>
      <c r="G119" s="279"/>
      <c r="H119" s="279"/>
      <c r="I119" s="279"/>
      <c r="J119" s="279"/>
      <c r="K119" s="278"/>
    </row>
    <row r="120" spans="2:11" s="1" customFormat="1" ht="18.75" customHeight="1">
      <c r="B120" s="252"/>
      <c r="C120" s="252"/>
      <c r="D120" s="252"/>
      <c r="E120" s="252"/>
      <c r="F120" s="252"/>
      <c r="G120" s="252"/>
      <c r="H120" s="252"/>
      <c r="I120" s="252"/>
      <c r="J120" s="252"/>
      <c r="K120" s="252"/>
    </row>
    <row r="121" spans="2:11" s="1" customFormat="1" ht="7.5" customHeight="1">
      <c r="B121" s="281"/>
      <c r="C121" s="282"/>
      <c r="D121" s="282"/>
      <c r="E121" s="282"/>
      <c r="F121" s="282"/>
      <c r="G121" s="282"/>
      <c r="H121" s="282"/>
      <c r="I121" s="282"/>
      <c r="J121" s="282"/>
      <c r="K121" s="283"/>
    </row>
    <row r="122" spans="2:11" s="1" customFormat="1" ht="45" customHeight="1">
      <c r="B122" s="284"/>
      <c r="C122" s="365" t="s">
        <v>2535</v>
      </c>
      <c r="D122" s="365"/>
      <c r="E122" s="365"/>
      <c r="F122" s="365"/>
      <c r="G122" s="365"/>
      <c r="H122" s="365"/>
      <c r="I122" s="365"/>
      <c r="J122" s="365"/>
      <c r="K122" s="285"/>
    </row>
    <row r="123" spans="2:11" s="1" customFormat="1" ht="17.25" customHeight="1">
      <c r="B123" s="286"/>
      <c r="C123" s="258" t="s">
        <v>2481</v>
      </c>
      <c r="D123" s="258"/>
      <c r="E123" s="258"/>
      <c r="F123" s="258" t="s">
        <v>2482</v>
      </c>
      <c r="G123" s="259"/>
      <c r="H123" s="258" t="s">
        <v>60</v>
      </c>
      <c r="I123" s="258" t="s">
        <v>63</v>
      </c>
      <c r="J123" s="258" t="s">
        <v>2483</v>
      </c>
      <c r="K123" s="287"/>
    </row>
    <row r="124" spans="2:11" s="1" customFormat="1" ht="17.25" customHeight="1">
      <c r="B124" s="286"/>
      <c r="C124" s="260" t="s">
        <v>2484</v>
      </c>
      <c r="D124" s="260"/>
      <c r="E124" s="260"/>
      <c r="F124" s="261" t="s">
        <v>2485</v>
      </c>
      <c r="G124" s="262"/>
      <c r="H124" s="260"/>
      <c r="I124" s="260"/>
      <c r="J124" s="260" t="s">
        <v>2486</v>
      </c>
      <c r="K124" s="287"/>
    </row>
    <row r="125" spans="2:11" s="1" customFormat="1" ht="5.25" customHeight="1">
      <c r="B125" s="288"/>
      <c r="C125" s="263"/>
      <c r="D125" s="263"/>
      <c r="E125" s="263"/>
      <c r="F125" s="263"/>
      <c r="G125" s="289"/>
      <c r="H125" s="263"/>
      <c r="I125" s="263"/>
      <c r="J125" s="263"/>
      <c r="K125" s="290"/>
    </row>
    <row r="126" spans="2:11" s="1" customFormat="1" ht="15" customHeight="1">
      <c r="B126" s="288"/>
      <c r="C126" s="245" t="s">
        <v>2490</v>
      </c>
      <c r="D126" s="265"/>
      <c r="E126" s="265"/>
      <c r="F126" s="266" t="s">
        <v>2487</v>
      </c>
      <c r="G126" s="245"/>
      <c r="H126" s="245" t="s">
        <v>2527</v>
      </c>
      <c r="I126" s="245" t="s">
        <v>2489</v>
      </c>
      <c r="J126" s="245">
        <v>120</v>
      </c>
      <c r="K126" s="291"/>
    </row>
    <row r="127" spans="2:11" s="1" customFormat="1" ht="15" customHeight="1">
      <c r="B127" s="288"/>
      <c r="C127" s="245" t="s">
        <v>2536</v>
      </c>
      <c r="D127" s="245"/>
      <c r="E127" s="245"/>
      <c r="F127" s="266" t="s">
        <v>2487</v>
      </c>
      <c r="G127" s="245"/>
      <c r="H127" s="245" t="s">
        <v>2537</v>
      </c>
      <c r="I127" s="245" t="s">
        <v>2489</v>
      </c>
      <c r="J127" s="245" t="s">
        <v>2538</v>
      </c>
      <c r="K127" s="291"/>
    </row>
    <row r="128" spans="2:11" s="1" customFormat="1" ht="15" customHeight="1">
      <c r="B128" s="288"/>
      <c r="C128" s="245" t="s">
        <v>2435</v>
      </c>
      <c r="D128" s="245"/>
      <c r="E128" s="245"/>
      <c r="F128" s="266" t="s">
        <v>2487</v>
      </c>
      <c r="G128" s="245"/>
      <c r="H128" s="245" t="s">
        <v>2539</v>
      </c>
      <c r="I128" s="245" t="s">
        <v>2489</v>
      </c>
      <c r="J128" s="245" t="s">
        <v>2538</v>
      </c>
      <c r="K128" s="291"/>
    </row>
    <row r="129" spans="2:11" s="1" customFormat="1" ht="15" customHeight="1">
      <c r="B129" s="288"/>
      <c r="C129" s="245" t="s">
        <v>2498</v>
      </c>
      <c r="D129" s="245"/>
      <c r="E129" s="245"/>
      <c r="F129" s="266" t="s">
        <v>2493</v>
      </c>
      <c r="G129" s="245"/>
      <c r="H129" s="245" t="s">
        <v>2499</v>
      </c>
      <c r="I129" s="245" t="s">
        <v>2489</v>
      </c>
      <c r="J129" s="245">
        <v>15</v>
      </c>
      <c r="K129" s="291"/>
    </row>
    <row r="130" spans="2:11" s="1" customFormat="1" ht="15" customHeight="1">
      <c r="B130" s="288"/>
      <c r="C130" s="269" t="s">
        <v>2500</v>
      </c>
      <c r="D130" s="269"/>
      <c r="E130" s="269"/>
      <c r="F130" s="270" t="s">
        <v>2493</v>
      </c>
      <c r="G130" s="269"/>
      <c r="H130" s="269" t="s">
        <v>2501</v>
      </c>
      <c r="I130" s="269" t="s">
        <v>2489</v>
      </c>
      <c r="J130" s="269">
        <v>15</v>
      </c>
      <c r="K130" s="291"/>
    </row>
    <row r="131" spans="2:11" s="1" customFormat="1" ht="15" customHeight="1">
      <c r="B131" s="288"/>
      <c r="C131" s="269" t="s">
        <v>2502</v>
      </c>
      <c r="D131" s="269"/>
      <c r="E131" s="269"/>
      <c r="F131" s="270" t="s">
        <v>2493</v>
      </c>
      <c r="G131" s="269"/>
      <c r="H131" s="269" t="s">
        <v>2503</v>
      </c>
      <c r="I131" s="269" t="s">
        <v>2489</v>
      </c>
      <c r="J131" s="269">
        <v>20</v>
      </c>
      <c r="K131" s="291"/>
    </row>
    <row r="132" spans="2:11" s="1" customFormat="1" ht="15" customHeight="1">
      <c r="B132" s="288"/>
      <c r="C132" s="269" t="s">
        <v>2504</v>
      </c>
      <c r="D132" s="269"/>
      <c r="E132" s="269"/>
      <c r="F132" s="270" t="s">
        <v>2493</v>
      </c>
      <c r="G132" s="269"/>
      <c r="H132" s="269" t="s">
        <v>2505</v>
      </c>
      <c r="I132" s="269" t="s">
        <v>2489</v>
      </c>
      <c r="J132" s="269">
        <v>20</v>
      </c>
      <c r="K132" s="291"/>
    </row>
    <row r="133" spans="2:11" s="1" customFormat="1" ht="15" customHeight="1">
      <c r="B133" s="288"/>
      <c r="C133" s="245" t="s">
        <v>2492</v>
      </c>
      <c r="D133" s="245"/>
      <c r="E133" s="245"/>
      <c r="F133" s="266" t="s">
        <v>2493</v>
      </c>
      <c r="G133" s="245"/>
      <c r="H133" s="245" t="s">
        <v>2527</v>
      </c>
      <c r="I133" s="245" t="s">
        <v>2489</v>
      </c>
      <c r="J133" s="245">
        <v>50</v>
      </c>
      <c r="K133" s="291"/>
    </row>
    <row r="134" spans="2:11" s="1" customFormat="1" ht="15" customHeight="1">
      <c r="B134" s="288"/>
      <c r="C134" s="245" t="s">
        <v>2506</v>
      </c>
      <c r="D134" s="245"/>
      <c r="E134" s="245"/>
      <c r="F134" s="266" t="s">
        <v>2493</v>
      </c>
      <c r="G134" s="245"/>
      <c r="H134" s="245" t="s">
        <v>2527</v>
      </c>
      <c r="I134" s="245" t="s">
        <v>2489</v>
      </c>
      <c r="J134" s="245">
        <v>50</v>
      </c>
      <c r="K134" s="291"/>
    </row>
    <row r="135" spans="2:11" s="1" customFormat="1" ht="15" customHeight="1">
      <c r="B135" s="288"/>
      <c r="C135" s="245" t="s">
        <v>2512</v>
      </c>
      <c r="D135" s="245"/>
      <c r="E135" s="245"/>
      <c r="F135" s="266" t="s">
        <v>2493</v>
      </c>
      <c r="G135" s="245"/>
      <c r="H135" s="245" t="s">
        <v>2527</v>
      </c>
      <c r="I135" s="245" t="s">
        <v>2489</v>
      </c>
      <c r="J135" s="245">
        <v>50</v>
      </c>
      <c r="K135" s="291"/>
    </row>
    <row r="136" spans="2:11" s="1" customFormat="1" ht="15" customHeight="1">
      <c r="B136" s="288"/>
      <c r="C136" s="245" t="s">
        <v>2514</v>
      </c>
      <c r="D136" s="245"/>
      <c r="E136" s="245"/>
      <c r="F136" s="266" t="s">
        <v>2493</v>
      </c>
      <c r="G136" s="245"/>
      <c r="H136" s="245" t="s">
        <v>2527</v>
      </c>
      <c r="I136" s="245" t="s">
        <v>2489</v>
      </c>
      <c r="J136" s="245">
        <v>50</v>
      </c>
      <c r="K136" s="291"/>
    </row>
    <row r="137" spans="2:11" s="1" customFormat="1" ht="15" customHeight="1">
      <c r="B137" s="288"/>
      <c r="C137" s="245" t="s">
        <v>2515</v>
      </c>
      <c r="D137" s="245"/>
      <c r="E137" s="245"/>
      <c r="F137" s="266" t="s">
        <v>2493</v>
      </c>
      <c r="G137" s="245"/>
      <c r="H137" s="245" t="s">
        <v>2540</v>
      </c>
      <c r="I137" s="245" t="s">
        <v>2489</v>
      </c>
      <c r="J137" s="245">
        <v>255</v>
      </c>
      <c r="K137" s="291"/>
    </row>
    <row r="138" spans="2:11" s="1" customFormat="1" ht="15" customHeight="1">
      <c r="B138" s="288"/>
      <c r="C138" s="245" t="s">
        <v>2517</v>
      </c>
      <c r="D138" s="245"/>
      <c r="E138" s="245"/>
      <c r="F138" s="266" t="s">
        <v>2487</v>
      </c>
      <c r="G138" s="245"/>
      <c r="H138" s="245" t="s">
        <v>2541</v>
      </c>
      <c r="I138" s="245" t="s">
        <v>2519</v>
      </c>
      <c r="J138" s="245"/>
      <c r="K138" s="291"/>
    </row>
    <row r="139" spans="2:11" s="1" customFormat="1" ht="15" customHeight="1">
      <c r="B139" s="288"/>
      <c r="C139" s="245" t="s">
        <v>2520</v>
      </c>
      <c r="D139" s="245"/>
      <c r="E139" s="245"/>
      <c r="F139" s="266" t="s">
        <v>2487</v>
      </c>
      <c r="G139" s="245"/>
      <c r="H139" s="245" t="s">
        <v>2542</v>
      </c>
      <c r="I139" s="245" t="s">
        <v>2522</v>
      </c>
      <c r="J139" s="245"/>
      <c r="K139" s="291"/>
    </row>
    <row r="140" spans="2:11" s="1" customFormat="1" ht="15" customHeight="1">
      <c r="B140" s="288"/>
      <c r="C140" s="245" t="s">
        <v>2523</v>
      </c>
      <c r="D140" s="245"/>
      <c r="E140" s="245"/>
      <c r="F140" s="266" t="s">
        <v>2487</v>
      </c>
      <c r="G140" s="245"/>
      <c r="H140" s="245" t="s">
        <v>2523</v>
      </c>
      <c r="I140" s="245" t="s">
        <v>2522</v>
      </c>
      <c r="J140" s="245"/>
      <c r="K140" s="291"/>
    </row>
    <row r="141" spans="2:11" s="1" customFormat="1" ht="15" customHeight="1">
      <c r="B141" s="288"/>
      <c r="C141" s="245" t="s">
        <v>44</v>
      </c>
      <c r="D141" s="245"/>
      <c r="E141" s="245"/>
      <c r="F141" s="266" t="s">
        <v>2487</v>
      </c>
      <c r="G141" s="245"/>
      <c r="H141" s="245" t="s">
        <v>2543</v>
      </c>
      <c r="I141" s="245" t="s">
        <v>2522</v>
      </c>
      <c r="J141" s="245"/>
      <c r="K141" s="291"/>
    </row>
    <row r="142" spans="2:11" s="1" customFormat="1" ht="15" customHeight="1">
      <c r="B142" s="288"/>
      <c r="C142" s="245" t="s">
        <v>2544</v>
      </c>
      <c r="D142" s="245"/>
      <c r="E142" s="245"/>
      <c r="F142" s="266" t="s">
        <v>2487</v>
      </c>
      <c r="G142" s="245"/>
      <c r="H142" s="245" t="s">
        <v>2545</v>
      </c>
      <c r="I142" s="245" t="s">
        <v>2522</v>
      </c>
      <c r="J142" s="245"/>
      <c r="K142" s="291"/>
    </row>
    <row r="143" spans="2:11" s="1" customFormat="1" ht="15" customHeight="1">
      <c r="B143" s="292"/>
      <c r="C143" s="293"/>
      <c r="D143" s="293"/>
      <c r="E143" s="293"/>
      <c r="F143" s="293"/>
      <c r="G143" s="293"/>
      <c r="H143" s="293"/>
      <c r="I143" s="293"/>
      <c r="J143" s="293"/>
      <c r="K143" s="294"/>
    </row>
    <row r="144" spans="2:11" s="1" customFormat="1" ht="18.75" customHeight="1">
      <c r="B144" s="279"/>
      <c r="C144" s="279"/>
      <c r="D144" s="279"/>
      <c r="E144" s="279"/>
      <c r="F144" s="280"/>
      <c r="G144" s="279"/>
      <c r="H144" s="279"/>
      <c r="I144" s="279"/>
      <c r="J144" s="279"/>
      <c r="K144" s="279"/>
    </row>
    <row r="145" spans="2:11" s="1" customFormat="1" ht="18.75" customHeight="1">
      <c r="B145" s="252"/>
      <c r="C145" s="252"/>
      <c r="D145" s="252"/>
      <c r="E145" s="252"/>
      <c r="F145" s="252"/>
      <c r="G145" s="252"/>
      <c r="H145" s="252"/>
      <c r="I145" s="252"/>
      <c r="J145" s="252"/>
      <c r="K145" s="252"/>
    </row>
    <row r="146" spans="2:11" s="1" customFormat="1" ht="7.5" customHeight="1">
      <c r="B146" s="253"/>
      <c r="C146" s="254"/>
      <c r="D146" s="254"/>
      <c r="E146" s="254"/>
      <c r="F146" s="254"/>
      <c r="G146" s="254"/>
      <c r="H146" s="254"/>
      <c r="I146" s="254"/>
      <c r="J146" s="254"/>
      <c r="K146" s="255"/>
    </row>
    <row r="147" spans="2:11" s="1" customFormat="1" ht="45" customHeight="1">
      <c r="B147" s="256"/>
      <c r="C147" s="364" t="s">
        <v>2546</v>
      </c>
      <c r="D147" s="364"/>
      <c r="E147" s="364"/>
      <c r="F147" s="364"/>
      <c r="G147" s="364"/>
      <c r="H147" s="364"/>
      <c r="I147" s="364"/>
      <c r="J147" s="364"/>
      <c r="K147" s="257"/>
    </row>
    <row r="148" spans="2:11" s="1" customFormat="1" ht="17.25" customHeight="1">
      <c r="B148" s="256"/>
      <c r="C148" s="258" t="s">
        <v>2481</v>
      </c>
      <c r="D148" s="258"/>
      <c r="E148" s="258"/>
      <c r="F148" s="258" t="s">
        <v>2482</v>
      </c>
      <c r="G148" s="259"/>
      <c r="H148" s="258" t="s">
        <v>60</v>
      </c>
      <c r="I148" s="258" t="s">
        <v>63</v>
      </c>
      <c r="J148" s="258" t="s">
        <v>2483</v>
      </c>
      <c r="K148" s="257"/>
    </row>
    <row r="149" spans="2:11" s="1" customFormat="1" ht="17.25" customHeight="1">
      <c r="B149" s="256"/>
      <c r="C149" s="260" t="s">
        <v>2484</v>
      </c>
      <c r="D149" s="260"/>
      <c r="E149" s="260"/>
      <c r="F149" s="261" t="s">
        <v>2485</v>
      </c>
      <c r="G149" s="262"/>
      <c r="H149" s="260"/>
      <c r="I149" s="260"/>
      <c r="J149" s="260" t="s">
        <v>2486</v>
      </c>
      <c r="K149" s="257"/>
    </row>
    <row r="150" spans="2:11" s="1" customFormat="1" ht="5.25" customHeight="1">
      <c r="B150" s="268"/>
      <c r="C150" s="263"/>
      <c r="D150" s="263"/>
      <c r="E150" s="263"/>
      <c r="F150" s="263"/>
      <c r="G150" s="264"/>
      <c r="H150" s="263"/>
      <c r="I150" s="263"/>
      <c r="J150" s="263"/>
      <c r="K150" s="291"/>
    </row>
    <row r="151" spans="2:11" s="1" customFormat="1" ht="15" customHeight="1">
      <c r="B151" s="268"/>
      <c r="C151" s="295" t="s">
        <v>2490</v>
      </c>
      <c r="D151" s="245"/>
      <c r="E151" s="245"/>
      <c r="F151" s="296" t="s">
        <v>2487</v>
      </c>
      <c r="G151" s="245"/>
      <c r="H151" s="295" t="s">
        <v>2527</v>
      </c>
      <c r="I151" s="295" t="s">
        <v>2489</v>
      </c>
      <c r="J151" s="295">
        <v>120</v>
      </c>
      <c r="K151" s="291"/>
    </row>
    <row r="152" spans="2:11" s="1" customFormat="1" ht="15" customHeight="1">
      <c r="B152" s="268"/>
      <c r="C152" s="295" t="s">
        <v>2536</v>
      </c>
      <c r="D152" s="245"/>
      <c r="E152" s="245"/>
      <c r="F152" s="296" t="s">
        <v>2487</v>
      </c>
      <c r="G152" s="245"/>
      <c r="H152" s="295" t="s">
        <v>2547</v>
      </c>
      <c r="I152" s="295" t="s">
        <v>2489</v>
      </c>
      <c r="J152" s="295" t="s">
        <v>2538</v>
      </c>
      <c r="K152" s="291"/>
    </row>
    <row r="153" spans="2:11" s="1" customFormat="1" ht="15" customHeight="1">
      <c r="B153" s="268"/>
      <c r="C153" s="295" t="s">
        <v>2435</v>
      </c>
      <c r="D153" s="245"/>
      <c r="E153" s="245"/>
      <c r="F153" s="296" t="s">
        <v>2487</v>
      </c>
      <c r="G153" s="245"/>
      <c r="H153" s="295" t="s">
        <v>2548</v>
      </c>
      <c r="I153" s="295" t="s">
        <v>2489</v>
      </c>
      <c r="J153" s="295" t="s">
        <v>2538</v>
      </c>
      <c r="K153" s="291"/>
    </row>
    <row r="154" spans="2:11" s="1" customFormat="1" ht="15" customHeight="1">
      <c r="B154" s="268"/>
      <c r="C154" s="295" t="s">
        <v>2492</v>
      </c>
      <c r="D154" s="245"/>
      <c r="E154" s="245"/>
      <c r="F154" s="296" t="s">
        <v>2493</v>
      </c>
      <c r="G154" s="245"/>
      <c r="H154" s="295" t="s">
        <v>2527</v>
      </c>
      <c r="I154" s="295" t="s">
        <v>2489</v>
      </c>
      <c r="J154" s="295">
        <v>50</v>
      </c>
      <c r="K154" s="291"/>
    </row>
    <row r="155" spans="2:11" s="1" customFormat="1" ht="15" customHeight="1">
      <c r="B155" s="268"/>
      <c r="C155" s="295" t="s">
        <v>2495</v>
      </c>
      <c r="D155" s="245"/>
      <c r="E155" s="245"/>
      <c r="F155" s="296" t="s">
        <v>2487</v>
      </c>
      <c r="G155" s="245"/>
      <c r="H155" s="295" t="s">
        <v>2527</v>
      </c>
      <c r="I155" s="295" t="s">
        <v>2497</v>
      </c>
      <c r="J155" s="295"/>
      <c r="K155" s="291"/>
    </row>
    <row r="156" spans="2:11" s="1" customFormat="1" ht="15" customHeight="1">
      <c r="B156" s="268"/>
      <c r="C156" s="295" t="s">
        <v>2506</v>
      </c>
      <c r="D156" s="245"/>
      <c r="E156" s="245"/>
      <c r="F156" s="296" t="s">
        <v>2493</v>
      </c>
      <c r="G156" s="245"/>
      <c r="H156" s="295" t="s">
        <v>2527</v>
      </c>
      <c r="I156" s="295" t="s">
        <v>2489</v>
      </c>
      <c r="J156" s="295">
        <v>50</v>
      </c>
      <c r="K156" s="291"/>
    </row>
    <row r="157" spans="2:11" s="1" customFormat="1" ht="15" customHeight="1">
      <c r="B157" s="268"/>
      <c r="C157" s="295" t="s">
        <v>2514</v>
      </c>
      <c r="D157" s="245"/>
      <c r="E157" s="245"/>
      <c r="F157" s="296" t="s">
        <v>2493</v>
      </c>
      <c r="G157" s="245"/>
      <c r="H157" s="295" t="s">
        <v>2527</v>
      </c>
      <c r="I157" s="295" t="s">
        <v>2489</v>
      </c>
      <c r="J157" s="295">
        <v>50</v>
      </c>
      <c r="K157" s="291"/>
    </row>
    <row r="158" spans="2:11" s="1" customFormat="1" ht="15" customHeight="1">
      <c r="B158" s="268"/>
      <c r="C158" s="295" t="s">
        <v>2512</v>
      </c>
      <c r="D158" s="245"/>
      <c r="E158" s="245"/>
      <c r="F158" s="296" t="s">
        <v>2493</v>
      </c>
      <c r="G158" s="245"/>
      <c r="H158" s="295" t="s">
        <v>2527</v>
      </c>
      <c r="I158" s="295" t="s">
        <v>2489</v>
      </c>
      <c r="J158" s="295">
        <v>50</v>
      </c>
      <c r="K158" s="291"/>
    </row>
    <row r="159" spans="2:11" s="1" customFormat="1" ht="15" customHeight="1">
      <c r="B159" s="268"/>
      <c r="C159" s="295" t="s">
        <v>110</v>
      </c>
      <c r="D159" s="245"/>
      <c r="E159" s="245"/>
      <c r="F159" s="296" t="s">
        <v>2487</v>
      </c>
      <c r="G159" s="245"/>
      <c r="H159" s="295" t="s">
        <v>2549</v>
      </c>
      <c r="I159" s="295" t="s">
        <v>2489</v>
      </c>
      <c r="J159" s="295" t="s">
        <v>2550</v>
      </c>
      <c r="K159" s="291"/>
    </row>
    <row r="160" spans="2:11" s="1" customFormat="1" ht="15" customHeight="1">
      <c r="B160" s="268"/>
      <c r="C160" s="295" t="s">
        <v>2551</v>
      </c>
      <c r="D160" s="245"/>
      <c r="E160" s="245"/>
      <c r="F160" s="296" t="s">
        <v>2487</v>
      </c>
      <c r="G160" s="245"/>
      <c r="H160" s="295" t="s">
        <v>2552</v>
      </c>
      <c r="I160" s="295" t="s">
        <v>2522</v>
      </c>
      <c r="J160" s="295"/>
      <c r="K160" s="291"/>
    </row>
    <row r="161" spans="2:11" s="1" customFormat="1" ht="15" customHeight="1">
      <c r="B161" s="297"/>
      <c r="C161" s="277"/>
      <c r="D161" s="277"/>
      <c r="E161" s="277"/>
      <c r="F161" s="277"/>
      <c r="G161" s="277"/>
      <c r="H161" s="277"/>
      <c r="I161" s="277"/>
      <c r="J161" s="277"/>
      <c r="K161" s="298"/>
    </row>
    <row r="162" spans="2:11" s="1" customFormat="1" ht="18.75" customHeight="1">
      <c r="B162" s="279"/>
      <c r="C162" s="289"/>
      <c r="D162" s="289"/>
      <c r="E162" s="289"/>
      <c r="F162" s="299"/>
      <c r="G162" s="289"/>
      <c r="H162" s="289"/>
      <c r="I162" s="289"/>
      <c r="J162" s="289"/>
      <c r="K162" s="279"/>
    </row>
    <row r="163" spans="2:11" s="1" customFormat="1" ht="18.75" customHeight="1">
      <c r="B163" s="252"/>
      <c r="C163" s="252"/>
      <c r="D163" s="252"/>
      <c r="E163" s="252"/>
      <c r="F163" s="252"/>
      <c r="G163" s="252"/>
      <c r="H163" s="252"/>
      <c r="I163" s="252"/>
      <c r="J163" s="252"/>
      <c r="K163" s="252"/>
    </row>
    <row r="164" spans="2:11" s="1" customFormat="1" ht="7.5" customHeight="1">
      <c r="B164" s="234"/>
      <c r="C164" s="235"/>
      <c r="D164" s="235"/>
      <c r="E164" s="235"/>
      <c r="F164" s="235"/>
      <c r="G164" s="235"/>
      <c r="H164" s="235"/>
      <c r="I164" s="235"/>
      <c r="J164" s="235"/>
      <c r="K164" s="236"/>
    </row>
    <row r="165" spans="2:11" s="1" customFormat="1" ht="45" customHeight="1">
      <c r="B165" s="237"/>
      <c r="C165" s="365" t="s">
        <v>2553</v>
      </c>
      <c r="D165" s="365"/>
      <c r="E165" s="365"/>
      <c r="F165" s="365"/>
      <c r="G165" s="365"/>
      <c r="H165" s="365"/>
      <c r="I165" s="365"/>
      <c r="J165" s="365"/>
      <c r="K165" s="238"/>
    </row>
    <row r="166" spans="2:11" s="1" customFormat="1" ht="17.25" customHeight="1">
      <c r="B166" s="237"/>
      <c r="C166" s="258" t="s">
        <v>2481</v>
      </c>
      <c r="D166" s="258"/>
      <c r="E166" s="258"/>
      <c r="F166" s="258" t="s">
        <v>2482</v>
      </c>
      <c r="G166" s="300"/>
      <c r="H166" s="301" t="s">
        <v>60</v>
      </c>
      <c r="I166" s="301" t="s">
        <v>63</v>
      </c>
      <c r="J166" s="258" t="s">
        <v>2483</v>
      </c>
      <c r="K166" s="238"/>
    </row>
    <row r="167" spans="2:11" s="1" customFormat="1" ht="17.25" customHeight="1">
      <c r="B167" s="239"/>
      <c r="C167" s="260" t="s">
        <v>2484</v>
      </c>
      <c r="D167" s="260"/>
      <c r="E167" s="260"/>
      <c r="F167" s="261" t="s">
        <v>2485</v>
      </c>
      <c r="G167" s="302"/>
      <c r="H167" s="303"/>
      <c r="I167" s="303"/>
      <c r="J167" s="260" t="s">
        <v>2486</v>
      </c>
      <c r="K167" s="240"/>
    </row>
    <row r="168" spans="2:11" s="1" customFormat="1" ht="5.25" customHeight="1">
      <c r="B168" s="268"/>
      <c r="C168" s="263"/>
      <c r="D168" s="263"/>
      <c r="E168" s="263"/>
      <c r="F168" s="263"/>
      <c r="G168" s="264"/>
      <c r="H168" s="263"/>
      <c r="I168" s="263"/>
      <c r="J168" s="263"/>
      <c r="K168" s="291"/>
    </row>
    <row r="169" spans="2:11" s="1" customFormat="1" ht="15" customHeight="1">
      <c r="B169" s="268"/>
      <c r="C169" s="245" t="s">
        <v>2490</v>
      </c>
      <c r="D169" s="245"/>
      <c r="E169" s="245"/>
      <c r="F169" s="266" t="s">
        <v>2487</v>
      </c>
      <c r="G169" s="245"/>
      <c r="H169" s="245" t="s">
        <v>2527</v>
      </c>
      <c r="I169" s="245" t="s">
        <v>2489</v>
      </c>
      <c r="J169" s="245">
        <v>120</v>
      </c>
      <c r="K169" s="291"/>
    </row>
    <row r="170" spans="2:11" s="1" customFormat="1" ht="15" customHeight="1">
      <c r="B170" s="268"/>
      <c r="C170" s="245" t="s">
        <v>2536</v>
      </c>
      <c r="D170" s="245"/>
      <c r="E170" s="245"/>
      <c r="F170" s="266" t="s">
        <v>2487</v>
      </c>
      <c r="G170" s="245"/>
      <c r="H170" s="245" t="s">
        <v>2537</v>
      </c>
      <c r="I170" s="245" t="s">
        <v>2489</v>
      </c>
      <c r="J170" s="245" t="s">
        <v>2538</v>
      </c>
      <c r="K170" s="291"/>
    </row>
    <row r="171" spans="2:11" s="1" customFormat="1" ht="15" customHeight="1">
      <c r="B171" s="268"/>
      <c r="C171" s="245" t="s">
        <v>2435</v>
      </c>
      <c r="D171" s="245"/>
      <c r="E171" s="245"/>
      <c r="F171" s="266" t="s">
        <v>2487</v>
      </c>
      <c r="G171" s="245"/>
      <c r="H171" s="245" t="s">
        <v>2554</v>
      </c>
      <c r="I171" s="245" t="s">
        <v>2489</v>
      </c>
      <c r="J171" s="245" t="s">
        <v>2538</v>
      </c>
      <c r="K171" s="291"/>
    </row>
    <row r="172" spans="2:11" s="1" customFormat="1" ht="15" customHeight="1">
      <c r="B172" s="268"/>
      <c r="C172" s="245" t="s">
        <v>2492</v>
      </c>
      <c r="D172" s="245"/>
      <c r="E172" s="245"/>
      <c r="F172" s="266" t="s">
        <v>2493</v>
      </c>
      <c r="G172" s="245"/>
      <c r="H172" s="245" t="s">
        <v>2554</v>
      </c>
      <c r="I172" s="245" t="s">
        <v>2489</v>
      </c>
      <c r="J172" s="245">
        <v>50</v>
      </c>
      <c r="K172" s="291"/>
    </row>
    <row r="173" spans="2:11" s="1" customFormat="1" ht="15" customHeight="1">
      <c r="B173" s="268"/>
      <c r="C173" s="245" t="s">
        <v>2495</v>
      </c>
      <c r="D173" s="245"/>
      <c r="E173" s="245"/>
      <c r="F173" s="266" t="s">
        <v>2487</v>
      </c>
      <c r="G173" s="245"/>
      <c r="H173" s="245" t="s">
        <v>2554</v>
      </c>
      <c r="I173" s="245" t="s">
        <v>2497</v>
      </c>
      <c r="J173" s="245"/>
      <c r="K173" s="291"/>
    </row>
    <row r="174" spans="2:11" s="1" customFormat="1" ht="15" customHeight="1">
      <c r="B174" s="268"/>
      <c r="C174" s="245" t="s">
        <v>2506</v>
      </c>
      <c r="D174" s="245"/>
      <c r="E174" s="245"/>
      <c r="F174" s="266" t="s">
        <v>2493</v>
      </c>
      <c r="G174" s="245"/>
      <c r="H174" s="245" t="s">
        <v>2554</v>
      </c>
      <c r="I174" s="245" t="s">
        <v>2489</v>
      </c>
      <c r="J174" s="245">
        <v>50</v>
      </c>
      <c r="K174" s="291"/>
    </row>
    <row r="175" spans="2:11" s="1" customFormat="1" ht="15" customHeight="1">
      <c r="B175" s="268"/>
      <c r="C175" s="245" t="s">
        <v>2514</v>
      </c>
      <c r="D175" s="245"/>
      <c r="E175" s="245"/>
      <c r="F175" s="266" t="s">
        <v>2493</v>
      </c>
      <c r="G175" s="245"/>
      <c r="H175" s="245" t="s">
        <v>2554</v>
      </c>
      <c r="I175" s="245" t="s">
        <v>2489</v>
      </c>
      <c r="J175" s="245">
        <v>50</v>
      </c>
      <c r="K175" s="291"/>
    </row>
    <row r="176" spans="2:11" s="1" customFormat="1" ht="15" customHeight="1">
      <c r="B176" s="268"/>
      <c r="C176" s="245" t="s">
        <v>2512</v>
      </c>
      <c r="D176" s="245"/>
      <c r="E176" s="245"/>
      <c r="F176" s="266" t="s">
        <v>2493</v>
      </c>
      <c r="G176" s="245"/>
      <c r="H176" s="245" t="s">
        <v>2554</v>
      </c>
      <c r="I176" s="245" t="s">
        <v>2489</v>
      </c>
      <c r="J176" s="245">
        <v>50</v>
      </c>
      <c r="K176" s="291"/>
    </row>
    <row r="177" spans="2:11" s="1" customFormat="1" ht="15" customHeight="1">
      <c r="B177" s="268"/>
      <c r="C177" s="245" t="s">
        <v>137</v>
      </c>
      <c r="D177" s="245"/>
      <c r="E177" s="245"/>
      <c r="F177" s="266" t="s">
        <v>2487</v>
      </c>
      <c r="G177" s="245"/>
      <c r="H177" s="245" t="s">
        <v>2555</v>
      </c>
      <c r="I177" s="245" t="s">
        <v>2556</v>
      </c>
      <c r="J177" s="245"/>
      <c r="K177" s="291"/>
    </row>
    <row r="178" spans="2:11" s="1" customFormat="1" ht="15" customHeight="1">
      <c r="B178" s="268"/>
      <c r="C178" s="245" t="s">
        <v>63</v>
      </c>
      <c r="D178" s="245"/>
      <c r="E178" s="245"/>
      <c r="F178" s="266" t="s">
        <v>2487</v>
      </c>
      <c r="G178" s="245"/>
      <c r="H178" s="245" t="s">
        <v>2557</v>
      </c>
      <c r="I178" s="245" t="s">
        <v>2558</v>
      </c>
      <c r="J178" s="245">
        <v>1</v>
      </c>
      <c r="K178" s="291"/>
    </row>
    <row r="179" spans="2:11" s="1" customFormat="1" ht="15" customHeight="1">
      <c r="B179" s="268"/>
      <c r="C179" s="245" t="s">
        <v>59</v>
      </c>
      <c r="D179" s="245"/>
      <c r="E179" s="245"/>
      <c r="F179" s="266" t="s">
        <v>2487</v>
      </c>
      <c r="G179" s="245"/>
      <c r="H179" s="245" t="s">
        <v>2559</v>
      </c>
      <c r="I179" s="245" t="s">
        <v>2489</v>
      </c>
      <c r="J179" s="245">
        <v>20</v>
      </c>
      <c r="K179" s="291"/>
    </row>
    <row r="180" spans="2:11" s="1" customFormat="1" ht="15" customHeight="1">
      <c r="B180" s="268"/>
      <c r="C180" s="245" t="s">
        <v>60</v>
      </c>
      <c r="D180" s="245"/>
      <c r="E180" s="245"/>
      <c r="F180" s="266" t="s">
        <v>2487</v>
      </c>
      <c r="G180" s="245"/>
      <c r="H180" s="245" t="s">
        <v>2560</v>
      </c>
      <c r="I180" s="245" t="s">
        <v>2489</v>
      </c>
      <c r="J180" s="245">
        <v>255</v>
      </c>
      <c r="K180" s="291"/>
    </row>
    <row r="181" spans="2:11" s="1" customFormat="1" ht="15" customHeight="1">
      <c r="B181" s="268"/>
      <c r="C181" s="245" t="s">
        <v>138</v>
      </c>
      <c r="D181" s="245"/>
      <c r="E181" s="245"/>
      <c r="F181" s="266" t="s">
        <v>2487</v>
      </c>
      <c r="G181" s="245"/>
      <c r="H181" s="245" t="s">
        <v>2451</v>
      </c>
      <c r="I181" s="245" t="s">
        <v>2489</v>
      </c>
      <c r="J181" s="245">
        <v>10</v>
      </c>
      <c r="K181" s="291"/>
    </row>
    <row r="182" spans="2:11" s="1" customFormat="1" ht="15" customHeight="1">
      <c r="B182" s="268"/>
      <c r="C182" s="245" t="s">
        <v>139</v>
      </c>
      <c r="D182" s="245"/>
      <c r="E182" s="245"/>
      <c r="F182" s="266" t="s">
        <v>2487</v>
      </c>
      <c r="G182" s="245"/>
      <c r="H182" s="245" t="s">
        <v>2561</v>
      </c>
      <c r="I182" s="245" t="s">
        <v>2522</v>
      </c>
      <c r="J182" s="245"/>
      <c r="K182" s="291"/>
    </row>
    <row r="183" spans="2:11" s="1" customFormat="1" ht="15" customHeight="1">
      <c r="B183" s="268"/>
      <c r="C183" s="245" t="s">
        <v>2562</v>
      </c>
      <c r="D183" s="245"/>
      <c r="E183" s="245"/>
      <c r="F183" s="266" t="s">
        <v>2487</v>
      </c>
      <c r="G183" s="245"/>
      <c r="H183" s="245" t="s">
        <v>2563</v>
      </c>
      <c r="I183" s="245" t="s">
        <v>2522</v>
      </c>
      <c r="J183" s="245"/>
      <c r="K183" s="291"/>
    </row>
    <row r="184" spans="2:11" s="1" customFormat="1" ht="15" customHeight="1">
      <c r="B184" s="268"/>
      <c r="C184" s="245" t="s">
        <v>2551</v>
      </c>
      <c r="D184" s="245"/>
      <c r="E184" s="245"/>
      <c r="F184" s="266" t="s">
        <v>2487</v>
      </c>
      <c r="G184" s="245"/>
      <c r="H184" s="245" t="s">
        <v>2564</v>
      </c>
      <c r="I184" s="245" t="s">
        <v>2522</v>
      </c>
      <c r="J184" s="245"/>
      <c r="K184" s="291"/>
    </row>
    <row r="185" spans="2:11" s="1" customFormat="1" ht="15" customHeight="1">
      <c r="B185" s="268"/>
      <c r="C185" s="245" t="s">
        <v>141</v>
      </c>
      <c r="D185" s="245"/>
      <c r="E185" s="245"/>
      <c r="F185" s="266" t="s">
        <v>2493</v>
      </c>
      <c r="G185" s="245"/>
      <c r="H185" s="245" t="s">
        <v>2565</v>
      </c>
      <c r="I185" s="245" t="s">
        <v>2489</v>
      </c>
      <c r="J185" s="245">
        <v>50</v>
      </c>
      <c r="K185" s="291"/>
    </row>
    <row r="186" spans="2:11" s="1" customFormat="1" ht="15" customHeight="1">
      <c r="B186" s="268"/>
      <c r="C186" s="245" t="s">
        <v>2566</v>
      </c>
      <c r="D186" s="245"/>
      <c r="E186" s="245"/>
      <c r="F186" s="266" t="s">
        <v>2493</v>
      </c>
      <c r="G186" s="245"/>
      <c r="H186" s="245" t="s">
        <v>2567</v>
      </c>
      <c r="I186" s="245" t="s">
        <v>2568</v>
      </c>
      <c r="J186" s="245"/>
      <c r="K186" s="291"/>
    </row>
    <row r="187" spans="2:11" s="1" customFormat="1" ht="15" customHeight="1">
      <c r="B187" s="268"/>
      <c r="C187" s="245" t="s">
        <v>2569</v>
      </c>
      <c r="D187" s="245"/>
      <c r="E187" s="245"/>
      <c r="F187" s="266" t="s">
        <v>2493</v>
      </c>
      <c r="G187" s="245"/>
      <c r="H187" s="245" t="s">
        <v>2570</v>
      </c>
      <c r="I187" s="245" t="s">
        <v>2568</v>
      </c>
      <c r="J187" s="245"/>
      <c r="K187" s="291"/>
    </row>
    <row r="188" spans="2:11" s="1" customFormat="1" ht="15" customHeight="1">
      <c r="B188" s="268"/>
      <c r="C188" s="245" t="s">
        <v>2571</v>
      </c>
      <c r="D188" s="245"/>
      <c r="E188" s="245"/>
      <c r="F188" s="266" t="s">
        <v>2493</v>
      </c>
      <c r="G188" s="245"/>
      <c r="H188" s="245" t="s">
        <v>2572</v>
      </c>
      <c r="I188" s="245" t="s">
        <v>2568</v>
      </c>
      <c r="J188" s="245"/>
      <c r="K188" s="291"/>
    </row>
    <row r="189" spans="2:11" s="1" customFormat="1" ht="15" customHeight="1">
      <c r="B189" s="268"/>
      <c r="C189" s="304" t="s">
        <v>2573</v>
      </c>
      <c r="D189" s="245"/>
      <c r="E189" s="245"/>
      <c r="F189" s="266" t="s">
        <v>2493</v>
      </c>
      <c r="G189" s="245"/>
      <c r="H189" s="245" t="s">
        <v>2574</v>
      </c>
      <c r="I189" s="245" t="s">
        <v>2575</v>
      </c>
      <c r="J189" s="305" t="s">
        <v>2576</v>
      </c>
      <c r="K189" s="291"/>
    </row>
    <row r="190" spans="2:11" s="1" customFormat="1" ht="15" customHeight="1">
      <c r="B190" s="268"/>
      <c r="C190" s="304" t="s">
        <v>48</v>
      </c>
      <c r="D190" s="245"/>
      <c r="E190" s="245"/>
      <c r="F190" s="266" t="s">
        <v>2487</v>
      </c>
      <c r="G190" s="245"/>
      <c r="H190" s="242" t="s">
        <v>2577</v>
      </c>
      <c r="I190" s="245" t="s">
        <v>2578</v>
      </c>
      <c r="J190" s="245"/>
      <c r="K190" s="291"/>
    </row>
    <row r="191" spans="2:11" s="1" customFormat="1" ht="15" customHeight="1">
      <c r="B191" s="268"/>
      <c r="C191" s="304" t="s">
        <v>2579</v>
      </c>
      <c r="D191" s="245"/>
      <c r="E191" s="245"/>
      <c r="F191" s="266" t="s">
        <v>2487</v>
      </c>
      <c r="G191" s="245"/>
      <c r="H191" s="245" t="s">
        <v>2580</v>
      </c>
      <c r="I191" s="245" t="s">
        <v>2522</v>
      </c>
      <c r="J191" s="245"/>
      <c r="K191" s="291"/>
    </row>
    <row r="192" spans="2:11" s="1" customFormat="1" ht="15" customHeight="1">
      <c r="B192" s="268"/>
      <c r="C192" s="304" t="s">
        <v>2581</v>
      </c>
      <c r="D192" s="245"/>
      <c r="E192" s="245"/>
      <c r="F192" s="266" t="s">
        <v>2487</v>
      </c>
      <c r="G192" s="245"/>
      <c r="H192" s="245" t="s">
        <v>2582</v>
      </c>
      <c r="I192" s="245" t="s">
        <v>2522</v>
      </c>
      <c r="J192" s="245"/>
      <c r="K192" s="291"/>
    </row>
    <row r="193" spans="2:11" s="1" customFormat="1" ht="15" customHeight="1">
      <c r="B193" s="268"/>
      <c r="C193" s="304" t="s">
        <v>2583</v>
      </c>
      <c r="D193" s="245"/>
      <c r="E193" s="245"/>
      <c r="F193" s="266" t="s">
        <v>2493</v>
      </c>
      <c r="G193" s="245"/>
      <c r="H193" s="245" t="s">
        <v>2584</v>
      </c>
      <c r="I193" s="245" t="s">
        <v>2522</v>
      </c>
      <c r="J193" s="245"/>
      <c r="K193" s="291"/>
    </row>
    <row r="194" spans="2:11" s="1" customFormat="1" ht="15" customHeight="1">
      <c r="B194" s="297"/>
      <c r="C194" s="306"/>
      <c r="D194" s="277"/>
      <c r="E194" s="277"/>
      <c r="F194" s="277"/>
      <c r="G194" s="277"/>
      <c r="H194" s="277"/>
      <c r="I194" s="277"/>
      <c r="J194" s="277"/>
      <c r="K194" s="298"/>
    </row>
    <row r="195" spans="2:11" s="1" customFormat="1" ht="18.75" customHeight="1">
      <c r="B195" s="279"/>
      <c r="C195" s="289"/>
      <c r="D195" s="289"/>
      <c r="E195" s="289"/>
      <c r="F195" s="299"/>
      <c r="G195" s="289"/>
      <c r="H195" s="289"/>
      <c r="I195" s="289"/>
      <c r="J195" s="289"/>
      <c r="K195" s="279"/>
    </row>
    <row r="196" spans="2:11" s="1" customFormat="1" ht="18.75" customHeight="1">
      <c r="B196" s="279"/>
      <c r="C196" s="289"/>
      <c r="D196" s="289"/>
      <c r="E196" s="289"/>
      <c r="F196" s="299"/>
      <c r="G196" s="289"/>
      <c r="H196" s="289"/>
      <c r="I196" s="289"/>
      <c r="J196" s="289"/>
      <c r="K196" s="279"/>
    </row>
    <row r="197" spans="2:11" s="1" customFormat="1" ht="18.75" customHeight="1">
      <c r="B197" s="252"/>
      <c r="C197" s="252"/>
      <c r="D197" s="252"/>
      <c r="E197" s="252"/>
      <c r="F197" s="252"/>
      <c r="G197" s="252"/>
      <c r="H197" s="252"/>
      <c r="I197" s="252"/>
      <c r="J197" s="252"/>
      <c r="K197" s="252"/>
    </row>
    <row r="198" spans="2:11" s="1" customFormat="1" ht="12">
      <c r="B198" s="234"/>
      <c r="C198" s="235"/>
      <c r="D198" s="235"/>
      <c r="E198" s="235"/>
      <c r="F198" s="235"/>
      <c r="G198" s="235"/>
      <c r="H198" s="235"/>
      <c r="I198" s="235"/>
      <c r="J198" s="235"/>
      <c r="K198" s="236"/>
    </row>
    <row r="199" spans="2:11" s="1" customFormat="1" ht="22.2">
      <c r="B199" s="237"/>
      <c r="C199" s="365" t="s">
        <v>2585</v>
      </c>
      <c r="D199" s="365"/>
      <c r="E199" s="365"/>
      <c r="F199" s="365"/>
      <c r="G199" s="365"/>
      <c r="H199" s="365"/>
      <c r="I199" s="365"/>
      <c r="J199" s="365"/>
      <c r="K199" s="238"/>
    </row>
    <row r="200" spans="2:11" s="1" customFormat="1" ht="25.5" customHeight="1">
      <c r="B200" s="237"/>
      <c r="C200" s="307" t="s">
        <v>2586</v>
      </c>
      <c r="D200" s="307"/>
      <c r="E200" s="307"/>
      <c r="F200" s="307" t="s">
        <v>2587</v>
      </c>
      <c r="G200" s="308"/>
      <c r="H200" s="366" t="s">
        <v>2588</v>
      </c>
      <c r="I200" s="366"/>
      <c r="J200" s="366"/>
      <c r="K200" s="238"/>
    </row>
    <row r="201" spans="2:11" s="1" customFormat="1" ht="5.25" customHeight="1">
      <c r="B201" s="268"/>
      <c r="C201" s="263"/>
      <c r="D201" s="263"/>
      <c r="E201" s="263"/>
      <c r="F201" s="263"/>
      <c r="G201" s="289"/>
      <c r="H201" s="263"/>
      <c r="I201" s="263"/>
      <c r="J201" s="263"/>
      <c r="K201" s="291"/>
    </row>
    <row r="202" spans="2:11" s="1" customFormat="1" ht="15" customHeight="1">
      <c r="B202" s="268"/>
      <c r="C202" s="245" t="s">
        <v>2578</v>
      </c>
      <c r="D202" s="245"/>
      <c r="E202" s="245"/>
      <c r="F202" s="266" t="s">
        <v>49</v>
      </c>
      <c r="G202" s="245"/>
      <c r="H202" s="367" t="s">
        <v>2589</v>
      </c>
      <c r="I202" s="367"/>
      <c r="J202" s="367"/>
      <c r="K202" s="291"/>
    </row>
    <row r="203" spans="2:11" s="1" customFormat="1" ht="15" customHeight="1">
      <c r="B203" s="268"/>
      <c r="C203" s="245"/>
      <c r="D203" s="245"/>
      <c r="E203" s="245"/>
      <c r="F203" s="266" t="s">
        <v>50</v>
      </c>
      <c r="G203" s="245"/>
      <c r="H203" s="367" t="s">
        <v>2590</v>
      </c>
      <c r="I203" s="367"/>
      <c r="J203" s="367"/>
      <c r="K203" s="291"/>
    </row>
    <row r="204" spans="2:11" s="1" customFormat="1" ht="15" customHeight="1">
      <c r="B204" s="268"/>
      <c r="C204" s="245"/>
      <c r="D204" s="245"/>
      <c r="E204" s="245"/>
      <c r="F204" s="266" t="s">
        <v>53</v>
      </c>
      <c r="G204" s="245"/>
      <c r="H204" s="367" t="s">
        <v>2591</v>
      </c>
      <c r="I204" s="367"/>
      <c r="J204" s="367"/>
      <c r="K204" s="291"/>
    </row>
    <row r="205" spans="2:11" s="1" customFormat="1" ht="15" customHeight="1">
      <c r="B205" s="268"/>
      <c r="C205" s="245"/>
      <c r="D205" s="245"/>
      <c r="E205" s="245"/>
      <c r="F205" s="266" t="s">
        <v>51</v>
      </c>
      <c r="G205" s="245"/>
      <c r="H205" s="367" t="s">
        <v>2592</v>
      </c>
      <c r="I205" s="367"/>
      <c r="J205" s="367"/>
      <c r="K205" s="291"/>
    </row>
    <row r="206" spans="2:11" s="1" customFormat="1" ht="15" customHeight="1">
      <c r="B206" s="268"/>
      <c r="C206" s="245"/>
      <c r="D206" s="245"/>
      <c r="E206" s="245"/>
      <c r="F206" s="266" t="s">
        <v>52</v>
      </c>
      <c r="G206" s="245"/>
      <c r="H206" s="367" t="s">
        <v>2593</v>
      </c>
      <c r="I206" s="367"/>
      <c r="J206" s="367"/>
      <c r="K206" s="291"/>
    </row>
    <row r="207" spans="2:11" s="1" customFormat="1" ht="15" customHeight="1">
      <c r="B207" s="268"/>
      <c r="C207" s="245"/>
      <c r="D207" s="245"/>
      <c r="E207" s="245"/>
      <c r="F207" s="266"/>
      <c r="G207" s="245"/>
      <c r="H207" s="245"/>
      <c r="I207" s="245"/>
      <c r="J207" s="245"/>
      <c r="K207" s="291"/>
    </row>
    <row r="208" spans="2:11" s="1" customFormat="1" ht="15" customHeight="1">
      <c r="B208" s="268"/>
      <c r="C208" s="245" t="s">
        <v>2534</v>
      </c>
      <c r="D208" s="245"/>
      <c r="E208" s="245"/>
      <c r="F208" s="266" t="s">
        <v>85</v>
      </c>
      <c r="G208" s="245"/>
      <c r="H208" s="367" t="s">
        <v>2594</v>
      </c>
      <c r="I208" s="367"/>
      <c r="J208" s="367"/>
      <c r="K208" s="291"/>
    </row>
    <row r="209" spans="2:11" s="1" customFormat="1" ht="15" customHeight="1">
      <c r="B209" s="268"/>
      <c r="C209" s="245"/>
      <c r="D209" s="245"/>
      <c r="E209" s="245"/>
      <c r="F209" s="266" t="s">
        <v>2430</v>
      </c>
      <c r="G209" s="245"/>
      <c r="H209" s="367" t="s">
        <v>2431</v>
      </c>
      <c r="I209" s="367"/>
      <c r="J209" s="367"/>
      <c r="K209" s="291"/>
    </row>
    <row r="210" spans="2:11" s="1" customFormat="1" ht="15" customHeight="1">
      <c r="B210" s="268"/>
      <c r="C210" s="245"/>
      <c r="D210" s="245"/>
      <c r="E210" s="245"/>
      <c r="F210" s="266" t="s">
        <v>2428</v>
      </c>
      <c r="G210" s="245"/>
      <c r="H210" s="367" t="s">
        <v>2595</v>
      </c>
      <c r="I210" s="367"/>
      <c r="J210" s="367"/>
      <c r="K210" s="291"/>
    </row>
    <row r="211" spans="2:11" s="1" customFormat="1" ht="15" customHeight="1">
      <c r="B211" s="309"/>
      <c r="C211" s="245"/>
      <c r="D211" s="245"/>
      <c r="E211" s="245"/>
      <c r="F211" s="266" t="s">
        <v>103</v>
      </c>
      <c r="G211" s="304"/>
      <c r="H211" s="368" t="s">
        <v>2432</v>
      </c>
      <c r="I211" s="368"/>
      <c r="J211" s="368"/>
      <c r="K211" s="310"/>
    </row>
    <row r="212" spans="2:11" s="1" customFormat="1" ht="15" customHeight="1">
      <c r="B212" s="309"/>
      <c r="C212" s="245"/>
      <c r="D212" s="245"/>
      <c r="E212" s="245"/>
      <c r="F212" s="266" t="s">
        <v>2433</v>
      </c>
      <c r="G212" s="304"/>
      <c r="H212" s="368" t="s">
        <v>2408</v>
      </c>
      <c r="I212" s="368"/>
      <c r="J212" s="368"/>
      <c r="K212" s="310"/>
    </row>
    <row r="213" spans="2:11" s="1" customFormat="1" ht="15" customHeight="1">
      <c r="B213" s="309"/>
      <c r="C213" s="245"/>
      <c r="D213" s="245"/>
      <c r="E213" s="245"/>
      <c r="F213" s="266"/>
      <c r="G213" s="304"/>
      <c r="H213" s="295"/>
      <c r="I213" s="295"/>
      <c r="J213" s="295"/>
      <c r="K213" s="310"/>
    </row>
    <row r="214" spans="2:11" s="1" customFormat="1" ht="15" customHeight="1">
      <c r="B214" s="309"/>
      <c r="C214" s="245" t="s">
        <v>2558</v>
      </c>
      <c r="D214" s="245"/>
      <c r="E214" s="245"/>
      <c r="F214" s="266">
        <v>1</v>
      </c>
      <c r="G214" s="304"/>
      <c r="H214" s="368" t="s">
        <v>2596</v>
      </c>
      <c r="I214" s="368"/>
      <c r="J214" s="368"/>
      <c r="K214" s="310"/>
    </row>
    <row r="215" spans="2:11" s="1" customFormat="1" ht="15" customHeight="1">
      <c r="B215" s="309"/>
      <c r="C215" s="245"/>
      <c r="D215" s="245"/>
      <c r="E215" s="245"/>
      <c r="F215" s="266">
        <v>2</v>
      </c>
      <c r="G215" s="304"/>
      <c r="H215" s="368" t="s">
        <v>2597</v>
      </c>
      <c r="I215" s="368"/>
      <c r="J215" s="368"/>
      <c r="K215" s="310"/>
    </row>
    <row r="216" spans="2:11" s="1" customFormat="1" ht="15" customHeight="1">
      <c r="B216" s="309"/>
      <c r="C216" s="245"/>
      <c r="D216" s="245"/>
      <c r="E216" s="245"/>
      <c r="F216" s="266">
        <v>3</v>
      </c>
      <c r="G216" s="304"/>
      <c r="H216" s="368" t="s">
        <v>2598</v>
      </c>
      <c r="I216" s="368"/>
      <c r="J216" s="368"/>
      <c r="K216" s="310"/>
    </row>
    <row r="217" spans="2:11" s="1" customFormat="1" ht="15" customHeight="1">
      <c r="B217" s="309"/>
      <c r="C217" s="245"/>
      <c r="D217" s="245"/>
      <c r="E217" s="245"/>
      <c r="F217" s="266">
        <v>4</v>
      </c>
      <c r="G217" s="304"/>
      <c r="H217" s="368" t="s">
        <v>2599</v>
      </c>
      <c r="I217" s="368"/>
      <c r="J217" s="368"/>
      <c r="K217" s="310"/>
    </row>
    <row r="218" spans="2:11" s="1" customFormat="1" ht="12.75" customHeight="1">
      <c r="B218" s="311"/>
      <c r="C218" s="312"/>
      <c r="D218" s="312"/>
      <c r="E218" s="312"/>
      <c r="F218" s="312"/>
      <c r="G218" s="312"/>
      <c r="H218" s="312"/>
      <c r="I218" s="312"/>
      <c r="J218" s="312"/>
      <c r="K218" s="31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Bouček Václav, Ing.</dc:creator>
  <cp:keywords/>
  <dc:description/>
  <cp:lastModifiedBy>Urbánková Markéta</cp:lastModifiedBy>
  <dcterms:created xsi:type="dcterms:W3CDTF">2020-09-08T17:42:10Z</dcterms:created>
  <dcterms:modified xsi:type="dcterms:W3CDTF">2020-09-09T07:26:50Z</dcterms:modified>
  <cp:category/>
  <cp:version/>
  <cp:contentType/>
  <cp:contentStatus/>
</cp:coreProperties>
</file>