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TARE_FLASH_DISC\HERMAN_E\PROVOZ_OPRAVNE_PRACE\AKCE_2020\SOD_ZNOJMO_VYH35\ZADANI\"/>
    </mc:Choice>
  </mc:AlternateContent>
  <bookViews>
    <workbookView xWindow="0" yWindow="0" windowWidth="20460" windowHeight="7035"/>
  </bookViews>
  <sheets>
    <sheet name="Rekapitulace stavby" sheetId="1" r:id="rId1"/>
    <sheet name="2020-16 - Oprava výhybek ..." sheetId="2" r:id="rId2"/>
  </sheets>
  <definedNames>
    <definedName name="_xlnm._FilterDatabase" localSheetId="1" hidden="1">'2020-16 - Oprava výhybek ...'!$C$116:$K$304</definedName>
    <definedName name="_xlnm.Print_Titles" localSheetId="1">'2020-16 - Oprava výhybek ...'!$116:$116</definedName>
    <definedName name="_xlnm.Print_Titles" localSheetId="0">'Rekapitulace stavby'!$92:$92</definedName>
    <definedName name="_xlnm.Print_Area" localSheetId="1">'2020-16 - Oprava výhybek ...'!$C$4:$J$76,'2020-16 - Oprava výhybek ...'!$C$82:$J$100,'2020-16 - Oprava výhybek ...'!$C$106:$J$304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F111" i="2"/>
  <c r="E109" i="2"/>
  <c r="F87" i="2"/>
  <c r="E85" i="2"/>
  <c r="J22" i="2"/>
  <c r="E22" i="2"/>
  <c r="J90" i="2"/>
  <c r="J21" i="2"/>
  <c r="J19" i="2"/>
  <c r="E19" i="2"/>
  <c r="J113" i="2"/>
  <c r="J18" i="2"/>
  <c r="J16" i="2"/>
  <c r="E16" i="2"/>
  <c r="F114" i="2"/>
  <c r="J15" i="2"/>
  <c r="J13" i="2"/>
  <c r="E13" i="2"/>
  <c r="F89" i="2"/>
  <c r="J12" i="2"/>
  <c r="J10" i="2"/>
  <c r="J111" i="2" s="1"/>
  <c r="L90" i="1"/>
  <c r="AM90" i="1"/>
  <c r="AM89" i="1"/>
  <c r="L89" i="1"/>
  <c r="AM87" i="1"/>
  <c r="L87" i="1"/>
  <c r="L85" i="1"/>
  <c r="L84" i="1"/>
  <c r="J298" i="2"/>
  <c r="J296" i="2"/>
  <c r="BK294" i="2"/>
  <c r="BK281" i="2"/>
  <c r="J274" i="2"/>
  <c r="BK271" i="2"/>
  <c r="BK269" i="2"/>
  <c r="J260" i="2"/>
  <c r="BK257" i="2"/>
  <c r="J255" i="2"/>
  <c r="BK253" i="2"/>
  <c r="BK251" i="2"/>
  <c r="BK247" i="2"/>
  <c r="BK245" i="2"/>
  <c r="J243" i="2"/>
  <c r="BK241" i="2"/>
  <c r="J239" i="2"/>
  <c r="J237" i="2"/>
  <c r="J234" i="2"/>
  <c r="J231" i="2"/>
  <c r="J228" i="2"/>
  <c r="BK226" i="2"/>
  <c r="BK218" i="2"/>
  <c r="BK216" i="2"/>
  <c r="BK214" i="2"/>
  <c r="BK212" i="2"/>
  <c r="BK210" i="2"/>
  <c r="J208" i="2"/>
  <c r="J196" i="2"/>
  <c r="J194" i="2"/>
  <c r="J190" i="2"/>
  <c r="J188" i="2"/>
  <c r="J186" i="2"/>
  <c r="J178" i="2"/>
  <c r="BK176" i="2"/>
  <c r="BK174" i="2"/>
  <c r="J172" i="2"/>
  <c r="J168" i="2"/>
  <c r="J164" i="2"/>
  <c r="J160" i="2"/>
  <c r="BK154" i="2"/>
  <c r="J152" i="2"/>
  <c r="BK150" i="2"/>
  <c r="J147" i="2"/>
  <c r="J144" i="2"/>
  <c r="J140" i="2"/>
  <c r="J130" i="2"/>
  <c r="J128" i="2"/>
  <c r="J126" i="2"/>
  <c r="J122" i="2"/>
  <c r="J120" i="2"/>
  <c r="BK288" i="2"/>
  <c r="J279" i="2"/>
  <c r="BK274" i="2"/>
  <c r="J271" i="2"/>
  <c r="J266" i="2"/>
  <c r="J263" i="2"/>
  <c r="J253" i="2"/>
  <c r="J249" i="2"/>
  <c r="BK231" i="2"/>
  <c r="BK228" i="2"/>
  <c r="BK224" i="2"/>
  <c r="J222" i="2"/>
  <c r="BK220" i="2"/>
  <c r="J218" i="2"/>
  <c r="J210" i="2"/>
  <c r="J200" i="2"/>
  <c r="J198" i="2"/>
  <c r="BK194" i="2"/>
  <c r="J192" i="2"/>
  <c r="BK184" i="2"/>
  <c r="J180" i="2"/>
  <c r="BK178" i="2"/>
  <c r="J174" i="2"/>
  <c r="J166" i="2"/>
  <c r="J162" i="2"/>
  <c r="J158" i="2"/>
  <c r="J156" i="2"/>
  <c r="J154" i="2"/>
  <c r="J150" i="2"/>
  <c r="BK140" i="2"/>
  <c r="J135" i="2"/>
  <c r="BK133" i="2"/>
  <c r="BK124" i="2"/>
  <c r="BK122" i="2"/>
  <c r="BK302" i="2"/>
  <c r="J302" i="2"/>
  <c r="BK300" i="2"/>
  <c r="J300" i="2"/>
  <c r="BK298" i="2"/>
  <c r="BK296" i="2"/>
  <c r="J294" i="2"/>
  <c r="J292" i="2"/>
  <c r="J290" i="2"/>
  <c r="J288" i="2"/>
  <c r="BK286" i="2"/>
  <c r="BK284" i="2"/>
  <c r="BK276" i="2"/>
  <c r="J269" i="2"/>
  <c r="BK266" i="2"/>
  <c r="BK263" i="2"/>
  <c r="BK260" i="2"/>
  <c r="J257" i="2"/>
  <c r="BK255" i="2"/>
  <c r="BK249" i="2"/>
  <c r="J247" i="2"/>
  <c r="BK243" i="2"/>
  <c r="J241" i="2"/>
  <c r="BK234" i="2"/>
  <c r="J224" i="2"/>
  <c r="J214" i="2"/>
  <c r="J212" i="2"/>
  <c r="BK206" i="2"/>
  <c r="BK204" i="2"/>
  <c r="J202" i="2"/>
  <c r="BK196" i="2"/>
  <c r="BK192" i="2"/>
  <c r="BK190" i="2"/>
  <c r="BK188" i="2"/>
  <c r="BK186" i="2"/>
  <c r="J184" i="2"/>
  <c r="BK182" i="2"/>
  <c r="BK180" i="2"/>
  <c r="BK172" i="2"/>
  <c r="J170" i="2"/>
  <c r="BK164" i="2"/>
  <c r="BK162" i="2"/>
  <c r="BK160" i="2"/>
  <c r="J138" i="2"/>
  <c r="BK135" i="2"/>
  <c r="J133" i="2"/>
  <c r="BK130" i="2"/>
  <c r="BK120" i="2"/>
  <c r="BK292" i="2"/>
  <c r="BK290" i="2"/>
  <c r="J286" i="2"/>
  <c r="J284" i="2"/>
  <c r="J281" i="2"/>
  <c r="BK279" i="2"/>
  <c r="J276" i="2"/>
  <c r="J251" i="2"/>
  <c r="J245" i="2"/>
  <c r="BK239" i="2"/>
  <c r="BK237" i="2"/>
  <c r="J226" i="2"/>
  <c r="BK222" i="2"/>
  <c r="J220" i="2"/>
  <c r="J216" i="2"/>
  <c r="BK208" i="2"/>
  <c r="J206" i="2"/>
  <c r="J204" i="2"/>
  <c r="BK202" i="2"/>
  <c r="BK200" i="2"/>
  <c r="BK198" i="2"/>
  <c r="J182" i="2"/>
  <c r="J176" i="2"/>
  <c r="BK170" i="2"/>
  <c r="BK168" i="2"/>
  <c r="BK166" i="2"/>
  <c r="BK158" i="2"/>
  <c r="BK156" i="2"/>
  <c r="BK152" i="2"/>
  <c r="BK147" i="2"/>
  <c r="BK144" i="2"/>
  <c r="BK138" i="2"/>
  <c r="BK128" i="2"/>
  <c r="BK126" i="2"/>
  <c r="J124" i="2"/>
  <c r="AS94" i="1"/>
  <c r="BK283" i="2" l="1"/>
  <c r="J283" i="2" s="1"/>
  <c r="J99" i="2" s="1"/>
  <c r="BK119" i="2"/>
  <c r="P119" i="2"/>
  <c r="R119" i="2"/>
  <c r="T119" i="2"/>
  <c r="P132" i="2"/>
  <c r="T132" i="2"/>
  <c r="BK236" i="2"/>
  <c r="J236" i="2"/>
  <c r="J98" i="2"/>
  <c r="T236" i="2"/>
  <c r="P283" i="2"/>
  <c r="R283" i="2"/>
  <c r="BK132" i="2"/>
  <c r="J132" i="2" s="1"/>
  <c r="J97" i="2" s="1"/>
  <c r="R132" i="2"/>
  <c r="P236" i="2"/>
  <c r="R236" i="2"/>
  <c r="T283" i="2"/>
  <c r="F90" i="2"/>
  <c r="BE120" i="2"/>
  <c r="BE158" i="2"/>
  <c r="BE160" i="2"/>
  <c r="BE162" i="2"/>
  <c r="BE172" i="2"/>
  <c r="BE178" i="2"/>
  <c r="BE184" i="2"/>
  <c r="BE190" i="2"/>
  <c r="BE192" i="2"/>
  <c r="BE194" i="2"/>
  <c r="BE210" i="2"/>
  <c r="BE216" i="2"/>
  <c r="BE249" i="2"/>
  <c r="BE255" i="2"/>
  <c r="BE263" i="2"/>
  <c r="BE274" i="2"/>
  <c r="BE294" i="2"/>
  <c r="J89" i="2"/>
  <c r="J114" i="2"/>
  <c r="BE122" i="2"/>
  <c r="BE124" i="2"/>
  <c r="BE126" i="2"/>
  <c r="BE128" i="2"/>
  <c r="BE133" i="2"/>
  <c r="BE140" i="2"/>
  <c r="BE150" i="2"/>
  <c r="BE152" i="2"/>
  <c r="BE174" i="2"/>
  <c r="BE176" i="2"/>
  <c r="BE198" i="2"/>
  <c r="BE206" i="2"/>
  <c r="BE212" i="2"/>
  <c r="BE218" i="2"/>
  <c r="BE222" i="2"/>
  <c r="BE224" i="2"/>
  <c r="BE226" i="2"/>
  <c r="BE228" i="2"/>
  <c r="BE231" i="2"/>
  <c r="BE271" i="2"/>
  <c r="BE279" i="2"/>
  <c r="BE290" i="2"/>
  <c r="BE296" i="2"/>
  <c r="BE300" i="2"/>
  <c r="BE302" i="2"/>
  <c r="J87" i="2"/>
  <c r="F113" i="2"/>
  <c r="BE144" i="2"/>
  <c r="BE147" i="2"/>
  <c r="BE154" i="2"/>
  <c r="BE156" i="2"/>
  <c r="BE164" i="2"/>
  <c r="BE170" i="2"/>
  <c r="BE186" i="2"/>
  <c r="BE188" i="2"/>
  <c r="BE204" i="2"/>
  <c r="BE208" i="2"/>
  <c r="BE214" i="2"/>
  <c r="BE234" i="2"/>
  <c r="BE237" i="2"/>
  <c r="BE239" i="2"/>
  <c r="BE241" i="2"/>
  <c r="BE243" i="2"/>
  <c r="BE245" i="2"/>
  <c r="BE247" i="2"/>
  <c r="BE253" i="2"/>
  <c r="BE257" i="2"/>
  <c r="BE260" i="2"/>
  <c r="BE269" i="2"/>
  <c r="BE276" i="2"/>
  <c r="BE281" i="2"/>
  <c r="BE284" i="2"/>
  <c r="BE286" i="2"/>
  <c r="BE292" i="2"/>
  <c r="BE130" i="2"/>
  <c r="BE135" i="2"/>
  <c r="BE138" i="2"/>
  <c r="BE166" i="2"/>
  <c r="BE168" i="2"/>
  <c r="BE180" i="2"/>
  <c r="BE182" i="2"/>
  <c r="BE196" i="2"/>
  <c r="BE200" i="2"/>
  <c r="BE202" i="2"/>
  <c r="BE220" i="2"/>
  <c r="BE251" i="2"/>
  <c r="BE266" i="2"/>
  <c r="BE288" i="2"/>
  <c r="BE298" i="2"/>
  <c r="F34" i="2"/>
  <c r="BC95" i="1" s="1"/>
  <c r="BC94" i="1" s="1"/>
  <c r="W32" i="1" s="1"/>
  <c r="F32" i="2"/>
  <c r="BA95" i="1" s="1"/>
  <c r="BA94" i="1" s="1"/>
  <c r="W30" i="1" s="1"/>
  <c r="F35" i="2"/>
  <c r="BD95" i="1" s="1"/>
  <c r="BD94" i="1" s="1"/>
  <c r="W33" i="1" s="1"/>
  <c r="J32" i="2"/>
  <c r="AW95" i="1" s="1"/>
  <c r="F33" i="2"/>
  <c r="BB95" i="1" s="1"/>
  <c r="BB94" i="1" s="1"/>
  <c r="AX94" i="1" s="1"/>
  <c r="T118" i="2" l="1"/>
  <c r="T117" i="2" s="1"/>
  <c r="R118" i="2"/>
  <c r="R117" i="2"/>
  <c r="P118" i="2"/>
  <c r="P117" i="2" s="1"/>
  <c r="AU95" i="1" s="1"/>
  <c r="AU94" i="1" s="1"/>
  <c r="BK118" i="2"/>
  <c r="J118" i="2" s="1"/>
  <c r="J95" i="2" s="1"/>
  <c r="J119" i="2"/>
  <c r="J96" i="2"/>
  <c r="AW94" i="1"/>
  <c r="AK30" i="1"/>
  <c r="AY94" i="1"/>
  <c r="W31" i="1"/>
  <c r="F31" i="2"/>
  <c r="AZ95" i="1"/>
  <c r="AZ94" i="1"/>
  <c r="AV94" i="1" s="1"/>
  <c r="AK29" i="1" s="1"/>
  <c r="J31" i="2"/>
  <c r="AV95" i="1"/>
  <c r="AT95" i="1" s="1"/>
  <c r="BK117" i="2" l="1"/>
  <c r="J117" i="2"/>
  <c r="J94" i="2"/>
  <c r="AT94" i="1"/>
  <c r="W29" i="1"/>
  <c r="J28" i="2" l="1"/>
  <c r="AG95" i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<sst xmlns="http://schemas.openxmlformats.org/spreadsheetml/2006/main" count="1914" uniqueCount="532">
  <si>
    <t>Export Komplet</t>
  </si>
  <si>
    <t/>
  </si>
  <si>
    <t>2.0</t>
  </si>
  <si>
    <t>False</t>
  </si>
  <si>
    <t>{e6fe0d03-221f-4b72-a9f9-7523dab77c8b}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</si>
  <si>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</si>
  <si>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</si>
  <si>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</si>
  <si>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</si>
  <si>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</si>
  <si>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</si>
  <si>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</si>
  <si>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</si>
  <si>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</si>
  <si>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2020-16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</si>
  <si>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</si>
  <si>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</si>
  <si>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výhybek v ŽST Znojmo bez mat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</si>
  <si>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</si>
  <si>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</si>
  <si>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</si>
  <si>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</si>
  <si>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</si>
  <si>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</si>
  <si>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</si>
  <si>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</si>
  <si>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</si>
  <si>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</si>
  <si>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</si>
  <si>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</si>
  <si>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</si>
  <si>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</si>
  <si>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</si>
  <si>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</si>
  <si>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</si>
  <si>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</si>
  <si>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</si>
  <si>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</si>
  <si>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</si>
  <si>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</si>
  <si>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</si>
  <si>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</si>
  <si>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</si>
  <si>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</si>
  <si>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</si>
  <si>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</si>
  <si>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</si>
  <si>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</si>
  <si>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</si>
  <si>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</si>
  <si>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</si>
  <si>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</si>
  <si>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</si>
  <si>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</si>
  <si>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</si>
  <si>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</si>
  <si>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</si>
  <si>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</si>
  <si>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</si>
  <si>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</si>
  <si>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</si>
  <si>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</si>
  <si>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</si>
  <si>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</si>
  <si>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</si>
  <si>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</si>
  <si>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</si>
  <si>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</si>
  <si>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</si>
  <si>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</si>
  <si>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</si>
  <si>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</si>
  <si>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</si>
  <si>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</si>
  <si>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</si>
  <si>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</si>
  <si>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</si>
  <si>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</si>
  <si>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</si>
  <si>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</si>
  <si>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</si>
  <si>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</si>
  <si>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</si>
  <si>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</si>
  <si>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</si>
  <si>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</si>
  <si>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</si>
  <si>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</si>
  <si>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</si>
  <si>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</si>
  <si>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</si>
  <si>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</si>
  <si>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</si>
  <si>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</si>
  <si>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</si>
  <si>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</si>
  <si>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</si>
  <si>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</si>
  <si>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</si>
  <si>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</si>
  <si>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</si>
  <si>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</si>
  <si>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</si>
  <si>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</si>
  <si>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</si>
  <si>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</si>
  <si>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</si>
  <si>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</si>
  <si>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</si>
  <si>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1320010001-R</t>
  </si>
  <si>
    <t>Výkop a odkop zeminy ke stávajícím kabelům ručně, zabezpečení výkopu</t>
  </si>
  <si>
    <t>m</t>
  </si>
  <si>
    <t>4</t>
  </si>
  <si>
    <t>455680834</t>
  </si>
  <si>
    <t>PP</t>
  </si>
  <si>
    <t>1320010041-R</t>
  </si>
  <si>
    <t>Zához osazené kabelové trasy ručně včetně hutnění</t>
  </si>
  <si>
    <t>1379291700</t>
  </si>
  <si>
    <t>3</t>
  </si>
  <si>
    <t>133211011</t>
  </si>
  <si>
    <t>Hloubení šachet v soudržných horninách třídy těžitelnosti I, skupiny 3 při překopech inženýrských sítí objemu do 10 m3 ručně</t>
  </si>
  <si>
    <t>-1621220798</t>
  </si>
  <si>
    <t>M</t>
  </si>
  <si>
    <t>7499700530</t>
  </si>
  <si>
    <t>Kabely trakčního vedení, Různé TV  Chránička z roury PP 110 mm  bez výkopu</t>
  </si>
  <si>
    <t>8</t>
  </si>
  <si>
    <t>532008865</t>
  </si>
  <si>
    <t>5</t>
  </si>
  <si>
    <t>174112101</t>
  </si>
  <si>
    <t>Zásyp jam, šachet a rýh do 30 m3 sypaninou se zhutněním při překopech inženýrských sítí ručně</t>
  </si>
  <si>
    <t>402689909</t>
  </si>
  <si>
    <t>6</t>
  </si>
  <si>
    <t>460310006</t>
  </si>
  <si>
    <t>Neřízený zemní protlak strojně v hornině tř 1 a 2 vnějšího průměru do 125 mm</t>
  </si>
  <si>
    <t>766433621</t>
  </si>
  <si>
    <t>Komunikace pozemní</t>
  </si>
  <si>
    <t>7</t>
  </si>
  <si>
    <t>5905023030</t>
  </si>
  <si>
    <t>Úprava povrchu stezky rozprostřením štěrkodrtě přes 5 do 10 cm</t>
  </si>
  <si>
    <t>m2</t>
  </si>
  <si>
    <t>-1541249379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</si>
  <si>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</si>
  <si>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5955101020</t>
  </si>
  <si>
    <t>Kamenivo drcené štěrkodrť frakce 0/32</t>
  </si>
  <si>
    <t>t</t>
  </si>
  <si>
    <t>-1556063808</t>
  </si>
  <si>
    <t>VV</t>
  </si>
  <si>
    <t>80*0,010*1,7</t>
  </si>
  <si>
    <t>9</t>
  </si>
  <si>
    <t>5905050210</t>
  </si>
  <si>
    <t>Souvislá výměna KL se snesením KR výhybky pražce dřevěné</t>
  </si>
  <si>
    <t>-2069714746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</si>
  <si>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</si>
  <si>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10</t>
  </si>
  <si>
    <t>5905105030</t>
  </si>
  <si>
    <t>Doplnění KL kamenivem souvisle strojně v koleji</t>
  </si>
  <si>
    <t>m3</t>
  </si>
  <si>
    <t>1243550164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</si>
  <si>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</si>
  <si>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"doplnění GPK"683*0,2</t>
  </si>
  <si>
    <t>Součet</t>
  </si>
  <si>
    <t>11</t>
  </si>
  <si>
    <t>5905105040</t>
  </si>
  <si>
    <t>Doplnění KL kamenivem souvisle strojně ve výhybce</t>
  </si>
  <si>
    <t>-1997863641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</si>
  <si>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</si>
  <si>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5,5*0,35*76</t>
  </si>
  <si>
    <t>12</t>
  </si>
  <si>
    <t>5955101000</t>
  </si>
  <si>
    <t>Kamenivo drcené štěrk frakce 31,5/63 třídy BI</t>
  </si>
  <si>
    <t>-481860889</t>
  </si>
  <si>
    <t>(136,6+146,3)*1,8</t>
  </si>
  <si>
    <t>13</t>
  </si>
  <si>
    <t>5905110010</t>
  </si>
  <si>
    <t>Snížení KL pod patou kolejnice v koleji</t>
  </si>
  <si>
    <t>km</t>
  </si>
  <si>
    <t>-1040471149</t>
  </si>
  <si>
    <t>Snížení KL pod patou kolejnice v koleji. Poznámka: 1. V cenách jsou započteny náklady na snížení KL pod patou kolejnice ručně vidlemi. 2. V cenách nejsou obsaženy náklady na doplnění a dodávku kameniva.</t>
  </si>
  <si>
    <t>14</t>
  </si>
  <si>
    <t>5905110020</t>
  </si>
  <si>
    <t>Snížení KL pod patou kolejnice ve výhybce</t>
  </si>
  <si>
    <t>-1744368647</t>
  </si>
  <si>
    <t>Snížení KL pod patou kolejnice ve výhybce.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</si>
  <si>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</si>
  <si>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</si>
  <si>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-1397000314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</si>
  <si>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</si>
  <si>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16</t>
  </si>
  <si>
    <t>5906015120</t>
  </si>
  <si>
    <t>Výměna pražce malou těžící mechanizací v KL otevřeném i zapuštěném pražec betonový příčný vystrojený</t>
  </si>
  <si>
    <t>kus</t>
  </si>
  <si>
    <t>730871176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</si>
  <si>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</si>
  <si>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17</t>
  </si>
  <si>
    <t>5956140030</t>
  </si>
  <si>
    <t>Pražec betonový příčný vystrojený včetně kompletů tv. B 91S/2 (S)</t>
  </si>
  <si>
    <t>141421921</t>
  </si>
  <si>
    <t>18</t>
  </si>
  <si>
    <t>5906105010</t>
  </si>
  <si>
    <t>Demontáž pražce dřevěný</t>
  </si>
  <si>
    <t>1457952944</t>
  </si>
  <si>
    <t>Demontáž pražce dřevěný. Poznámka: 1. V cenách jsou započteny náklady na manipulaci, demontáž, odstrojení do součástí a uložení pražců.</t>
  </si>
  <si>
    <t>19</t>
  </si>
  <si>
    <t>5906110010</t>
  </si>
  <si>
    <t>Oprava rozdělení pražců příčných dřevěných posun přes 10 cm</t>
  </si>
  <si>
    <t>423604939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</si>
  <si>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</si>
  <si>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20</t>
  </si>
  <si>
    <t>5907015035</t>
  </si>
  <si>
    <t>Ojedinělá výměna kolejnic stávající upevnění tv. S49 rozdělení "c"</t>
  </si>
  <si>
    <t>1833883015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</si>
  <si>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</si>
  <si>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5957110030</t>
  </si>
  <si>
    <t>Kolejnice tv. 49 E 1, třídy R260</t>
  </si>
  <si>
    <t>133943759</t>
  </si>
  <si>
    <t>22</t>
  </si>
  <si>
    <t>5907040030</t>
  </si>
  <si>
    <t>Posun kolejnic před svařováním tv. S49</t>
  </si>
  <si>
    <t>260428755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</si>
  <si>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</si>
  <si>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23</t>
  </si>
  <si>
    <t>5907050020</t>
  </si>
  <si>
    <t>Dělení kolejnic řezáním nebo rozbroušením tv. S49</t>
  </si>
  <si>
    <t>-18113023</t>
  </si>
  <si>
    <t>Dělení kolejnic řezáním nebo rozbroušením tv. S49. Poznámka: 1. V cenách jsou započteny náklady na manipulaci, podložení, označení a provedení řezu kolejnice.</t>
  </si>
  <si>
    <t>24</t>
  </si>
  <si>
    <t>5908005130</t>
  </si>
  <si>
    <t>Oprava kolejnicového styku demontáž spojky tv. S49</t>
  </si>
  <si>
    <t>-169431897</t>
  </si>
  <si>
    <t>Oprava kolejnicového styku demontáž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</si>
  <si>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25</t>
  </si>
  <si>
    <t>5908040020</t>
  </si>
  <si>
    <t>Výměna můstkové desky za podkladnice pražce betonové</t>
  </si>
  <si>
    <t>25675642</t>
  </si>
  <si>
    <t>Výměna můstkové desky za podkladnice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</si>
  <si>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26</t>
  </si>
  <si>
    <t>5958140005</t>
  </si>
  <si>
    <t>Podkladnice žebrová tv. S4pl</t>
  </si>
  <si>
    <t>839122389</t>
  </si>
  <si>
    <t>27</t>
  </si>
  <si>
    <t>5958158075</t>
  </si>
  <si>
    <t>Podložka z penefolu pod podkladnici 390/170/5</t>
  </si>
  <si>
    <t>970985781</t>
  </si>
  <si>
    <t>28</t>
  </si>
  <si>
    <t>5958134075</t>
  </si>
  <si>
    <t>Součásti upevňovací vrtule R1(145)</t>
  </si>
  <si>
    <t>-1233649505</t>
  </si>
  <si>
    <t>29</t>
  </si>
  <si>
    <t>5958134040</t>
  </si>
  <si>
    <t>Součásti upevňovací kroužek pružný dvojitý Fe 6</t>
  </si>
  <si>
    <t>-826682224</t>
  </si>
  <si>
    <t>30</t>
  </si>
  <si>
    <t>5908050010</t>
  </si>
  <si>
    <t>Výměna upevnění podkladnicového komplety a pryžová podložka</t>
  </si>
  <si>
    <t>úl.pl.</t>
  </si>
  <si>
    <t>-560559911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</si>
  <si>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</si>
  <si>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31</t>
  </si>
  <si>
    <t>5958128010</t>
  </si>
  <si>
    <t>Komplety ŽS 4 (šroub RS 1, matice M 24, podložka Fe6, svěrka ŽS4)</t>
  </si>
  <si>
    <t>-1068677459</t>
  </si>
  <si>
    <t>32</t>
  </si>
  <si>
    <t>5958158005</t>
  </si>
  <si>
    <t>Podložka pryžová pod patu kolejnice S49  183/126/6</t>
  </si>
  <si>
    <t>-2147443235</t>
  </si>
  <si>
    <t>33</t>
  </si>
  <si>
    <t>5909032020</t>
  </si>
  <si>
    <t>Přesná úprava GPK koleje směrové a výškové uspořádání pražce betonové</t>
  </si>
  <si>
    <t>-627298542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</si>
  <si>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</si>
  <si>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34</t>
  </si>
  <si>
    <t>5909041020</t>
  </si>
  <si>
    <t>Úprava GPK výhybky směrové a výškové uspořádání pražce betonové</t>
  </si>
  <si>
    <t>-991693420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</si>
  <si>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</si>
  <si>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35</t>
  </si>
  <si>
    <t>5909042020</t>
  </si>
  <si>
    <t>Přesná úprava GPK výhybky směrové a výškové uspořádání pražce betonové</t>
  </si>
  <si>
    <t>1010488248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</si>
  <si>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</si>
  <si>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36</t>
  </si>
  <si>
    <t>5910020030</t>
  </si>
  <si>
    <t>Svařování kolejnic termitem plný předehřev standardní spára svar sériový tv. S49</t>
  </si>
  <si>
    <t>svar</t>
  </si>
  <si>
    <t>-739492172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</si>
  <si>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</si>
  <si>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37</t>
  </si>
  <si>
    <t>5910035030</t>
  </si>
  <si>
    <t>Dosažení dovolené upínací teploty v BK prodloužením kolejnicového pásu v koleji tv. S49</t>
  </si>
  <si>
    <t>750785688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</si>
  <si>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</si>
  <si>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38</t>
  </si>
  <si>
    <t>5910040010</t>
  </si>
  <si>
    <t>Umožnění volné dilatace kolejnice demontáž upevňovadel bez osazení kluzných podložek rozdělení pražců "c"</t>
  </si>
  <si>
    <t>2078087154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</si>
  <si>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</si>
  <si>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39</t>
  </si>
  <si>
    <t>5910040110</t>
  </si>
  <si>
    <t>Umožnění volné dilatace kolejnice montáž upevňovadel bez odstranění kluzných podložek rozdělení pražců "c"</t>
  </si>
  <si>
    <t>-1422107705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</si>
  <si>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</si>
  <si>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40</t>
  </si>
  <si>
    <t>5910050010</t>
  </si>
  <si>
    <t>Umožnění volné dilatace dílů výhybek demontáž upevňovadel výhybka I. generace</t>
  </si>
  <si>
    <t>-340129537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</si>
  <si>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</si>
  <si>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41</t>
  </si>
  <si>
    <t>5910050110</t>
  </si>
  <si>
    <t>Umožnění volné dilatace dílů výhybek montáž upevňovadel výhybka I. generace</t>
  </si>
  <si>
    <t>442601051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</si>
  <si>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</si>
  <si>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42</t>
  </si>
  <si>
    <t>5910136010</t>
  </si>
  <si>
    <t>Montáž pražcové kotvy v koleji</t>
  </si>
  <si>
    <t>1991923624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</si>
  <si>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</si>
  <si>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43</t>
  </si>
  <si>
    <t>5960101025</t>
  </si>
  <si>
    <t>Pražcové kotvy TDHB pro pražec betonový PB 3</t>
  </si>
  <si>
    <t>444691972</t>
  </si>
  <si>
    <t>44</t>
  </si>
  <si>
    <t>5960101000</t>
  </si>
  <si>
    <t>Pražcové kotvy TDHB pro pražec betonový B 91</t>
  </si>
  <si>
    <t>649947743</t>
  </si>
  <si>
    <t>45</t>
  </si>
  <si>
    <t>5911531120</t>
  </si>
  <si>
    <t>Seřízení čelisťového závěru výhybky jednoduché v žlabovém pražci soustavy S49</t>
  </si>
  <si>
    <t>1963530424</t>
  </si>
  <si>
    <t>Seřízení čelisťového závěru výhybky jednoduché v žlabovém pražci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</si>
  <si>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46</t>
  </si>
  <si>
    <t>5911641120</t>
  </si>
  <si>
    <t>Montáž jednoduché výhybky v ose koleje betonové pražce soustavy S49</t>
  </si>
  <si>
    <t>-1713765797</t>
  </si>
  <si>
    <t>Montáž jednoduché výhybky v ose koleje betonové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</si>
  <si>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47</t>
  </si>
  <si>
    <t>5961116060</t>
  </si>
  <si>
    <t>Výhybka jednoduchá smontovaná pražce betonové, soustavy J49 1:14-760 pravá</t>
  </si>
  <si>
    <t>1159037432</t>
  </si>
  <si>
    <t>48</t>
  </si>
  <si>
    <t>5911655040</t>
  </si>
  <si>
    <t>Demontáž jednoduché výhybky na úložišti dřevěné pražce soustavy S49</t>
  </si>
  <si>
    <t>-760330099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</si>
  <si>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</si>
  <si>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49</t>
  </si>
  <si>
    <t>5911671040</t>
  </si>
  <si>
    <t>Příplatek za demontáž v ose koleje výhybky jednoduché pražce dřevěné soustavy S49</t>
  </si>
  <si>
    <t>434582252</t>
  </si>
  <si>
    <t>Příplatek za demontáž v ose koleje výhybky jednoduché pražce dřevěné soustavy S49. Poznámka: 1. V cenách jsou započteny náklady za obtížnost demontáže v ose koleje.</t>
  </si>
  <si>
    <t>50</t>
  </si>
  <si>
    <t>5912065210</t>
  </si>
  <si>
    <t>Montáž zajišťovací značky včetně sloupku a základu konzolové</t>
  </si>
  <si>
    <t>1751554714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</si>
  <si>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</si>
  <si>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51</t>
  </si>
  <si>
    <t>5962119010</t>
  </si>
  <si>
    <t>Zajištění PPK konzolová značka</t>
  </si>
  <si>
    <t>-1591895892</t>
  </si>
  <si>
    <t>52</t>
  </si>
  <si>
    <t>5999005010</t>
  </si>
  <si>
    <t>Třídění spojovacích a upevňovacích součástí</t>
  </si>
  <si>
    <t>-1596054442</t>
  </si>
  <si>
    <t>Třídění spojovacích a upevňovacích součástí. Poznámka: 1. V cenách jsou započteny náklady na manipulaci, vytřídění a uložení materiálu na úložiště nebo do skladu.</t>
  </si>
  <si>
    <t>0,505+0,011+0,141+0,024+22,204</t>
  </si>
  <si>
    <t>53</t>
  </si>
  <si>
    <t>5999005020</t>
  </si>
  <si>
    <t>Třídění pražců a kolejnicových podpor</t>
  </si>
  <si>
    <t>469985747</t>
  </si>
  <si>
    <t>Třídění pražců a kolejnicových podpor. Poznámka: 1. V cenách jsou započteny náklady na manipulaci, vytřídění a uložení materiálu na úložiště nebo do skladu.</t>
  </si>
  <si>
    <t>(80*20)/1000</t>
  </si>
  <si>
    <t>54</t>
  </si>
  <si>
    <t>5999005030</t>
  </si>
  <si>
    <t>Třídění kolejnic</t>
  </si>
  <si>
    <t>35850764</t>
  </si>
  <si>
    <t>Třídění kolejnic. Poznámka: 1. V cenách jsou započteny náklady na manipulaci, vytřídění a uložení materiálu na úložiště nebo do skladu.</t>
  </si>
  <si>
    <t>OST</t>
  </si>
  <si>
    <t>Ostatní</t>
  </si>
  <si>
    <t>55</t>
  </si>
  <si>
    <t>023122001</t>
  </si>
  <si>
    <t>Projektové práce Projektová dokumentace - přípravné práce Projekt opravy zabezpečovacích, sdělovacích, elektrických zařízení</t>
  </si>
  <si>
    <t>%</t>
  </si>
  <si>
    <t>512</t>
  </si>
  <si>
    <t>812904293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</si>
  <si>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</si>
  <si>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56</t>
  </si>
  <si>
    <t>7499151020</t>
  </si>
  <si>
    <t>Dokončovací práce úprava zapojení stávajících kabelových skříní/rozvaděčů</t>
  </si>
  <si>
    <t>hod</t>
  </si>
  <si>
    <t>1367501816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</si>
  <si>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</si>
  <si>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57</t>
  </si>
  <si>
    <t>7590145040</t>
  </si>
  <si>
    <t>Montáž závěru kabelového zabezpečovacího na zemní podpěru UKM 12</t>
  </si>
  <si>
    <t>481538529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</si>
  <si>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</si>
  <si>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58</t>
  </si>
  <si>
    <t>7590525136</t>
  </si>
  <si>
    <t>Pokládka kabelu metalického /demontáž PK2 přes 1 do 2 kg/m</t>
  </si>
  <si>
    <t>918229774</t>
  </si>
  <si>
    <t>59</t>
  </si>
  <si>
    <t>7590525541</t>
  </si>
  <si>
    <t>Montáž smršťovací spojky Raychem bez pancíře na jednoplášťovém celoplastovém kabelu do 20 žil</t>
  </si>
  <si>
    <t>-405195256</t>
  </si>
  <si>
    <t>Montáž smršťovací spojky Raychem bez pancíře na jednoplášťovém celoplastovém kabelu do 20 žil - nasazení manžety, spojení žil, převlečení manžety, nahřátí pro její tepelné smrštění, uložení spojky v jámě</t>
  </si>
  <si>
    <t>60</t>
  </si>
  <si>
    <t>7591015036</t>
  </si>
  <si>
    <t>Montáž elektromotorického přestavníku na výhybce s kontrolou jazyků s upevněním ve žlabovém pražci</t>
  </si>
  <si>
    <t>459664878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</si>
  <si>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</si>
  <si>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61</t>
  </si>
  <si>
    <t>7591017030</t>
  </si>
  <si>
    <t>Demontáž elektromotorického přestavníku z výhybky s kontrolou jazyků</t>
  </si>
  <si>
    <t>201570311</t>
  </si>
  <si>
    <t>62</t>
  </si>
  <si>
    <t>7591095010</t>
  </si>
  <si>
    <t>Dodatečná montáž ohrazení pro elekromotorický přestavník s plastovou ohrádkou</t>
  </si>
  <si>
    <t>1865238606</t>
  </si>
  <si>
    <t>63</t>
  </si>
  <si>
    <t>7598095070</t>
  </si>
  <si>
    <t>Přezkoušení a regulace elektromotorového přestavníku</t>
  </si>
  <si>
    <t>1345920196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</si>
  <si>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</si>
  <si>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64</t>
  </si>
  <si>
    <t>7598095543</t>
  </si>
  <si>
    <t>Vyhotovení protokolu UTZ pro SZZ elektromechanické do 10 výhybkových jednotek</t>
  </si>
  <si>
    <t>930941397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</si>
  <si>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</si>
  <si>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65</t>
  </si>
  <si>
    <t>9902300500</t>
  </si>
  <si>
    <t>Doprava jednosměrná (např. nakupovaného materiálu) mechanizací o nosnosti přes 3,5 t sypanin (kameniva, písku, suti, dlažebních kostek, atd.) do 60 km</t>
  </si>
  <si>
    <t>-1992264000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</si>
  <si>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</si>
  <si>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1,36+509,22+0,505+0,11+0,024+22,204+1,625+1,679</t>
  </si>
  <si>
    <t>66</t>
  </si>
  <si>
    <t>9902300700</t>
  </si>
  <si>
    <t>Doprava jednosměrná (např. nakupovaného materiálu) mechanizací o nosnosti přes 3,5 t sypanin (kameniva, písku, suti, dlažebních kostek, atd.) do 100 km</t>
  </si>
  <si>
    <t>385962458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</si>
  <si>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</si>
  <si>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1,36+509,22+0,505+0,011+0,141+0,024+22,204+1,625+2,213+0,171+1,679</t>
  </si>
  <si>
    <t>67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</si>
  <si>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</si>
  <si>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</si>
  <si>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1157514289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</si>
  <si>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</si>
  <si>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(80*20)/1000"dř.pražce"</t>
  </si>
  <si>
    <t>68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</si>
  <si>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</si>
  <si>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</si>
  <si>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-169038874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</si>
  <si>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</si>
  <si>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6,54+9,131</t>
  </si>
  <si>
    <t>69</t>
  </si>
  <si>
    <t>9903200100</t>
  </si>
  <si>
    <t>Přeprava mechanizace na místo prováděných prací o hmotnosti přes 12 t přes 50 do 100 km</t>
  </si>
  <si>
    <t>380385652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</si>
  <si>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</si>
  <si>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70</t>
  </si>
  <si>
    <t>9909000100</t>
  </si>
  <si>
    <t>Poplatek za uložení suti nebo hmot na oficiální skládku</t>
  </si>
  <si>
    <t>1290207106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</si>
  <si>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</si>
  <si>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509,22</t>
  </si>
  <si>
    <t>71</t>
  </si>
  <si>
    <t>9909000300</t>
  </si>
  <si>
    <t>Poplatek za likvidaci dřevěných kolejnicových podpor</t>
  </si>
  <si>
    <t>298421355</t>
  </si>
  <si>
    <t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</si>
  <si>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72</t>
  </si>
  <si>
    <t>9909000400</t>
  </si>
  <si>
    <t>Poplatek za likvidaci plastových součástí</t>
  </si>
  <si>
    <t>-66505399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</si>
  <si>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</si>
  <si>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0,011+1,625</t>
  </si>
  <si>
    <t>73</t>
  </si>
  <si>
    <t>7590541329</t>
  </si>
  <si>
    <t>Slaboproudé rozvody, kabely pro přívod a vnitřní instalaci Spojky metalických kabelů a příslušenství Teplem smrštitelná zesílená spojka s hliníkovou kostrou pro tlakované kabely XAGA 1000-62/15-650</t>
  </si>
  <si>
    <t>-354037735</t>
  </si>
  <si>
    <t>74</t>
  </si>
  <si>
    <t>7590521739</t>
  </si>
  <si>
    <t>Venkovní vedení kabelová - metalické sítě Neplněné s ochr. vodičem, stíněné TCEKFY 7 P 1,0 D</t>
  </si>
  <si>
    <t>965532705</t>
  </si>
  <si>
    <t>VRN</t>
  </si>
  <si>
    <t>Vedlejší rozpočtové náklady</t>
  </si>
  <si>
    <t>75</t>
  </si>
  <si>
    <t>022101001</t>
  </si>
  <si>
    <t>Geodetické práce Geodetické práce před opravou</t>
  </si>
  <si>
    <t>kpl</t>
  </si>
  <si>
    <t>1643677948</t>
  </si>
  <si>
    <t>76</t>
  </si>
  <si>
    <t>022101011</t>
  </si>
  <si>
    <t>Geodetické práce Geodetické práce v průběhu opravy</t>
  </si>
  <si>
    <t>946391251</t>
  </si>
  <si>
    <t>77</t>
  </si>
  <si>
    <t>022111001</t>
  </si>
  <si>
    <t>Geodetické práce Kontrola PPK při směrové a výškové úpravě koleje zaměřením APK trať jednokolejná</t>
  </si>
  <si>
    <t>1315118876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</si>
  <si>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</si>
  <si>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78</t>
  </si>
  <si>
    <t>022121001</t>
  </si>
  <si>
    <t>Geodetické práce Diagnostika technické infrastruktury Vytýčení trasy inženýrských sítí</t>
  </si>
  <si>
    <t>1537083370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</si>
  <si>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</si>
  <si>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79</t>
  </si>
  <si>
    <t>023101021</t>
  </si>
  <si>
    <t>Projektové práce Projektové práce v rozsahu ZRN (vyjma dále jmenované práce) přes 3 do 5 mil. Kč</t>
  </si>
  <si>
    <t>-88000420</t>
  </si>
  <si>
    <t>80</t>
  </si>
  <si>
    <t>023131011</t>
  </si>
  <si>
    <t>Projektové práce Dokumentace skutečného provedení zabezpečovacích, sdělovacích, elektrických zařízení</t>
  </si>
  <si>
    <t>1691841034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</si>
  <si>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</si>
  <si>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81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</si>
  <si>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</si>
  <si>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</si>
  <si>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1159140869</t>
  </si>
  <si>
    <t>82</t>
  </si>
  <si>
    <t>032105001</t>
  </si>
  <si>
    <t>Územní vlivy mimostaveništní doprava</t>
  </si>
  <si>
    <t>Kč</t>
  </si>
  <si>
    <t>550571229</t>
  </si>
  <si>
    <t>83</t>
  </si>
  <si>
    <t>033111001</t>
  </si>
  <si>
    <t>Provozní vlivy Výluka silničního provozu se zajištěním objížďky</t>
  </si>
  <si>
    <t>-1290555614</t>
  </si>
  <si>
    <t>84</t>
  </si>
  <si>
    <t>033131001</t>
  </si>
  <si>
    <t>Provozní vlivy Organizační zajištění prací při zřizování a udržování BK kolejí a výhybek</t>
  </si>
  <si>
    <t>-1501910280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</si>
  <si>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</si>
  <si>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83,32+458</t>
  </si>
  <si>
    <t xml:space="preserve">Oprava výhybek v ŽST Znojmo </t>
  </si>
  <si>
    <t>Oprava výhybek v ŽST Znojmo</t>
  </si>
  <si>
    <t>Cena dle cenové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</si>
</sst>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sz val="9"/>
      <color rgb="FFFF0000"/>
      <name val="Arial CE"/>
      <family val="2"/>
      <charset val="238"/>
    </font>
    <font>
      <i/>
      <sz val="8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7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2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19"/>
      <c r="BE5" s="189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194" t="s">
        <v>529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19"/>
      <c r="BE6" s="190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0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27</v>
      </c>
      <c r="AR8" s="19"/>
      <c r="BE8" s="190"/>
      <c r="BS8" s="16" t="s">
        <v>6</v>
      </c>
    </row>
    <row r="9" spans="1:74" s="1" customFormat="1" ht="14.45" customHeight="1">
      <c r="B9" s="19"/>
      <c r="AR9" s="19"/>
      <c r="BE9" s="190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90"/>
      <c r="BS10" s="16" t="s">
        <v>6</v>
      </c>
    </row>
    <row r="11" spans="1:74" s="1" customFormat="1" ht="18.399999999999999" customHeight="1">
      <c r="B11" s="19"/>
      <c r="E11" s="24" t="s">
        <v>21</v>
      </c>
      <c r="AK11" s="26" t="s">
        <v>25</v>
      </c>
      <c r="AN11" s="24" t="s">
        <v>1</v>
      </c>
      <c r="AR11" s="19"/>
      <c r="BE11" s="190"/>
      <c r="BS11" s="16" t="s">
        <v>6</v>
      </c>
    </row>
    <row r="12" spans="1:74" s="1" customFormat="1" ht="6.95" customHeight="1">
      <c r="B12" s="19"/>
      <c r="AR12" s="19"/>
      <c r="BE12" s="190"/>
      <c r="BS12" s="16" t="s">
        <v>6</v>
      </c>
    </row>
    <row r="13" spans="1:74" s="1" customFormat="1" ht="12" customHeight="1">
      <c r="B13" s="19"/>
      <c r="D13" s="26" t="s">
        <v>26</v>
      </c>
      <c r="AK13" s="26" t="s">
        <v>24</v>
      </c>
      <c r="AN13" s="28" t="s">
        <v>27</v>
      </c>
      <c r="AR13" s="19"/>
      <c r="BE13" s="190"/>
      <c r="BS13" s="16" t="s">
        <v>6</v>
      </c>
    </row>
    <row r="14" spans="1:74" ht="12.75">
      <c r="B14" s="19"/>
      <c r="E14" s="195" t="s">
        <v>27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26" t="s">
        <v>25</v>
      </c>
      <c r="AN14" s="28" t="s">
        <v>27</v>
      </c>
      <c r="AR14" s="19"/>
      <c r="BE14" s="190"/>
      <c r="BS14" s="16" t="s">
        <v>6</v>
      </c>
    </row>
    <row r="15" spans="1:74" s="1" customFormat="1" ht="6.95" customHeight="1">
      <c r="B15" s="19"/>
      <c r="AR15" s="19"/>
      <c r="BE15" s="190"/>
      <c r="BS15" s="16" t="s">
        <v>3</v>
      </c>
    </row>
    <row r="16" spans="1:74" s="1" customFormat="1" ht="12" customHeight="1">
      <c r="B16" s="19"/>
      <c r="D16" s="26" t="s">
        <v>28</v>
      </c>
      <c r="AK16" s="26" t="s">
        <v>24</v>
      </c>
      <c r="AN16" s="24" t="s">
        <v>1</v>
      </c>
      <c r="AR16" s="19"/>
      <c r="BE16" s="190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25</v>
      </c>
      <c r="AN17" s="24" t="s">
        <v>1</v>
      </c>
      <c r="AR17" s="19"/>
      <c r="BE17" s="190"/>
      <c r="BS17" s="16" t="s">
        <v>29</v>
      </c>
    </row>
    <row r="18" spans="1:71" s="1" customFormat="1" ht="6.95" customHeight="1">
      <c r="B18" s="19"/>
      <c r="AR18" s="19"/>
      <c r="BE18" s="190"/>
      <c r="BS18" s="16" t="s">
        <v>6</v>
      </c>
    </row>
    <row r="19" spans="1:71" s="1" customFormat="1" ht="12" customHeight="1">
      <c r="B19" s="19"/>
      <c r="D19" s="26" t="s">
        <v>30</v>
      </c>
      <c r="AK19" s="26" t="s">
        <v>24</v>
      </c>
      <c r="AN19" s="24" t="s">
        <v>1</v>
      </c>
      <c r="AR19" s="19"/>
      <c r="BE19" s="190"/>
      <c r="BS19" s="16" t="s">
        <v>6</v>
      </c>
    </row>
    <row r="20" spans="1:71" s="1" customFormat="1" ht="18.399999999999999" customHeight="1">
      <c r="B20" s="19"/>
      <c r="E20" s="24" t="s">
        <v>21</v>
      </c>
      <c r="AK20" s="26" t="s">
        <v>25</v>
      </c>
      <c r="AN20" s="24" t="s">
        <v>1</v>
      </c>
      <c r="AR20" s="19"/>
      <c r="BE20" s="190"/>
      <c r="BS20" s="16" t="s">
        <v>29</v>
      </c>
    </row>
    <row r="21" spans="1:71" s="1" customFormat="1" ht="6.95" customHeight="1">
      <c r="B21" s="19"/>
      <c r="AR21" s="19"/>
      <c r="BE21" s="190"/>
    </row>
    <row r="22" spans="1:71" s="1" customFormat="1" ht="12" customHeight="1">
      <c r="B22" s="19"/>
      <c r="D22" s="26" t="s">
        <v>31</v>
      </c>
      <c r="AR22" s="19"/>
      <c r="BE22" s="190"/>
    </row>
    <row r="23" spans="1:71" s="1" customFormat="1" ht="16.5" customHeight="1">
      <c r="B23" s="19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9"/>
      <c r="BE23" s="190"/>
    </row>
    <row r="24" spans="1:71" s="1" customFormat="1" ht="6.95" customHeight="1">
      <c r="B24" s="19"/>
      <c r="AR24" s="19"/>
      <c r="BE24" s="190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0"/>
    </row>
    <row r="26" spans="1:71" s="2" customFormat="1" ht="25.9" customHeight="1">
      <c r="A26" s="31"/>
      <c r="B26" s="32"/>
      <c r="C26" s="31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8">
        <f>ROUND(AG94,2)</f>
        <v>3545200</v>
      </c>
      <c r="AL26" s="199"/>
      <c r="AM26" s="199"/>
      <c r="AN26" s="199"/>
      <c r="AO26" s="199"/>
      <c r="AP26" s="31"/>
      <c r="AQ26" s="31"/>
      <c r="AR26" s="32"/>
      <c r="BE26" s="190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0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0" t="s">
        <v>33</v>
      </c>
      <c r="M28" s="200"/>
      <c r="N28" s="200"/>
      <c r="O28" s="200"/>
      <c r="P28" s="200"/>
      <c r="Q28" s="31"/>
      <c r="R28" s="31"/>
      <c r="S28" s="31"/>
      <c r="T28" s="31"/>
      <c r="U28" s="31"/>
      <c r="V28" s="31"/>
      <c r="W28" s="200" t="s">
        <v>34</v>
      </c>
      <c r="X28" s="200"/>
      <c r="Y28" s="200"/>
      <c r="Z28" s="200"/>
      <c r="AA28" s="200"/>
      <c r="AB28" s="200"/>
      <c r="AC28" s="200"/>
      <c r="AD28" s="200"/>
      <c r="AE28" s="200"/>
      <c r="AF28" s="31"/>
      <c r="AG28" s="31"/>
      <c r="AH28" s="31"/>
      <c r="AI28" s="31"/>
      <c r="AJ28" s="31"/>
      <c r="AK28" s="200" t="s">
        <v>35</v>
      </c>
      <c r="AL28" s="200"/>
      <c r="AM28" s="200"/>
      <c r="AN28" s="200"/>
      <c r="AO28" s="200"/>
      <c r="AP28" s="31"/>
      <c r="AQ28" s="31"/>
      <c r="AR28" s="32"/>
      <c r="BE28" s="190"/>
    </row>
    <row r="29" spans="1:71" s="3" customFormat="1" ht="14.45" customHeight="1">
      <c r="B29" s="36"/>
      <c r="D29" s="26" t="s">
        <v>36</v>
      </c>
      <c r="F29" s="26" t="s">
        <v>37</v>
      </c>
      <c r="L29" s="203">
        <v>0.21</v>
      </c>
      <c r="M29" s="202"/>
      <c r="N29" s="202"/>
      <c r="O29" s="202"/>
      <c r="P29" s="202"/>
      <c r="W29" s="201">
        <f>ROUND(AZ94, 2)</f>
        <v>3545200</v>
      </c>
      <c r="X29" s="202"/>
      <c r="Y29" s="202"/>
      <c r="Z29" s="202"/>
      <c r="AA29" s="202"/>
      <c r="AB29" s="202"/>
      <c r="AC29" s="202"/>
      <c r="AD29" s="202"/>
      <c r="AE29" s="202"/>
      <c r="AK29" s="201">
        <f>ROUND(AV94, 2)</f>
        <v>744492</v>
      </c>
      <c r="AL29" s="202"/>
      <c r="AM29" s="202"/>
      <c r="AN29" s="202"/>
      <c r="AO29" s="202"/>
      <c r="AR29" s="36"/>
      <c r="BE29" s="191"/>
    </row>
    <row r="30" spans="1:71" s="3" customFormat="1" ht="14.45" customHeight="1">
      <c r="B30" s="36"/>
      <c r="F30" s="26" t="s">
        <v>38</v>
      </c>
      <c r="L30" s="203">
        <v>0.15</v>
      </c>
      <c r="M30" s="202"/>
      <c r="N30" s="202"/>
      <c r="O30" s="202"/>
      <c r="P30" s="202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1">
        <f>ROUND(AW94, 2)</f>
        <v>0</v>
      </c>
      <c r="AL30" s="202"/>
      <c r="AM30" s="202"/>
      <c r="AN30" s="202"/>
      <c r="AO30" s="202"/>
      <c r="AR30" s="36"/>
      <c r="BE30" s="191"/>
    </row>
    <row r="31" spans="1:71" s="3" customFormat="1" ht="14.45" hidden="1" customHeight="1">
      <c r="B31" s="36"/>
      <c r="F31" s="26" t="s">
        <v>39</v>
      </c>
      <c r="L31" s="203">
        <v>0.21</v>
      </c>
      <c r="M31" s="202"/>
      <c r="N31" s="202"/>
      <c r="O31" s="202"/>
      <c r="P31" s="202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36"/>
      <c r="BE31" s="191"/>
    </row>
    <row r="32" spans="1:71" s="3" customFormat="1" ht="14.45" hidden="1" customHeight="1">
      <c r="B32" s="36"/>
      <c r="F32" s="26" t="s">
        <v>40</v>
      </c>
      <c r="L32" s="203">
        <v>0.15</v>
      </c>
      <c r="M32" s="202"/>
      <c r="N32" s="202"/>
      <c r="O32" s="202"/>
      <c r="P32" s="202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36"/>
      <c r="BE32" s="191"/>
    </row>
    <row r="33" spans="1:57" s="3" customFormat="1" ht="14.45" hidden="1" customHeight="1">
      <c r="B33" s="36"/>
      <c r="F33" s="26" t="s">
        <v>41</v>
      </c>
      <c r="L33" s="203">
        <v>0</v>
      </c>
      <c r="M33" s="202"/>
      <c r="N33" s="202"/>
      <c r="O33" s="202"/>
      <c r="P33" s="202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1">
        <v>0</v>
      </c>
      <c r="AL33" s="202"/>
      <c r="AM33" s="202"/>
      <c r="AN33" s="202"/>
      <c r="AO33" s="202"/>
      <c r="AR33" s="36"/>
      <c r="BE33" s="191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0"/>
    </row>
    <row r="35" spans="1:57" s="2" customFormat="1" ht="25.9" customHeight="1">
      <c r="A35" s="31"/>
      <c r="B35" s="32"/>
      <c r="C35" s="37"/>
      <c r="D35" s="38" t="s">
        <v>42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43</v>
      </c>
      <c r="U35" s="39"/>
      <c r="V35" s="39"/>
      <c r="W35" s="39"/>
      <c r="X35" s="204" t="s">
        <v>44</v>
      </c>
      <c r="Y35" s="205"/>
      <c r="Z35" s="205"/>
      <c r="AA35" s="205"/>
      <c r="AB35" s="205"/>
      <c r="AC35" s="39"/>
      <c r="AD35" s="39"/>
      <c r="AE35" s="39"/>
      <c r="AF35" s="39"/>
      <c r="AG35" s="39"/>
      <c r="AH35" s="39"/>
      <c r="AI35" s="39"/>
      <c r="AJ35" s="39"/>
      <c r="AK35" s="206">
        <f>SUM(AK26:AK33)</f>
        <v>4289692</v>
      </c>
      <c r="AL35" s="205"/>
      <c r="AM35" s="205"/>
      <c r="AN35" s="205"/>
      <c r="AO35" s="207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45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46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1"/>
      <c r="B60" s="32"/>
      <c r="C60" s="31"/>
      <c r="D60" s="44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47</v>
      </c>
      <c r="AI60" s="34"/>
      <c r="AJ60" s="34"/>
      <c r="AK60" s="34"/>
      <c r="AL60" s="34"/>
      <c r="AM60" s="44" t="s">
        <v>48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1"/>
      <c r="B64" s="32"/>
      <c r="C64" s="31"/>
      <c r="D64" s="42" t="s">
        <v>49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50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1"/>
      <c r="B75" s="32"/>
      <c r="C75" s="31"/>
      <c r="D75" s="44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47</v>
      </c>
      <c r="AI75" s="34"/>
      <c r="AJ75" s="34"/>
      <c r="AK75" s="34"/>
      <c r="AL75" s="34"/>
      <c r="AM75" s="44" t="s">
        <v>48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0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0" s="2" customFormat="1" ht="24.95" customHeight="1">
      <c r="A82" s="31"/>
      <c r="B82" s="32"/>
      <c r="C82" s="20" t="s">
        <v>51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0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0" s="4" customFormat="1" ht="12" customHeight="1">
      <c r="B84" s="50"/>
      <c r="C84" s="26" t="s">
        <v>13</v>
      </c>
      <c r="L84" s="4" t="str">
        <f>K5</f>
        <v>2020-16</v>
      </c>
      <c r="AR84" s="50"/>
    </row>
    <row r="85" spans="1:90" s="5" customFormat="1" ht="36.950000000000003" customHeight="1">
      <c r="B85" s="51"/>
      <c r="C85" s="52" t="s">
        <v>16</v>
      </c>
      <c r="L85" s="208" t="str">
        <f>K6</f>
        <v xml:space="preserve">Oprava výhybek v ŽST Znojmo 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209"/>
      <c r="AL85" s="209"/>
      <c r="AM85" s="209"/>
      <c r="AN85" s="209"/>
      <c r="AO85" s="209"/>
      <c r="AR85" s="51"/>
    </row>
    <row r="86" spans="1:90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0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0" t="str">
        <f>IF(AN8= "","",AN8)</f>
        <v>Vyplň údaj</v>
      </c>
      <c r="AN87" s="210"/>
      <c r="AO87" s="31"/>
      <c r="AP87" s="31"/>
      <c r="AQ87" s="31"/>
      <c r="AR87" s="32"/>
      <c r="BE87" s="31"/>
    </row>
    <row r="88" spans="1:90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0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28</v>
      </c>
      <c r="AJ89" s="31"/>
      <c r="AK89" s="31"/>
      <c r="AL89" s="31"/>
      <c r="AM89" s="211" t="str">
        <f>IF(E17="","",E17)</f>
        <v xml:space="preserve"> </v>
      </c>
      <c r="AN89" s="212"/>
      <c r="AO89" s="212"/>
      <c r="AP89" s="212"/>
      <c r="AQ89" s="31"/>
      <c r="AR89" s="32"/>
      <c r="AS89" s="213" t="s">
        <v>52</v>
      </c>
      <c r="AT89" s="214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0" s="2" customFormat="1" ht="15.2" customHeight="1">
      <c r="A90" s="31"/>
      <c r="B90" s="32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30</v>
      </c>
      <c r="AJ90" s="31"/>
      <c r="AK90" s="31"/>
      <c r="AL90" s="31"/>
      <c r="AM90" s="211" t="str">
        <f>IF(E20="","",E20)</f>
        <v xml:space="preserve"> </v>
      </c>
      <c r="AN90" s="212"/>
      <c r="AO90" s="212"/>
      <c r="AP90" s="212"/>
      <c r="AQ90" s="31"/>
      <c r="AR90" s="32"/>
      <c r="AS90" s="215"/>
      <c r="AT90" s="216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0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5"/>
      <c r="AT91" s="216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0" s="2" customFormat="1" ht="29.25" customHeight="1">
      <c r="A92" s="31"/>
      <c r="B92" s="32"/>
      <c r="C92" s="217" t="s">
        <v>53</v>
      </c>
      <c r="D92" s="218"/>
      <c r="E92" s="218"/>
      <c r="F92" s="218"/>
      <c r="G92" s="218"/>
      <c r="H92" s="59"/>
      <c r="I92" s="219" t="s">
        <v>54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55</v>
      </c>
      <c r="AH92" s="218"/>
      <c r="AI92" s="218"/>
      <c r="AJ92" s="218"/>
      <c r="AK92" s="218"/>
      <c r="AL92" s="218"/>
      <c r="AM92" s="218"/>
      <c r="AN92" s="219" t="s">
        <v>56</v>
      </c>
      <c r="AO92" s="218"/>
      <c r="AP92" s="221"/>
      <c r="AQ92" s="60" t="s">
        <v>57</v>
      </c>
      <c r="AR92" s="32"/>
      <c r="AS92" s="61" t="s">
        <v>58</v>
      </c>
      <c r="AT92" s="62" t="s">
        <v>59</v>
      </c>
      <c r="AU92" s="62" t="s">
        <v>60</v>
      </c>
      <c r="AV92" s="62" t="s">
        <v>61</v>
      </c>
      <c r="AW92" s="62" t="s">
        <v>62</v>
      </c>
      <c r="AX92" s="62" t="s">
        <v>63</v>
      </c>
      <c r="AY92" s="62" t="s">
        <v>64</v>
      </c>
      <c r="AZ92" s="62" t="s">
        <v>65</v>
      </c>
      <c r="BA92" s="62" t="s">
        <v>66</v>
      </c>
      <c r="BB92" s="62" t="s">
        <v>67</v>
      </c>
      <c r="BC92" s="62" t="s">
        <v>68</v>
      </c>
      <c r="BD92" s="63" t="s">
        <v>69</v>
      </c>
      <c r="BE92" s="31"/>
    </row>
    <row r="93" spans="1:90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0" s="6" customFormat="1" ht="32.450000000000003" customHeight="1">
      <c r="B94" s="67"/>
      <c r="C94" s="68" t="s">
        <v>70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5">
        <f>ROUND(AG95,2)</f>
        <v>3545200</v>
      </c>
      <c r="AH94" s="225"/>
      <c r="AI94" s="225"/>
      <c r="AJ94" s="225"/>
      <c r="AK94" s="225"/>
      <c r="AL94" s="225"/>
      <c r="AM94" s="225"/>
      <c r="AN94" s="226">
        <f>SUM(AG94,AT94)</f>
        <v>4289692</v>
      </c>
      <c r="AO94" s="226"/>
      <c r="AP94" s="226"/>
      <c r="AQ94" s="71" t="s">
        <v>1</v>
      </c>
      <c r="AR94" s="67"/>
      <c r="AS94" s="72">
        <f>ROUND(AS95,2)</f>
        <v>0</v>
      </c>
      <c r="AT94" s="73">
        <f>ROUND(SUM(AV94:AW94),2)</f>
        <v>744492</v>
      </c>
      <c r="AU94" s="74">
        <f>ROUND(AU95,5)</f>
        <v>0</v>
      </c>
      <c r="AV94" s="73">
        <f>ROUND(AZ94*L29,2)</f>
        <v>744492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3545200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71</v>
      </c>
      <c r="BT94" s="76" t="s">
        <v>72</v>
      </c>
      <c r="BV94" s="76" t="s">
        <v>73</v>
      </c>
      <c r="BW94" s="76" t="s">
        <v>4</v>
      </c>
      <c r="BX94" s="76" t="s">
        <v>74</v>
      </c>
      <c r="CL94" s="76" t="s">
        <v>1</v>
      </c>
    </row>
    <row r="95" spans="1:90" s="7" customFormat="1" ht="24.75" customHeight="1">
      <c r="A95" s="77" t="s">
        <v>75</v>
      </c>
      <c r="B95" s="78"/>
      <c r="C95" s="79"/>
      <c r="D95" s="224" t="s">
        <v>14</v>
      </c>
      <c r="E95" s="224"/>
      <c r="F95" s="224"/>
      <c r="G95" s="224"/>
      <c r="H95" s="224"/>
      <c r="I95" s="80"/>
      <c r="J95" s="224" t="s">
        <v>17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'2020-16 - Oprava výhybek ...'!J28</f>
        <v>3545200</v>
      </c>
      <c r="AH95" s="223"/>
      <c r="AI95" s="223"/>
      <c r="AJ95" s="223"/>
      <c r="AK95" s="223"/>
      <c r="AL95" s="223"/>
      <c r="AM95" s="223"/>
      <c r="AN95" s="222">
        <f>SUM(AG95,AT95)</f>
        <v>4289692</v>
      </c>
      <c r="AO95" s="223"/>
      <c r="AP95" s="223"/>
      <c r="AQ95" s="81" t="s">
        <v>76</v>
      </c>
      <c r="AR95" s="78"/>
      <c r="AS95" s="82">
        <v>0</v>
      </c>
      <c r="AT95" s="83">
        <f>ROUND(SUM(AV95:AW95),2)</f>
        <v>744492</v>
      </c>
      <c r="AU95" s="84">
        <f>'2020-16 - Oprava výhybek ...'!P117</f>
        <v>0</v>
      </c>
      <c r="AV95" s="83">
        <f>'2020-16 - Oprava výhybek ...'!J31</f>
        <v>744492</v>
      </c>
      <c r="AW95" s="83">
        <f>'2020-16 - Oprava výhybek ...'!J32</f>
        <v>0</v>
      </c>
      <c r="AX95" s="83">
        <f>'2020-16 - Oprava výhybek ...'!J33</f>
        <v>0</v>
      </c>
      <c r="AY95" s="83">
        <f>'2020-16 - Oprava výhybek ...'!J34</f>
        <v>0</v>
      </c>
      <c r="AZ95" s="83">
        <f>'2020-16 - Oprava výhybek ...'!F31</f>
        <v>3545200</v>
      </c>
      <c r="BA95" s="83">
        <f>'2020-16 - Oprava výhybek ...'!F32</f>
        <v>0</v>
      </c>
      <c r="BB95" s="83">
        <f>'2020-16 - Oprava výhybek ...'!F33</f>
        <v>0</v>
      </c>
      <c r="BC95" s="83">
        <f>'2020-16 - Oprava výhybek ...'!F34</f>
        <v>0</v>
      </c>
      <c r="BD95" s="85">
        <f>'2020-16 - Oprava výhybek ...'!F35</f>
        <v>0</v>
      </c>
      <c r="BT95" s="86" t="s">
        <v>77</v>
      </c>
      <c r="BU95" s="86" t="s">
        <v>78</v>
      </c>
      <c r="BV95" s="86" t="s">
        <v>73</v>
      </c>
      <c r="BW95" s="86" t="s">
        <v>4</v>
      </c>
      <c r="BX95" s="86" t="s">
        <v>74</v>
      </c>
      <c r="CL95" s="86" t="s">
        <v>1</v>
      </c>
    </row>
    <row r="96" spans="1:90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0-16 - Oprava výhybek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5"/>
  <sheetViews>
    <sheetView showGridLines="0" workbookViewId="0"/>
  </sheetViews>
  <sheetFormatPr defaultRowHeight="14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7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6" t="s">
        <v>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1:46" s="1" customFormat="1" ht="24.95" customHeight="1">
      <c r="B4" s="19"/>
      <c r="D4" s="20" t="s">
        <v>80</v>
      </c>
      <c r="L4" s="19"/>
      <c r="M4" s="87" t="s">
        <v>10</v>
      </c>
      <c r="AT4" s="16" t="s">
        <v>3</v>
      </c>
    </row>
    <row r="5" spans="1:46" s="1" customFormat="1" ht="6.95" customHeight="1">
      <c r="B5" s="19"/>
      <c r="L5" s="19"/>
    </row>
    <row r="6" spans="1:46" s="2" customFormat="1" ht="12" customHeight="1">
      <c r="A6" s="31"/>
      <c r="B6" s="32"/>
      <c r="C6" s="31"/>
      <c r="D6" s="26" t="s">
        <v>16</v>
      </c>
      <c r="E6" s="31"/>
      <c r="F6" s="31"/>
      <c r="G6" s="31"/>
      <c r="H6" s="31"/>
      <c r="I6" s="31"/>
      <c r="J6" s="31"/>
      <c r="K6" s="31"/>
      <c r="L6" s="4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2"/>
      <c r="C7" s="31"/>
      <c r="D7" s="31"/>
      <c r="E7" s="208" t="s">
        <v>530</v>
      </c>
      <c r="F7" s="228"/>
      <c r="G7" s="228"/>
      <c r="H7" s="228"/>
      <c r="I7" s="31"/>
      <c r="J7" s="31"/>
      <c r="K7" s="31"/>
      <c r="L7" s="4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2"/>
      <c r="C9" s="31"/>
      <c r="D9" s="26" t="s">
        <v>18</v>
      </c>
      <c r="E9" s="31"/>
      <c r="F9" s="24" t="s">
        <v>1</v>
      </c>
      <c r="G9" s="31"/>
      <c r="H9" s="31"/>
      <c r="I9" s="26" t="s">
        <v>19</v>
      </c>
      <c r="J9" s="24" t="s">
        <v>1</v>
      </c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2"/>
      <c r="C10" s="31"/>
      <c r="D10" s="26" t="s">
        <v>20</v>
      </c>
      <c r="E10" s="31"/>
      <c r="F10" s="24" t="s">
        <v>21</v>
      </c>
      <c r="G10" s="31"/>
      <c r="H10" s="31"/>
      <c r="I10" s="26" t="s">
        <v>22</v>
      </c>
      <c r="J10" s="54" t="str">
        <f>'Rekapitulace stavby'!AN8</f>
        <v>Vyplň údaj</v>
      </c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23</v>
      </c>
      <c r="E12" s="31"/>
      <c r="F12" s="31"/>
      <c r="G12" s="31"/>
      <c r="H12" s="31"/>
      <c r="I12" s="26" t="s">
        <v>24</v>
      </c>
      <c r="J12" s="24" t="str">
        <f>IF('Rekapitulace stavby'!AN10="","",'Rekapitulace stavby'!AN10)</f>
        <v/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2"/>
      <c r="C13" s="31"/>
      <c r="D13" s="31"/>
      <c r="E13" s="24" t="str">
        <f>IF('Rekapitulace stavby'!E11="","",'Rekapitulace stavby'!E11)</f>
        <v xml:space="preserve"> </v>
      </c>
      <c r="F13" s="31"/>
      <c r="G13" s="31"/>
      <c r="H13" s="31"/>
      <c r="I13" s="26" t="s">
        <v>25</v>
      </c>
      <c r="J13" s="24" t="str">
        <f>IF('Rekapitulace stavby'!AN11="","",'Rekapitulace stavby'!AN11)</f>
        <v/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2"/>
      <c r="C15" s="31"/>
      <c r="D15" s="26" t="s">
        <v>26</v>
      </c>
      <c r="E15" s="31"/>
      <c r="F15" s="31"/>
      <c r="G15" s="31"/>
      <c r="H15" s="31"/>
      <c r="I15" s="26" t="s">
        <v>24</v>
      </c>
      <c r="J15" s="27" t="str">
        <f>'Rekapitulace stavby'!AN13</f>
        <v>Vyplň údaj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2"/>
      <c r="C16" s="31"/>
      <c r="D16" s="31"/>
      <c r="E16" s="229" t="str">
        <f>'Rekapitulace stavby'!E14</f>
        <v>Vyplň údaj</v>
      </c>
      <c r="F16" s="192"/>
      <c r="G16" s="192"/>
      <c r="H16" s="192"/>
      <c r="I16" s="26" t="s">
        <v>25</v>
      </c>
      <c r="J16" s="27" t="str">
        <f>'Rekapitulace stavby'!AN14</f>
        <v>Vyplň údaj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2"/>
      <c r="C18" s="31"/>
      <c r="D18" s="26" t="s">
        <v>28</v>
      </c>
      <c r="E18" s="31"/>
      <c r="F18" s="31"/>
      <c r="G18" s="31"/>
      <c r="H18" s="31"/>
      <c r="I18" s="26" t="s">
        <v>24</v>
      </c>
      <c r="J18" s="24" t="str">
        <f>IF('Rekapitulace stavby'!AN16="","",'Rekapitulace stavby'!AN16)</f>
        <v/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2"/>
      <c r="C19" s="31"/>
      <c r="D19" s="31"/>
      <c r="E19" s="24" t="str">
        <f>IF('Rekapitulace stavby'!E17="","",'Rekapitulace stavby'!E17)</f>
        <v xml:space="preserve"> </v>
      </c>
      <c r="F19" s="31"/>
      <c r="G19" s="31"/>
      <c r="H19" s="31"/>
      <c r="I19" s="26" t="s">
        <v>25</v>
      </c>
      <c r="J19" s="24" t="str">
        <f>IF('Rekapitulace stavby'!AN17="","",'Rekapitulace stavby'!AN17)</f>
        <v/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2"/>
      <c r="C21" s="31"/>
      <c r="D21" s="26" t="s">
        <v>30</v>
      </c>
      <c r="E21" s="31"/>
      <c r="F21" s="31"/>
      <c r="G21" s="31"/>
      <c r="H21" s="31"/>
      <c r="I21" s="26" t="s">
        <v>24</v>
      </c>
      <c r="J21" s="24" t="str">
        <f>IF('Rekapitulace stavby'!AN19="","",'Rekapitulace stavby'!AN19)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2"/>
      <c r="C22" s="31"/>
      <c r="D22" s="31"/>
      <c r="E22" s="24" t="str">
        <f>IF('Rekapitulace stavby'!E20="","",'Rekapitulace stavby'!E20)</f>
        <v xml:space="preserve"> </v>
      </c>
      <c r="F22" s="31"/>
      <c r="G22" s="31"/>
      <c r="H22" s="31"/>
      <c r="I22" s="26" t="s">
        <v>25</v>
      </c>
      <c r="J22" s="24" t="str">
        <f>IF('Rekapitulace stavby'!AN20="","",'Rekapitulace stavby'!AN20)</f>
        <v/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2"/>
      <c r="C24" s="31"/>
      <c r="D24" s="26" t="s">
        <v>31</v>
      </c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88"/>
      <c r="B25" s="89"/>
      <c r="C25" s="88"/>
      <c r="D25" s="88"/>
      <c r="E25" s="197" t="s">
        <v>1</v>
      </c>
      <c r="F25" s="197"/>
      <c r="G25" s="197"/>
      <c r="H25" s="197"/>
      <c r="I25" s="88"/>
      <c r="J25" s="88"/>
      <c r="K25" s="88"/>
      <c r="L25" s="90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</row>
    <row r="26" spans="1:31" s="2" customFormat="1" ht="6.95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2"/>
      <c r="C27" s="31"/>
      <c r="D27" s="65"/>
      <c r="E27" s="65"/>
      <c r="F27" s="65"/>
      <c r="G27" s="65"/>
      <c r="H27" s="65"/>
      <c r="I27" s="65"/>
      <c r="J27" s="65"/>
      <c r="K27" s="65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2"/>
      <c r="C28" s="31"/>
      <c r="D28" s="91" t="s">
        <v>32</v>
      </c>
      <c r="E28" s="31"/>
      <c r="F28" s="31"/>
      <c r="G28" s="31"/>
      <c r="H28" s="31"/>
      <c r="I28" s="31"/>
      <c r="J28" s="70">
        <f>ROUND(J117, 2)</f>
        <v>3545200</v>
      </c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31"/>
      <c r="E30" s="31"/>
      <c r="F30" s="35" t="s">
        <v>34</v>
      </c>
      <c r="G30" s="31"/>
      <c r="H30" s="31"/>
      <c r="I30" s="35" t="s">
        <v>33</v>
      </c>
      <c r="J30" s="35" t="s">
        <v>35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92" t="s">
        <v>36</v>
      </c>
      <c r="E31" s="26" t="s">
        <v>37</v>
      </c>
      <c r="F31" s="93">
        <f>ROUND((SUM(BE117:BE304)),  2)</f>
        <v>3545200</v>
      </c>
      <c r="G31" s="31"/>
      <c r="H31" s="31"/>
      <c r="I31" s="94">
        <v>0.21</v>
      </c>
      <c r="J31" s="93">
        <f>ROUND(((SUM(BE117:BE304))*I31),  2)</f>
        <v>744492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26" t="s">
        <v>38</v>
      </c>
      <c r="F32" s="93">
        <f>ROUND((SUM(BF117:BF304)),  2)</f>
        <v>0</v>
      </c>
      <c r="G32" s="31"/>
      <c r="H32" s="31"/>
      <c r="I32" s="94">
        <v>0.15</v>
      </c>
      <c r="J32" s="93">
        <f>ROUND(((SUM(BF117:BF304))*I32), 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31"/>
      <c r="E33" s="26" t="s">
        <v>39</v>
      </c>
      <c r="F33" s="93">
        <f>ROUND((SUM(BG117:BG304)),  2)</f>
        <v>0</v>
      </c>
      <c r="G33" s="31"/>
      <c r="H33" s="31"/>
      <c r="I33" s="94">
        <v>0.21</v>
      </c>
      <c r="J33" s="93">
        <f>0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40</v>
      </c>
      <c r="F34" s="93">
        <f>ROUND((SUM(BH117:BH304)),  2)</f>
        <v>0</v>
      </c>
      <c r="G34" s="31"/>
      <c r="H34" s="31"/>
      <c r="I34" s="94">
        <v>0.15</v>
      </c>
      <c r="J34" s="93">
        <f>0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3">
        <f>ROUND((SUM(BI117:BI304)),  2)</f>
        <v>0</v>
      </c>
      <c r="G35" s="31"/>
      <c r="H35" s="31"/>
      <c r="I35" s="94">
        <v>0</v>
      </c>
      <c r="J35" s="93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2"/>
      <c r="C37" s="95"/>
      <c r="D37" s="96" t="s">
        <v>42</v>
      </c>
      <c r="E37" s="59"/>
      <c r="F37" s="59"/>
      <c r="G37" s="97" t="s">
        <v>43</v>
      </c>
      <c r="H37" s="98" t="s">
        <v>44</v>
      </c>
      <c r="I37" s="59"/>
      <c r="J37" s="99">
        <f>SUM(J28:J35)</f>
        <v>4289692</v>
      </c>
      <c r="K37" s="100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45</v>
      </c>
      <c r="E50" s="43"/>
      <c r="F50" s="43"/>
      <c r="G50" s="42" t="s">
        <v>46</v>
      </c>
      <c r="H50" s="43"/>
      <c r="I50" s="43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47</v>
      </c>
      <c r="E61" s="34"/>
      <c r="F61" s="101" t="s">
        <v>48</v>
      </c>
      <c r="G61" s="44" t="s">
        <v>47</v>
      </c>
      <c r="H61" s="34"/>
      <c r="I61" s="34"/>
      <c r="J61" s="102" t="s">
        <v>48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49</v>
      </c>
      <c r="E65" s="45"/>
      <c r="F65" s="45"/>
      <c r="G65" s="42" t="s">
        <v>50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47</v>
      </c>
      <c r="E76" s="34"/>
      <c r="F76" s="101" t="s">
        <v>48</v>
      </c>
      <c r="G76" s="44" t="s">
        <v>47</v>
      </c>
      <c r="H76" s="34"/>
      <c r="I76" s="34"/>
      <c r="J76" s="102" t="s">
        <v>48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08" t="str">
        <f>E7</f>
        <v>Oprava výhybek v ŽST Znojmo</v>
      </c>
      <c r="F85" s="228"/>
      <c r="G85" s="228"/>
      <c r="H85" s="228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1"/>
      <c r="E87" s="31"/>
      <c r="F87" s="24" t="str">
        <f>F10</f>
        <v xml:space="preserve"> </v>
      </c>
      <c r="G87" s="31"/>
      <c r="H87" s="31"/>
      <c r="I87" s="26" t="s">
        <v>22</v>
      </c>
      <c r="J87" s="54" t="str">
        <f>IF(J10="","",J10)</f>
        <v>Vyplň údaj</v>
      </c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23</v>
      </c>
      <c r="D89" s="31"/>
      <c r="E89" s="31"/>
      <c r="F89" s="24" t="str">
        <f>E13</f>
        <v xml:space="preserve"> </v>
      </c>
      <c r="G89" s="31"/>
      <c r="H89" s="31"/>
      <c r="I89" s="26" t="s">
        <v>28</v>
      </c>
      <c r="J89" s="29" t="str">
        <f>E19</f>
        <v xml:space="preserve"> 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26</v>
      </c>
      <c r="D90" s="31"/>
      <c r="E90" s="31"/>
      <c r="F90" s="24" t="str">
        <f>IF(E16="","",E16)</f>
        <v>Vyplň údaj</v>
      </c>
      <c r="G90" s="31"/>
      <c r="H90" s="31"/>
      <c r="I90" s="26" t="s">
        <v>30</v>
      </c>
      <c r="J90" s="29" t="str">
        <f>E22</f>
        <v xml:space="preserve"> </v>
      </c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03" t="s">
        <v>82</v>
      </c>
      <c r="D92" s="95"/>
      <c r="E92" s="95"/>
      <c r="F92" s="95"/>
      <c r="G92" s="95"/>
      <c r="H92" s="95"/>
      <c r="I92" s="95"/>
      <c r="J92" s="104" t="s">
        <v>83</v>
      </c>
      <c r="K92" s="95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05" t="s">
        <v>84</v>
      </c>
      <c r="D94" s="31"/>
      <c r="E94" s="31"/>
      <c r="F94" s="31"/>
      <c r="G94" s="31"/>
      <c r="H94" s="31"/>
      <c r="I94" s="31"/>
      <c r="J94" s="70">
        <f>J117</f>
        <v>3545200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6" t="s">
        <v>85</v>
      </c>
    </row>
    <row r="95" spans="1:47" s="9" customFormat="1" ht="24.95" customHeight="1">
      <c r="B95" s="106"/>
      <c r="D95" s="107" t="s">
        <v>86</v>
      </c>
      <c r="E95" s="108"/>
      <c r="F95" s="108"/>
      <c r="G95" s="108"/>
      <c r="H95" s="108"/>
      <c r="I95" s="108"/>
      <c r="J95" s="109">
        <f>J118</f>
        <v>3545200</v>
      </c>
      <c r="L95" s="106"/>
    </row>
    <row r="96" spans="1:47" s="10" customFormat="1" ht="19.899999999999999" customHeight="1">
      <c r="B96" s="110"/>
      <c r="D96" s="111" t="s">
        <v>87</v>
      </c>
      <c r="E96" s="112"/>
      <c r="F96" s="112"/>
      <c r="G96" s="112"/>
      <c r="H96" s="112"/>
      <c r="I96" s="112"/>
      <c r="J96" s="113">
        <f>J119</f>
        <v>0</v>
      </c>
      <c r="L96" s="110"/>
    </row>
    <row r="97" spans="1:31" s="10" customFormat="1" ht="19.899999999999999" customHeight="1">
      <c r="B97" s="110"/>
      <c r="D97" s="111" t="s">
        <v>88</v>
      </c>
      <c r="E97" s="112"/>
      <c r="F97" s="112"/>
      <c r="G97" s="112"/>
      <c r="H97" s="112"/>
      <c r="I97" s="112"/>
      <c r="J97" s="113">
        <f>J132</f>
        <v>3545200</v>
      </c>
      <c r="L97" s="110"/>
    </row>
    <row r="98" spans="1:31" s="9" customFormat="1" ht="24.95" customHeight="1">
      <c r="B98" s="106"/>
      <c r="D98" s="107" t="s">
        <v>89</v>
      </c>
      <c r="E98" s="108"/>
      <c r="F98" s="108"/>
      <c r="G98" s="108"/>
      <c r="H98" s="108"/>
      <c r="I98" s="108"/>
      <c r="J98" s="109">
        <f>J236</f>
        <v>0</v>
      </c>
      <c r="L98" s="106"/>
    </row>
    <row r="99" spans="1:31" s="9" customFormat="1" ht="24.95" customHeight="1">
      <c r="B99" s="106"/>
      <c r="D99" s="107" t="s">
        <v>90</v>
      </c>
      <c r="E99" s="108"/>
      <c r="F99" s="108"/>
      <c r="G99" s="108"/>
      <c r="H99" s="108"/>
      <c r="I99" s="108"/>
      <c r="J99" s="109">
        <f>J283</f>
        <v>0</v>
      </c>
      <c r="L99" s="106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91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08" t="str">
        <f>E7</f>
        <v>Oprava výhybek v ŽST Znojmo</v>
      </c>
      <c r="F109" s="228"/>
      <c r="G109" s="228"/>
      <c r="H109" s="228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1"/>
      <c r="E111" s="31"/>
      <c r="F111" s="24" t="str">
        <f>F10</f>
        <v xml:space="preserve"> </v>
      </c>
      <c r="G111" s="31"/>
      <c r="H111" s="31"/>
      <c r="I111" s="26" t="s">
        <v>22</v>
      </c>
      <c r="J111" s="54" t="str">
        <f>IF(J10="","",J10)</f>
        <v>Vyplň údaj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1"/>
      <c r="E113" s="31"/>
      <c r="F113" s="24" t="str">
        <f>E13</f>
        <v xml:space="preserve"> </v>
      </c>
      <c r="G113" s="31"/>
      <c r="H113" s="31"/>
      <c r="I113" s="26" t="s">
        <v>28</v>
      </c>
      <c r="J113" s="29" t="str">
        <f>E19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26</v>
      </c>
      <c r="D114" s="31"/>
      <c r="E114" s="31"/>
      <c r="F114" s="24" t="str">
        <f>IF(E16="","",E16)</f>
        <v>Vyplň údaj</v>
      </c>
      <c r="G114" s="31"/>
      <c r="H114" s="31"/>
      <c r="I114" s="26" t="s">
        <v>30</v>
      </c>
      <c r="J114" s="29" t="str">
        <f>E22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14"/>
      <c r="B116" s="115"/>
      <c r="C116" s="116" t="s">
        <v>92</v>
      </c>
      <c r="D116" s="117" t="s">
        <v>57</v>
      </c>
      <c r="E116" s="117" t="s">
        <v>53</v>
      </c>
      <c r="F116" s="117" t="s">
        <v>54</v>
      </c>
      <c r="G116" s="117" t="s">
        <v>93</v>
      </c>
      <c r="H116" s="117" t="s">
        <v>94</v>
      </c>
      <c r="I116" s="117" t="s">
        <v>95</v>
      </c>
      <c r="J116" s="118" t="s">
        <v>83</v>
      </c>
      <c r="K116" s="119" t="s">
        <v>96</v>
      </c>
      <c r="L116" s="120"/>
      <c r="M116" s="61" t="s">
        <v>1</v>
      </c>
      <c r="N116" s="62" t="s">
        <v>36</v>
      </c>
      <c r="O116" s="62" t="s">
        <v>97</v>
      </c>
      <c r="P116" s="62" t="s">
        <v>98</v>
      </c>
      <c r="Q116" s="62" t="s">
        <v>99</v>
      </c>
      <c r="R116" s="62" t="s">
        <v>100</v>
      </c>
      <c r="S116" s="62" t="s">
        <v>101</v>
      </c>
      <c r="T116" s="63" t="s">
        <v>102</v>
      </c>
      <c r="U116" s="114"/>
      <c r="V116" s="114"/>
      <c r="W116" s="114"/>
      <c r="X116" s="114"/>
      <c r="Y116" s="114"/>
      <c r="Z116" s="114"/>
      <c r="AA116" s="114"/>
      <c r="AB116" s="114"/>
      <c r="AC116" s="114"/>
      <c r="AD116" s="114"/>
      <c r="AE116" s="114"/>
    </row>
    <row r="117" spans="1:65" s="2" customFormat="1" ht="22.9" customHeight="1">
      <c r="A117" s="31"/>
      <c r="B117" s="32"/>
      <c r="C117" s="68" t="s">
        <v>103</v>
      </c>
      <c r="D117" s="31"/>
      <c r="E117" s="31"/>
      <c r="F117" s="31"/>
      <c r="G117" s="31"/>
      <c r="H117" s="31"/>
      <c r="I117" s="31"/>
      <c r="J117" s="121">
        <f>BK117</f>
        <v>3545200</v>
      </c>
      <c r="K117" s="31"/>
      <c r="L117" s="32"/>
      <c r="M117" s="64"/>
      <c r="N117" s="55"/>
      <c r="O117" s="65"/>
      <c r="P117" s="122">
        <f>P118+P236+P283</f>
        <v>0</v>
      </c>
      <c r="Q117" s="65"/>
      <c r="R117" s="122">
        <f>R118+R236+R283</f>
        <v>617.20814000000007</v>
      </c>
      <c r="S117" s="65"/>
      <c r="T117" s="123">
        <f>T118+T236+T283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71</v>
      </c>
      <c r="AU117" s="16" t="s">
        <v>85</v>
      </c>
      <c r="BK117" s="124">
        <f>BK118+BK236+BK283</f>
        <v>3545200</v>
      </c>
    </row>
    <row r="118" spans="1:65" s="12" customFormat="1" ht="25.9" customHeight="1">
      <c r="B118" s="125"/>
      <c r="D118" s="126" t="s">
        <v>71</v>
      </c>
      <c r="E118" s="127" t="s">
        <v>104</v>
      </c>
      <c r="F118" s="127" t="s">
        <v>105</v>
      </c>
      <c r="I118" s="128"/>
      <c r="J118" s="129">
        <f>BK118</f>
        <v>3545200</v>
      </c>
      <c r="L118" s="125"/>
      <c r="M118" s="130"/>
      <c r="N118" s="131"/>
      <c r="O118" s="131"/>
      <c r="P118" s="132">
        <f>P119+P132</f>
        <v>0</v>
      </c>
      <c r="Q118" s="131"/>
      <c r="R118" s="132">
        <f>R119+R132</f>
        <v>617.20814000000007</v>
      </c>
      <c r="S118" s="131"/>
      <c r="T118" s="133">
        <f>T119+T132</f>
        <v>0</v>
      </c>
      <c r="AR118" s="126" t="s">
        <v>77</v>
      </c>
      <c r="AT118" s="134" t="s">
        <v>71</v>
      </c>
      <c r="AU118" s="134" t="s">
        <v>72</v>
      </c>
      <c r="AY118" s="126" t="s">
        <v>106</v>
      </c>
      <c r="BK118" s="135">
        <f>BK119+BK132</f>
        <v>3545200</v>
      </c>
    </row>
    <row r="119" spans="1:65" s="12" customFormat="1" ht="22.9" customHeight="1">
      <c r="B119" s="125"/>
      <c r="D119" s="126" t="s">
        <v>71</v>
      </c>
      <c r="E119" s="136" t="s">
        <v>77</v>
      </c>
      <c r="F119" s="136" t="s">
        <v>107</v>
      </c>
      <c r="I119" s="128"/>
      <c r="J119" s="137">
        <f>BK119</f>
        <v>0</v>
      </c>
      <c r="L119" s="125"/>
      <c r="M119" s="130"/>
      <c r="N119" s="131"/>
      <c r="O119" s="131"/>
      <c r="P119" s="132">
        <f>SUM(P120:P131)</f>
        <v>0</v>
      </c>
      <c r="Q119" s="131"/>
      <c r="R119" s="132">
        <f>SUM(R120:R131)</f>
        <v>0</v>
      </c>
      <c r="S119" s="131"/>
      <c r="T119" s="133">
        <f>SUM(T120:T131)</f>
        <v>0</v>
      </c>
      <c r="AR119" s="126" t="s">
        <v>77</v>
      </c>
      <c r="AT119" s="134" t="s">
        <v>71</v>
      </c>
      <c r="AU119" s="134" t="s">
        <v>77</v>
      </c>
      <c r="AY119" s="126" t="s">
        <v>106</v>
      </c>
      <c r="BK119" s="135">
        <f>SUM(BK120:BK131)</f>
        <v>0</v>
      </c>
    </row>
    <row r="120" spans="1:65" s="2" customFormat="1" ht="24.2" customHeight="1">
      <c r="A120" s="31"/>
      <c r="B120" s="138"/>
      <c r="C120" s="139" t="s">
        <v>77</v>
      </c>
      <c r="D120" s="139" t="s">
        <v>108</v>
      </c>
      <c r="E120" s="140" t="s">
        <v>109</v>
      </c>
      <c r="F120" s="141" t="s">
        <v>110</v>
      </c>
      <c r="G120" s="142" t="s">
        <v>111</v>
      </c>
      <c r="H120" s="143">
        <v>40</v>
      </c>
      <c r="I120" s="144"/>
      <c r="J120" s="145">
        <f>ROUND(I120*H120,2)</f>
        <v>0</v>
      </c>
      <c r="K120" s="146"/>
      <c r="L120" s="32"/>
      <c r="M120" s="147" t="s">
        <v>1</v>
      </c>
      <c r="N120" s="148" t="s">
        <v>37</v>
      </c>
      <c r="O120" s="57"/>
      <c r="P120" s="149">
        <f>O120*H120</f>
        <v>0</v>
      </c>
      <c r="Q120" s="149">
        <v>0</v>
      </c>
      <c r="R120" s="149">
        <f>Q120*H120</f>
        <v>0</v>
      </c>
      <c r="S120" s="149">
        <v>0</v>
      </c>
      <c r="T120" s="150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1" t="s">
        <v>112</v>
      </c>
      <c r="AT120" s="151" t="s">
        <v>108</v>
      </c>
      <c r="AU120" s="151" t="s">
        <v>79</v>
      </c>
      <c r="AY120" s="16" t="s">
        <v>106</v>
      </c>
      <c r="BE120" s="152">
        <f>IF(N120="základní",J120,0)</f>
        <v>0</v>
      </c>
      <c r="BF120" s="152">
        <f>IF(N120="snížená",J120,0)</f>
        <v>0</v>
      </c>
      <c r="BG120" s="152">
        <f>IF(N120="zákl. přenesená",J120,0)</f>
        <v>0</v>
      </c>
      <c r="BH120" s="152">
        <f>IF(N120="sníž. přenesená",J120,0)</f>
        <v>0</v>
      </c>
      <c r="BI120" s="152">
        <f>IF(N120="nulová",J120,0)</f>
        <v>0</v>
      </c>
      <c r="BJ120" s="16" t="s">
        <v>77</v>
      </c>
      <c r="BK120" s="152">
        <f>ROUND(I120*H120,2)</f>
        <v>0</v>
      </c>
      <c r="BL120" s="16" t="s">
        <v>112</v>
      </c>
      <c r="BM120" s="151" t="s">
        <v>113</v>
      </c>
    </row>
    <row r="121" spans="1:65" s="2" customFormat="1" ht="19.5">
      <c r="A121" s="31"/>
      <c r="B121" s="32"/>
      <c r="C121" s="31"/>
      <c r="D121" s="153" t="s">
        <v>114</v>
      </c>
      <c r="E121" s="31"/>
      <c r="F121" s="154" t="s">
        <v>110</v>
      </c>
      <c r="G121" s="31"/>
      <c r="H121" s="31"/>
      <c r="I121" s="155"/>
      <c r="J121" s="31"/>
      <c r="K121" s="31"/>
      <c r="L121" s="32"/>
      <c r="M121" s="156"/>
      <c r="N121" s="157"/>
      <c r="O121" s="57"/>
      <c r="P121" s="57"/>
      <c r="Q121" s="57"/>
      <c r="R121" s="57"/>
      <c r="S121" s="57"/>
      <c r="T121" s="58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114</v>
      </c>
      <c r="AU121" s="16" t="s">
        <v>79</v>
      </c>
    </row>
    <row r="122" spans="1:65" s="2" customFormat="1" ht="14.45" customHeight="1">
      <c r="A122" s="31"/>
      <c r="B122" s="138"/>
      <c r="C122" s="139" t="s">
        <v>79</v>
      </c>
      <c r="D122" s="139" t="s">
        <v>108</v>
      </c>
      <c r="E122" s="140" t="s">
        <v>115</v>
      </c>
      <c r="F122" s="141" t="s">
        <v>116</v>
      </c>
      <c r="G122" s="142" t="s">
        <v>111</v>
      </c>
      <c r="H122" s="143">
        <v>40</v>
      </c>
      <c r="I122" s="144"/>
      <c r="J122" s="145">
        <f>ROUND(I122*H122,2)</f>
        <v>0</v>
      </c>
      <c r="K122" s="146"/>
      <c r="L122" s="32"/>
      <c r="M122" s="147" t="s">
        <v>1</v>
      </c>
      <c r="N122" s="148" t="s">
        <v>37</v>
      </c>
      <c r="O122" s="57"/>
      <c r="P122" s="149">
        <f>O122*H122</f>
        <v>0</v>
      </c>
      <c r="Q122" s="149">
        <v>0</v>
      </c>
      <c r="R122" s="149">
        <f>Q122*H122</f>
        <v>0</v>
      </c>
      <c r="S122" s="149">
        <v>0</v>
      </c>
      <c r="T122" s="150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1" t="s">
        <v>112</v>
      </c>
      <c r="AT122" s="151" t="s">
        <v>108</v>
      </c>
      <c r="AU122" s="151" t="s">
        <v>79</v>
      </c>
      <c r="AY122" s="16" t="s">
        <v>106</v>
      </c>
      <c r="BE122" s="152">
        <f>IF(N122="základní",J122,0)</f>
        <v>0</v>
      </c>
      <c r="BF122" s="152">
        <f>IF(N122="snížená",J122,0)</f>
        <v>0</v>
      </c>
      <c r="BG122" s="152">
        <f>IF(N122="zákl. přenesená",J122,0)</f>
        <v>0</v>
      </c>
      <c r="BH122" s="152">
        <f>IF(N122="sníž. přenesená",J122,0)</f>
        <v>0</v>
      </c>
      <c r="BI122" s="152">
        <f>IF(N122="nulová",J122,0)</f>
        <v>0</v>
      </c>
      <c r="BJ122" s="16" t="s">
        <v>77</v>
      </c>
      <c r="BK122" s="152">
        <f>ROUND(I122*H122,2)</f>
        <v>0</v>
      </c>
      <c r="BL122" s="16" t="s">
        <v>112</v>
      </c>
      <c r="BM122" s="151" t="s">
        <v>117</v>
      </c>
    </row>
    <row r="123" spans="1:65" s="2" customFormat="1" ht="11.25">
      <c r="A123" s="31"/>
      <c r="B123" s="32"/>
      <c r="C123" s="31"/>
      <c r="D123" s="153" t="s">
        <v>114</v>
      </c>
      <c r="E123" s="31"/>
      <c r="F123" s="154" t="s">
        <v>116</v>
      </c>
      <c r="G123" s="31"/>
      <c r="H123" s="31"/>
      <c r="I123" s="155"/>
      <c r="J123" s="31"/>
      <c r="K123" s="31"/>
      <c r="L123" s="32"/>
      <c r="M123" s="156"/>
      <c r="N123" s="157"/>
      <c r="O123" s="57"/>
      <c r="P123" s="57"/>
      <c r="Q123" s="57"/>
      <c r="R123" s="57"/>
      <c r="S123" s="57"/>
      <c r="T123" s="58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114</v>
      </c>
      <c r="AU123" s="16" t="s">
        <v>79</v>
      </c>
    </row>
    <row r="124" spans="1:65" s="2" customFormat="1" ht="37.9" customHeight="1">
      <c r="A124" s="31"/>
      <c r="B124" s="138"/>
      <c r="C124" s="139" t="s">
        <v>118</v>
      </c>
      <c r="D124" s="139" t="s">
        <v>108</v>
      </c>
      <c r="E124" s="140" t="s">
        <v>119</v>
      </c>
      <c r="F124" s="141" t="s">
        <v>120</v>
      </c>
      <c r="G124" s="142" t="s">
        <v>1</v>
      </c>
      <c r="H124" s="143">
        <v>8</v>
      </c>
      <c r="I124" s="144"/>
      <c r="J124" s="145">
        <f>ROUND(I124*H124,2)</f>
        <v>0</v>
      </c>
      <c r="K124" s="146"/>
      <c r="L124" s="32"/>
      <c r="M124" s="147" t="s">
        <v>1</v>
      </c>
      <c r="N124" s="148" t="s">
        <v>37</v>
      </c>
      <c r="O124" s="57"/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1" t="s">
        <v>112</v>
      </c>
      <c r="AT124" s="151" t="s">
        <v>108</v>
      </c>
      <c r="AU124" s="151" t="s">
        <v>79</v>
      </c>
      <c r="AY124" s="16" t="s">
        <v>106</v>
      </c>
      <c r="BE124" s="152">
        <f>IF(N124="základní",J124,0)</f>
        <v>0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77</v>
      </c>
      <c r="BK124" s="152">
        <f>ROUND(I124*H124,2)</f>
        <v>0</v>
      </c>
      <c r="BL124" s="16" t="s">
        <v>112</v>
      </c>
      <c r="BM124" s="151" t="s">
        <v>121</v>
      </c>
    </row>
    <row r="125" spans="1:65" s="2" customFormat="1" ht="19.5">
      <c r="A125" s="31"/>
      <c r="B125" s="32"/>
      <c r="C125" s="31"/>
      <c r="D125" s="153" t="s">
        <v>114</v>
      </c>
      <c r="E125" s="31"/>
      <c r="F125" s="154" t="s">
        <v>120</v>
      </c>
      <c r="G125" s="31"/>
      <c r="H125" s="31"/>
      <c r="I125" s="155"/>
      <c r="J125" s="31"/>
      <c r="K125" s="31"/>
      <c r="L125" s="32"/>
      <c r="M125" s="156"/>
      <c r="N125" s="157"/>
      <c r="O125" s="57"/>
      <c r="P125" s="57"/>
      <c r="Q125" s="57"/>
      <c r="R125" s="57"/>
      <c r="S125" s="57"/>
      <c r="T125" s="58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114</v>
      </c>
      <c r="AU125" s="16" t="s">
        <v>79</v>
      </c>
    </row>
    <row r="126" spans="1:65" s="2" customFormat="1" ht="24.2" customHeight="1">
      <c r="A126" s="31"/>
      <c r="B126" s="138"/>
      <c r="C126" s="158" t="s">
        <v>112</v>
      </c>
      <c r="D126" s="158" t="s">
        <v>122</v>
      </c>
      <c r="E126" s="159" t="s">
        <v>123</v>
      </c>
      <c r="F126" s="160" t="s">
        <v>124</v>
      </c>
      <c r="G126" s="161" t="s">
        <v>111</v>
      </c>
      <c r="H126" s="162">
        <v>12</v>
      </c>
      <c r="I126" s="163"/>
      <c r="J126" s="164">
        <f>ROUND(I126*H126,2)</f>
        <v>0</v>
      </c>
      <c r="K126" s="165"/>
      <c r="L126" s="166"/>
      <c r="M126" s="167" t="s">
        <v>1</v>
      </c>
      <c r="N126" s="168" t="s">
        <v>37</v>
      </c>
      <c r="O126" s="57"/>
      <c r="P126" s="149">
        <f>O126*H126</f>
        <v>0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1" t="s">
        <v>125</v>
      </c>
      <c r="AT126" s="151" t="s">
        <v>122</v>
      </c>
      <c r="AU126" s="151" t="s">
        <v>79</v>
      </c>
      <c r="AY126" s="16" t="s">
        <v>106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6" t="s">
        <v>77</v>
      </c>
      <c r="BK126" s="152">
        <f>ROUND(I126*H126,2)</f>
        <v>0</v>
      </c>
      <c r="BL126" s="16" t="s">
        <v>112</v>
      </c>
      <c r="BM126" s="151" t="s">
        <v>126</v>
      </c>
    </row>
    <row r="127" spans="1:65" s="2" customFormat="1" ht="19.5">
      <c r="A127" s="31"/>
      <c r="B127" s="32"/>
      <c r="C127" s="31"/>
      <c r="D127" s="153" t="s">
        <v>114</v>
      </c>
      <c r="E127" s="31"/>
      <c r="F127" s="154" t="s">
        <v>124</v>
      </c>
      <c r="G127" s="31"/>
      <c r="H127" s="31"/>
      <c r="I127" s="155"/>
      <c r="J127" s="31"/>
      <c r="K127" s="31"/>
      <c r="L127" s="32"/>
      <c r="M127" s="156"/>
      <c r="N127" s="157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114</v>
      </c>
      <c r="AU127" s="16" t="s">
        <v>79</v>
      </c>
    </row>
    <row r="128" spans="1:65" s="2" customFormat="1" ht="24.2" customHeight="1">
      <c r="A128" s="31"/>
      <c r="B128" s="138"/>
      <c r="C128" s="139" t="s">
        <v>127</v>
      </c>
      <c r="D128" s="139" t="s">
        <v>108</v>
      </c>
      <c r="E128" s="140" t="s">
        <v>128</v>
      </c>
      <c r="F128" s="141" t="s">
        <v>129</v>
      </c>
      <c r="G128" s="142" t="s">
        <v>1</v>
      </c>
      <c r="H128" s="143">
        <v>8</v>
      </c>
      <c r="I128" s="144"/>
      <c r="J128" s="145">
        <f>ROUND(I128*H128,2)</f>
        <v>0</v>
      </c>
      <c r="K128" s="146"/>
      <c r="L128" s="32"/>
      <c r="M128" s="147" t="s">
        <v>1</v>
      </c>
      <c r="N128" s="148" t="s">
        <v>37</v>
      </c>
      <c r="O128" s="57"/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1" t="s">
        <v>112</v>
      </c>
      <c r="AT128" s="151" t="s">
        <v>108</v>
      </c>
      <c r="AU128" s="151" t="s">
        <v>79</v>
      </c>
      <c r="AY128" s="16" t="s">
        <v>106</v>
      </c>
      <c r="BE128" s="152">
        <f>IF(N128="základní",J128,0)</f>
        <v>0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6" t="s">
        <v>77</v>
      </c>
      <c r="BK128" s="152">
        <f>ROUND(I128*H128,2)</f>
        <v>0</v>
      </c>
      <c r="BL128" s="16" t="s">
        <v>112</v>
      </c>
      <c r="BM128" s="151" t="s">
        <v>130</v>
      </c>
    </row>
    <row r="129" spans="1:65" s="2" customFormat="1" ht="19.5">
      <c r="A129" s="31"/>
      <c r="B129" s="32"/>
      <c r="C129" s="31"/>
      <c r="D129" s="153" t="s">
        <v>114</v>
      </c>
      <c r="E129" s="31"/>
      <c r="F129" s="154" t="s">
        <v>129</v>
      </c>
      <c r="G129" s="31"/>
      <c r="H129" s="31"/>
      <c r="I129" s="155"/>
      <c r="J129" s="31"/>
      <c r="K129" s="31"/>
      <c r="L129" s="32"/>
      <c r="M129" s="156"/>
      <c r="N129" s="157"/>
      <c r="O129" s="57"/>
      <c r="P129" s="57"/>
      <c r="Q129" s="57"/>
      <c r="R129" s="57"/>
      <c r="S129" s="57"/>
      <c r="T129" s="58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114</v>
      </c>
      <c r="AU129" s="16" t="s">
        <v>79</v>
      </c>
    </row>
    <row r="130" spans="1:65" s="2" customFormat="1" ht="24.2" customHeight="1">
      <c r="A130" s="31"/>
      <c r="B130" s="138"/>
      <c r="C130" s="139" t="s">
        <v>131</v>
      </c>
      <c r="D130" s="139" t="s">
        <v>108</v>
      </c>
      <c r="E130" s="140" t="s">
        <v>132</v>
      </c>
      <c r="F130" s="141" t="s">
        <v>133</v>
      </c>
      <c r="G130" s="142" t="s">
        <v>1</v>
      </c>
      <c r="H130" s="143">
        <v>10</v>
      </c>
      <c r="I130" s="144"/>
      <c r="J130" s="145">
        <f>ROUND(I130*H130,2)</f>
        <v>0</v>
      </c>
      <c r="K130" s="146"/>
      <c r="L130" s="32"/>
      <c r="M130" s="147" t="s">
        <v>1</v>
      </c>
      <c r="N130" s="148" t="s">
        <v>37</v>
      </c>
      <c r="O130" s="57"/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1" t="s">
        <v>112</v>
      </c>
      <c r="AT130" s="151" t="s">
        <v>108</v>
      </c>
      <c r="AU130" s="151" t="s">
        <v>79</v>
      </c>
      <c r="AY130" s="16" t="s">
        <v>106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77</v>
      </c>
      <c r="BK130" s="152">
        <f>ROUND(I130*H130,2)</f>
        <v>0</v>
      </c>
      <c r="BL130" s="16" t="s">
        <v>112</v>
      </c>
      <c r="BM130" s="151" t="s">
        <v>134</v>
      </c>
    </row>
    <row r="131" spans="1:65" s="2" customFormat="1" ht="19.5">
      <c r="A131" s="31"/>
      <c r="B131" s="32"/>
      <c r="C131" s="31"/>
      <c r="D131" s="153" t="s">
        <v>114</v>
      </c>
      <c r="E131" s="31"/>
      <c r="F131" s="154" t="s">
        <v>133</v>
      </c>
      <c r="G131" s="31"/>
      <c r="H131" s="31"/>
      <c r="I131" s="155"/>
      <c r="J131" s="31"/>
      <c r="K131" s="31"/>
      <c r="L131" s="32"/>
      <c r="M131" s="156"/>
      <c r="N131" s="157"/>
      <c r="O131" s="57"/>
      <c r="P131" s="57"/>
      <c r="Q131" s="57"/>
      <c r="R131" s="57"/>
      <c r="S131" s="57"/>
      <c r="T131" s="58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6" t="s">
        <v>114</v>
      </c>
      <c r="AU131" s="16" t="s">
        <v>79</v>
      </c>
    </row>
    <row r="132" spans="1:65" s="12" customFormat="1" ht="22.9" customHeight="1">
      <c r="B132" s="125"/>
      <c r="D132" s="126" t="s">
        <v>71</v>
      </c>
      <c r="E132" s="136" t="s">
        <v>127</v>
      </c>
      <c r="F132" s="136" t="s">
        <v>135</v>
      </c>
      <c r="I132" s="128"/>
      <c r="J132" s="137">
        <f>BK132</f>
        <v>3545200</v>
      </c>
      <c r="L132" s="125"/>
      <c r="M132" s="130"/>
      <c r="N132" s="131"/>
      <c r="O132" s="131"/>
      <c r="P132" s="132">
        <f>SUM(P133:P235)</f>
        <v>0</v>
      </c>
      <c r="Q132" s="131"/>
      <c r="R132" s="132">
        <f>SUM(R133:R235)</f>
        <v>617.20814000000007</v>
      </c>
      <c r="S132" s="131"/>
      <c r="T132" s="133">
        <f>SUM(T133:T235)</f>
        <v>0</v>
      </c>
      <c r="AR132" s="126" t="s">
        <v>77</v>
      </c>
      <c r="AT132" s="134" t="s">
        <v>71</v>
      </c>
      <c r="AU132" s="134" t="s">
        <v>77</v>
      </c>
      <c r="AY132" s="126" t="s">
        <v>106</v>
      </c>
      <c r="BK132" s="135">
        <f>SUM(BK133:BK235)</f>
        <v>3545200</v>
      </c>
    </row>
    <row r="133" spans="1:65" s="2" customFormat="1" ht="24.2" customHeight="1">
      <c r="A133" s="31"/>
      <c r="B133" s="138"/>
      <c r="C133" s="139" t="s">
        <v>136</v>
      </c>
      <c r="D133" s="139" t="s">
        <v>108</v>
      </c>
      <c r="E133" s="140" t="s">
        <v>137</v>
      </c>
      <c r="F133" s="141" t="s">
        <v>138</v>
      </c>
      <c r="G133" s="142" t="s">
        <v>139</v>
      </c>
      <c r="H133" s="143">
        <v>80</v>
      </c>
      <c r="I133" s="144"/>
      <c r="J133" s="145">
        <f>ROUND(I133*H133,2)</f>
        <v>0</v>
      </c>
      <c r="K133" s="146"/>
      <c r="L133" s="32"/>
      <c r="M133" s="147" t="s">
        <v>1</v>
      </c>
      <c r="N133" s="148" t="s">
        <v>37</v>
      </c>
      <c r="O133" s="57"/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1" t="s">
        <v>112</v>
      </c>
      <c r="AT133" s="151" t="s">
        <v>108</v>
      </c>
      <c r="AU133" s="151" t="s">
        <v>79</v>
      </c>
      <c r="AY133" s="16" t="s">
        <v>106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77</v>
      </c>
      <c r="BK133" s="152">
        <f>ROUND(I133*H133,2)</f>
        <v>0</v>
      </c>
      <c r="BL133" s="16" t="s">
        <v>112</v>
      </c>
      <c r="BM133" s="151" t="s">
        <v>140</v>
      </c>
    </row>
    <row r="134" spans="1:65" s="2" customFormat="1" ht="48.75">
      <c r="A134" s="31"/>
      <c r="B134" s="32"/>
      <c r="C134" s="31"/>
      <c r="D134" s="153" t="s">
        <v>114</v>
      </c>
      <c r="E134" s="31"/>
      <c r="F134" s="154" t="s">
        <v>141</v>
      </c>
      <c r="G134" s="31"/>
      <c r="H134" s="31"/>
      <c r="I134" s="155"/>
      <c r="J134" s="31"/>
      <c r="K134" s="31"/>
      <c r="L134" s="32"/>
      <c r="M134" s="156"/>
      <c r="N134" s="157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114</v>
      </c>
      <c r="AU134" s="16" t="s">
        <v>79</v>
      </c>
    </row>
    <row r="135" spans="1:65" s="2" customFormat="1" ht="14.45" customHeight="1">
      <c r="A135" s="31"/>
      <c r="B135" s="138"/>
      <c r="C135" s="158" t="s">
        <v>125</v>
      </c>
      <c r="D135" s="158" t="s">
        <v>122</v>
      </c>
      <c r="E135" s="159" t="s">
        <v>142</v>
      </c>
      <c r="F135" s="160" t="s">
        <v>143</v>
      </c>
      <c r="G135" s="161" t="s">
        <v>144</v>
      </c>
      <c r="H135" s="162">
        <v>1.36</v>
      </c>
      <c r="I135" s="163"/>
      <c r="J135" s="164">
        <f>ROUND(I135*H135,2)</f>
        <v>0</v>
      </c>
      <c r="K135" s="165"/>
      <c r="L135" s="166"/>
      <c r="M135" s="167" t="s">
        <v>1</v>
      </c>
      <c r="N135" s="168" t="s">
        <v>37</v>
      </c>
      <c r="O135" s="57"/>
      <c r="P135" s="149">
        <f>O135*H135</f>
        <v>0</v>
      </c>
      <c r="Q135" s="149">
        <v>1</v>
      </c>
      <c r="R135" s="149">
        <f>Q135*H135</f>
        <v>1.36</v>
      </c>
      <c r="S135" s="149">
        <v>0</v>
      </c>
      <c r="T135" s="150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1" t="s">
        <v>125</v>
      </c>
      <c r="AT135" s="151" t="s">
        <v>122</v>
      </c>
      <c r="AU135" s="151" t="s">
        <v>79</v>
      </c>
      <c r="AY135" s="16" t="s">
        <v>106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77</v>
      </c>
      <c r="BK135" s="152">
        <f>ROUND(I135*H135,2)</f>
        <v>0</v>
      </c>
      <c r="BL135" s="16" t="s">
        <v>112</v>
      </c>
      <c r="BM135" s="151" t="s">
        <v>145</v>
      </c>
    </row>
    <row r="136" spans="1:65" s="2" customFormat="1" ht="11.25">
      <c r="A136" s="31"/>
      <c r="B136" s="32"/>
      <c r="C136" s="31"/>
      <c r="D136" s="153" t="s">
        <v>114</v>
      </c>
      <c r="E136" s="31"/>
      <c r="F136" s="154" t="s">
        <v>143</v>
      </c>
      <c r="G136" s="31"/>
      <c r="H136" s="31"/>
      <c r="I136" s="155"/>
      <c r="J136" s="31"/>
      <c r="K136" s="31"/>
      <c r="L136" s="32"/>
      <c r="M136" s="156"/>
      <c r="N136" s="157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114</v>
      </c>
      <c r="AU136" s="16" t="s">
        <v>79</v>
      </c>
    </row>
    <row r="137" spans="1:65" s="13" customFormat="1" ht="11.25">
      <c r="B137" s="169"/>
      <c r="D137" s="153" t="s">
        <v>146</v>
      </c>
      <c r="E137" s="170" t="s">
        <v>1</v>
      </c>
      <c r="F137" s="171" t="s">
        <v>147</v>
      </c>
      <c r="H137" s="172">
        <v>1.36</v>
      </c>
      <c r="I137" s="173"/>
      <c r="L137" s="169"/>
      <c r="M137" s="174"/>
      <c r="N137" s="175"/>
      <c r="O137" s="175"/>
      <c r="P137" s="175"/>
      <c r="Q137" s="175"/>
      <c r="R137" s="175"/>
      <c r="S137" s="175"/>
      <c r="T137" s="176"/>
      <c r="AT137" s="170" t="s">
        <v>146</v>
      </c>
      <c r="AU137" s="170" t="s">
        <v>79</v>
      </c>
      <c r="AV137" s="13" t="s">
        <v>79</v>
      </c>
      <c r="AW137" s="13" t="s">
        <v>29</v>
      </c>
      <c r="AX137" s="13" t="s">
        <v>77</v>
      </c>
      <c r="AY137" s="170" t="s">
        <v>106</v>
      </c>
    </row>
    <row r="138" spans="1:65" s="2" customFormat="1" ht="24.2" customHeight="1">
      <c r="A138" s="31"/>
      <c r="B138" s="138"/>
      <c r="C138" s="139" t="s">
        <v>148</v>
      </c>
      <c r="D138" s="139" t="s">
        <v>108</v>
      </c>
      <c r="E138" s="140" t="s">
        <v>149</v>
      </c>
      <c r="F138" s="141" t="s">
        <v>150</v>
      </c>
      <c r="G138" s="142" t="s">
        <v>111</v>
      </c>
      <c r="H138" s="143">
        <v>76</v>
      </c>
      <c r="I138" s="144"/>
      <c r="J138" s="145">
        <f>ROUND(I138*H138,2)</f>
        <v>0</v>
      </c>
      <c r="K138" s="146"/>
      <c r="L138" s="32"/>
      <c r="M138" s="147" t="s">
        <v>1</v>
      </c>
      <c r="N138" s="148" t="s">
        <v>37</v>
      </c>
      <c r="O138" s="57"/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1" t="s">
        <v>112</v>
      </c>
      <c r="AT138" s="151" t="s">
        <v>108</v>
      </c>
      <c r="AU138" s="151" t="s">
        <v>79</v>
      </c>
      <c r="AY138" s="16" t="s">
        <v>106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77</v>
      </c>
      <c r="BK138" s="152">
        <f>ROUND(I138*H138,2)</f>
        <v>0</v>
      </c>
      <c r="BL138" s="16" t="s">
        <v>112</v>
      </c>
      <c r="BM138" s="151" t="s">
        <v>151</v>
      </c>
    </row>
    <row r="139" spans="1:65" s="2" customFormat="1" ht="117">
      <c r="A139" s="31"/>
      <c r="B139" s="32"/>
      <c r="C139" s="31"/>
      <c r="D139" s="153" t="s">
        <v>114</v>
      </c>
      <c r="E139" s="31"/>
      <c r="F139" s="154" t="s">
        <v>152</v>
      </c>
      <c r="G139" s="31"/>
      <c r="H139" s="31"/>
      <c r="I139" s="155"/>
      <c r="J139" s="31"/>
      <c r="K139" s="31"/>
      <c r="L139" s="32"/>
      <c r="M139" s="156"/>
      <c r="N139" s="157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114</v>
      </c>
      <c r="AU139" s="16" t="s">
        <v>79</v>
      </c>
    </row>
    <row r="140" spans="1:65" s="2" customFormat="1" ht="14.45" customHeight="1">
      <c r="A140" s="31"/>
      <c r="B140" s="138"/>
      <c r="C140" s="139" t="s">
        <v>153</v>
      </c>
      <c r="D140" s="139" t="s">
        <v>108</v>
      </c>
      <c r="E140" s="140" t="s">
        <v>154</v>
      </c>
      <c r="F140" s="141" t="s">
        <v>155</v>
      </c>
      <c r="G140" s="142" t="s">
        <v>156</v>
      </c>
      <c r="H140" s="143">
        <v>136.6</v>
      </c>
      <c r="I140" s="144"/>
      <c r="J140" s="145">
        <f>ROUND(I140*H140,2)</f>
        <v>0</v>
      </c>
      <c r="K140" s="146"/>
      <c r="L140" s="32"/>
      <c r="M140" s="147" t="s">
        <v>1</v>
      </c>
      <c r="N140" s="148" t="s">
        <v>37</v>
      </c>
      <c r="O140" s="57"/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1" t="s">
        <v>112</v>
      </c>
      <c r="AT140" s="151" t="s">
        <v>108</v>
      </c>
      <c r="AU140" s="151" t="s">
        <v>79</v>
      </c>
      <c r="AY140" s="16" t="s">
        <v>106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6" t="s">
        <v>77</v>
      </c>
      <c r="BK140" s="152">
        <f>ROUND(I140*H140,2)</f>
        <v>0</v>
      </c>
      <c r="BL140" s="16" t="s">
        <v>112</v>
      </c>
      <c r="BM140" s="151" t="s">
        <v>157</v>
      </c>
    </row>
    <row r="141" spans="1:65" s="2" customFormat="1" ht="48.75">
      <c r="A141" s="31"/>
      <c r="B141" s="32"/>
      <c r="C141" s="31"/>
      <c r="D141" s="153" t="s">
        <v>114</v>
      </c>
      <c r="E141" s="31"/>
      <c r="F141" s="154" t="s">
        <v>158</v>
      </c>
      <c r="G141" s="31"/>
      <c r="H141" s="31"/>
      <c r="I141" s="155"/>
      <c r="J141" s="31"/>
      <c r="K141" s="31"/>
      <c r="L141" s="32"/>
      <c r="M141" s="156"/>
      <c r="N141" s="157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114</v>
      </c>
      <c r="AU141" s="16" t="s">
        <v>79</v>
      </c>
    </row>
    <row r="142" spans="1:65" s="13" customFormat="1" ht="11.25">
      <c r="B142" s="169"/>
      <c r="D142" s="153" t="s">
        <v>146</v>
      </c>
      <c r="E142" s="170" t="s">
        <v>1</v>
      </c>
      <c r="F142" s="171" t="s">
        <v>159</v>
      </c>
      <c r="H142" s="172">
        <v>136.6</v>
      </c>
      <c r="I142" s="173"/>
      <c r="L142" s="169"/>
      <c r="M142" s="174"/>
      <c r="N142" s="175"/>
      <c r="O142" s="175"/>
      <c r="P142" s="175"/>
      <c r="Q142" s="175"/>
      <c r="R142" s="175"/>
      <c r="S142" s="175"/>
      <c r="T142" s="176"/>
      <c r="AT142" s="170" t="s">
        <v>146</v>
      </c>
      <c r="AU142" s="170" t="s">
        <v>79</v>
      </c>
      <c r="AV142" s="13" t="s">
        <v>79</v>
      </c>
      <c r="AW142" s="13" t="s">
        <v>29</v>
      </c>
      <c r="AX142" s="13" t="s">
        <v>72</v>
      </c>
      <c r="AY142" s="170" t="s">
        <v>106</v>
      </c>
    </row>
    <row r="143" spans="1:65" s="14" customFormat="1" ht="11.25">
      <c r="B143" s="177"/>
      <c r="D143" s="153" t="s">
        <v>146</v>
      </c>
      <c r="E143" s="178" t="s">
        <v>1</v>
      </c>
      <c r="F143" s="179" t="s">
        <v>160</v>
      </c>
      <c r="H143" s="180">
        <v>136.6</v>
      </c>
      <c r="I143" s="181"/>
      <c r="L143" s="177"/>
      <c r="M143" s="182"/>
      <c r="N143" s="183"/>
      <c r="O143" s="183"/>
      <c r="P143" s="183"/>
      <c r="Q143" s="183"/>
      <c r="R143" s="183"/>
      <c r="S143" s="183"/>
      <c r="T143" s="184"/>
      <c r="AT143" s="178" t="s">
        <v>146</v>
      </c>
      <c r="AU143" s="178" t="s">
        <v>79</v>
      </c>
      <c r="AV143" s="14" t="s">
        <v>112</v>
      </c>
      <c r="AW143" s="14" t="s">
        <v>29</v>
      </c>
      <c r="AX143" s="14" t="s">
        <v>77</v>
      </c>
      <c r="AY143" s="178" t="s">
        <v>106</v>
      </c>
    </row>
    <row r="144" spans="1:65" s="2" customFormat="1" ht="14.45" customHeight="1">
      <c r="A144" s="31"/>
      <c r="B144" s="138"/>
      <c r="C144" s="139" t="s">
        <v>161</v>
      </c>
      <c r="D144" s="139" t="s">
        <v>108</v>
      </c>
      <c r="E144" s="140" t="s">
        <v>162</v>
      </c>
      <c r="F144" s="141" t="s">
        <v>163</v>
      </c>
      <c r="G144" s="142" t="s">
        <v>156</v>
      </c>
      <c r="H144" s="143">
        <v>146.30000000000001</v>
      </c>
      <c r="I144" s="144"/>
      <c r="J144" s="145">
        <f>ROUND(I144*H144,2)</f>
        <v>0</v>
      </c>
      <c r="K144" s="146"/>
      <c r="L144" s="32"/>
      <c r="M144" s="147" t="s">
        <v>1</v>
      </c>
      <c r="N144" s="148" t="s">
        <v>37</v>
      </c>
      <c r="O144" s="57"/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1" t="s">
        <v>112</v>
      </c>
      <c r="AT144" s="151" t="s">
        <v>108</v>
      </c>
      <c r="AU144" s="151" t="s">
        <v>79</v>
      </c>
      <c r="AY144" s="16" t="s">
        <v>106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6" t="s">
        <v>77</v>
      </c>
      <c r="BK144" s="152">
        <f>ROUND(I144*H144,2)</f>
        <v>0</v>
      </c>
      <c r="BL144" s="16" t="s">
        <v>112</v>
      </c>
      <c r="BM144" s="151" t="s">
        <v>164</v>
      </c>
    </row>
    <row r="145" spans="1:65" s="2" customFormat="1" ht="48.75">
      <c r="A145" s="31"/>
      <c r="B145" s="32"/>
      <c r="C145" s="31"/>
      <c r="D145" s="153" t="s">
        <v>114</v>
      </c>
      <c r="E145" s="31"/>
      <c r="F145" s="154" t="s">
        <v>165</v>
      </c>
      <c r="G145" s="31"/>
      <c r="H145" s="31"/>
      <c r="I145" s="155"/>
      <c r="J145" s="31"/>
      <c r="K145" s="31"/>
      <c r="L145" s="32"/>
      <c r="M145" s="156"/>
      <c r="N145" s="157"/>
      <c r="O145" s="57"/>
      <c r="P145" s="57"/>
      <c r="Q145" s="57"/>
      <c r="R145" s="57"/>
      <c r="S145" s="57"/>
      <c r="T145" s="58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6" t="s">
        <v>114</v>
      </c>
      <c r="AU145" s="16" t="s">
        <v>79</v>
      </c>
    </row>
    <row r="146" spans="1:65" s="13" customFormat="1" ht="11.25">
      <c r="B146" s="169"/>
      <c r="D146" s="153" t="s">
        <v>146</v>
      </c>
      <c r="E146" s="170" t="s">
        <v>1</v>
      </c>
      <c r="F146" s="171" t="s">
        <v>166</v>
      </c>
      <c r="H146" s="172">
        <v>146.30000000000001</v>
      </c>
      <c r="I146" s="173"/>
      <c r="L146" s="169"/>
      <c r="M146" s="174"/>
      <c r="N146" s="175"/>
      <c r="O146" s="175"/>
      <c r="P146" s="175"/>
      <c r="Q146" s="175"/>
      <c r="R146" s="175"/>
      <c r="S146" s="175"/>
      <c r="T146" s="176"/>
      <c r="AT146" s="170" t="s">
        <v>146</v>
      </c>
      <c r="AU146" s="170" t="s">
        <v>79</v>
      </c>
      <c r="AV146" s="13" t="s">
        <v>79</v>
      </c>
      <c r="AW146" s="13" t="s">
        <v>29</v>
      </c>
      <c r="AX146" s="13" t="s">
        <v>77</v>
      </c>
      <c r="AY146" s="170" t="s">
        <v>106</v>
      </c>
    </row>
    <row r="147" spans="1:65" s="2" customFormat="1" ht="14.45" customHeight="1">
      <c r="A147" s="31"/>
      <c r="B147" s="138"/>
      <c r="C147" s="158" t="s">
        <v>167</v>
      </c>
      <c r="D147" s="158" t="s">
        <v>122</v>
      </c>
      <c r="E147" s="159" t="s">
        <v>168</v>
      </c>
      <c r="F147" s="160" t="s">
        <v>169</v>
      </c>
      <c r="G147" s="161" t="s">
        <v>144</v>
      </c>
      <c r="H147" s="162">
        <v>509.22</v>
      </c>
      <c r="I147" s="163"/>
      <c r="J147" s="164">
        <f>ROUND(I147*H147,2)</f>
        <v>0</v>
      </c>
      <c r="K147" s="165"/>
      <c r="L147" s="166"/>
      <c r="M147" s="167" t="s">
        <v>1</v>
      </c>
      <c r="N147" s="168" t="s">
        <v>37</v>
      </c>
      <c r="O147" s="57"/>
      <c r="P147" s="149">
        <f>O147*H147</f>
        <v>0</v>
      </c>
      <c r="Q147" s="149">
        <v>1</v>
      </c>
      <c r="R147" s="149">
        <f>Q147*H147</f>
        <v>509.22</v>
      </c>
      <c r="S147" s="149">
        <v>0</v>
      </c>
      <c r="T147" s="150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1" t="s">
        <v>125</v>
      </c>
      <c r="AT147" s="151" t="s">
        <v>122</v>
      </c>
      <c r="AU147" s="151" t="s">
        <v>79</v>
      </c>
      <c r="AY147" s="16" t="s">
        <v>106</v>
      </c>
      <c r="BE147" s="152">
        <f>IF(N147="základní",J147,0)</f>
        <v>0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6" t="s">
        <v>77</v>
      </c>
      <c r="BK147" s="152">
        <f>ROUND(I147*H147,2)</f>
        <v>0</v>
      </c>
      <c r="BL147" s="16" t="s">
        <v>112</v>
      </c>
      <c r="BM147" s="151" t="s">
        <v>170</v>
      </c>
    </row>
    <row r="148" spans="1:65" s="2" customFormat="1" ht="11.25">
      <c r="A148" s="31"/>
      <c r="B148" s="32"/>
      <c r="C148" s="31"/>
      <c r="D148" s="153" t="s">
        <v>114</v>
      </c>
      <c r="E148" s="31"/>
      <c r="F148" s="154" t="s">
        <v>169</v>
      </c>
      <c r="G148" s="31"/>
      <c r="H148" s="31"/>
      <c r="I148" s="155"/>
      <c r="J148" s="31"/>
      <c r="K148" s="31"/>
      <c r="L148" s="32"/>
      <c r="M148" s="156"/>
      <c r="N148" s="157"/>
      <c r="O148" s="57"/>
      <c r="P148" s="57"/>
      <c r="Q148" s="57"/>
      <c r="R148" s="57"/>
      <c r="S148" s="57"/>
      <c r="T148" s="58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6" t="s">
        <v>114</v>
      </c>
      <c r="AU148" s="16" t="s">
        <v>79</v>
      </c>
    </row>
    <row r="149" spans="1:65" s="13" customFormat="1" ht="11.25">
      <c r="B149" s="169"/>
      <c r="D149" s="153" t="s">
        <v>146</v>
      </c>
      <c r="E149" s="170" t="s">
        <v>1</v>
      </c>
      <c r="F149" s="171" t="s">
        <v>171</v>
      </c>
      <c r="H149" s="172">
        <v>509.22</v>
      </c>
      <c r="I149" s="173"/>
      <c r="L149" s="169"/>
      <c r="M149" s="174"/>
      <c r="N149" s="175"/>
      <c r="O149" s="175"/>
      <c r="P149" s="175"/>
      <c r="Q149" s="175"/>
      <c r="R149" s="175"/>
      <c r="S149" s="175"/>
      <c r="T149" s="176"/>
      <c r="AT149" s="170" t="s">
        <v>146</v>
      </c>
      <c r="AU149" s="170" t="s">
        <v>79</v>
      </c>
      <c r="AV149" s="13" t="s">
        <v>79</v>
      </c>
      <c r="AW149" s="13" t="s">
        <v>29</v>
      </c>
      <c r="AX149" s="13" t="s">
        <v>77</v>
      </c>
      <c r="AY149" s="170" t="s">
        <v>106</v>
      </c>
    </row>
    <row r="150" spans="1:65" s="2" customFormat="1" ht="14.45" customHeight="1">
      <c r="A150" s="31"/>
      <c r="B150" s="138"/>
      <c r="C150" s="139" t="s">
        <v>172</v>
      </c>
      <c r="D150" s="139" t="s">
        <v>108</v>
      </c>
      <c r="E150" s="140" t="s">
        <v>173</v>
      </c>
      <c r="F150" s="141" t="s">
        <v>174</v>
      </c>
      <c r="G150" s="142" t="s">
        <v>175</v>
      </c>
      <c r="H150" s="143">
        <v>0.68300000000000005</v>
      </c>
      <c r="I150" s="144"/>
      <c r="J150" s="145">
        <f>ROUND(I150*H150,2)</f>
        <v>0</v>
      </c>
      <c r="K150" s="146"/>
      <c r="L150" s="32"/>
      <c r="M150" s="147" t="s">
        <v>1</v>
      </c>
      <c r="N150" s="148" t="s">
        <v>37</v>
      </c>
      <c r="O150" s="57"/>
      <c r="P150" s="149">
        <f>O150*H150</f>
        <v>0</v>
      </c>
      <c r="Q150" s="149">
        <v>0</v>
      </c>
      <c r="R150" s="149">
        <f>Q150*H150</f>
        <v>0</v>
      </c>
      <c r="S150" s="149">
        <v>0</v>
      </c>
      <c r="T150" s="150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1" t="s">
        <v>112</v>
      </c>
      <c r="AT150" s="151" t="s">
        <v>108</v>
      </c>
      <c r="AU150" s="151" t="s">
        <v>79</v>
      </c>
      <c r="AY150" s="16" t="s">
        <v>106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6" t="s">
        <v>77</v>
      </c>
      <c r="BK150" s="152">
        <f>ROUND(I150*H150,2)</f>
        <v>0</v>
      </c>
      <c r="BL150" s="16" t="s">
        <v>112</v>
      </c>
      <c r="BM150" s="151" t="s">
        <v>176</v>
      </c>
    </row>
    <row r="151" spans="1:65" s="2" customFormat="1" ht="39">
      <c r="A151" s="31"/>
      <c r="B151" s="32"/>
      <c r="C151" s="31"/>
      <c r="D151" s="153" t="s">
        <v>114</v>
      </c>
      <c r="E151" s="31"/>
      <c r="F151" s="154" t="s">
        <v>177</v>
      </c>
      <c r="G151" s="31"/>
      <c r="H151" s="31"/>
      <c r="I151" s="155"/>
      <c r="J151" s="31"/>
      <c r="K151" s="31"/>
      <c r="L151" s="32"/>
      <c r="M151" s="156"/>
      <c r="N151" s="157"/>
      <c r="O151" s="57"/>
      <c r="P151" s="57"/>
      <c r="Q151" s="57"/>
      <c r="R151" s="57"/>
      <c r="S151" s="57"/>
      <c r="T151" s="58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6" t="s">
        <v>114</v>
      </c>
      <c r="AU151" s="16" t="s">
        <v>79</v>
      </c>
    </row>
    <row r="152" spans="1:65" s="2" customFormat="1" ht="14.45" customHeight="1">
      <c r="A152" s="31"/>
      <c r="B152" s="138"/>
      <c r="C152" s="139" t="s">
        <v>178</v>
      </c>
      <c r="D152" s="139" t="s">
        <v>108</v>
      </c>
      <c r="E152" s="140" t="s">
        <v>179</v>
      </c>
      <c r="F152" s="141" t="s">
        <v>180</v>
      </c>
      <c r="G152" s="142" t="s">
        <v>111</v>
      </c>
      <c r="H152" s="143">
        <v>8.2000000000000003E-2</v>
      </c>
      <c r="I152" s="144"/>
      <c r="J152" s="145">
        <f>ROUND(I152*H152,2)</f>
        <v>0</v>
      </c>
      <c r="K152" s="146"/>
      <c r="L152" s="32"/>
      <c r="M152" s="147" t="s">
        <v>1</v>
      </c>
      <c r="N152" s="148" t="s">
        <v>37</v>
      </c>
      <c r="O152" s="57"/>
      <c r="P152" s="149">
        <f>O152*H152</f>
        <v>0</v>
      </c>
      <c r="Q152" s="149">
        <v>0</v>
      </c>
      <c r="R152" s="149">
        <f>Q152*H152</f>
        <v>0</v>
      </c>
      <c r="S152" s="149">
        <v>0</v>
      </c>
      <c r="T152" s="150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1" t="s">
        <v>112</v>
      </c>
      <c r="AT152" s="151" t="s">
        <v>108</v>
      </c>
      <c r="AU152" s="151" t="s">
        <v>79</v>
      </c>
      <c r="AY152" s="16" t="s">
        <v>106</v>
      </c>
      <c r="BE152" s="152">
        <f>IF(N152="základní",J152,0)</f>
        <v>0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6" t="s">
        <v>77</v>
      </c>
      <c r="BK152" s="152">
        <f>ROUND(I152*H152,2)</f>
        <v>0</v>
      </c>
      <c r="BL152" s="16" t="s">
        <v>112</v>
      </c>
      <c r="BM152" s="151" t="s">
        <v>181</v>
      </c>
    </row>
    <row r="153" spans="1:65" s="2" customFormat="1" ht="39">
      <c r="A153" s="31"/>
      <c r="B153" s="32"/>
      <c r="C153" s="31"/>
      <c r="D153" s="153" t="s">
        <v>114</v>
      </c>
      <c r="E153" s="31"/>
      <c r="F153" s="154" t="s">
        <v>182</v>
      </c>
      <c r="G153" s="31"/>
      <c r="H153" s="31"/>
      <c r="I153" s="155"/>
      <c r="J153" s="31"/>
      <c r="K153" s="31"/>
      <c r="L153" s="32"/>
      <c r="M153" s="156"/>
      <c r="N153" s="157"/>
      <c r="O153" s="57"/>
      <c r="P153" s="57"/>
      <c r="Q153" s="57"/>
      <c r="R153" s="57"/>
      <c r="S153" s="57"/>
      <c r="T153" s="58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6" t="s">
        <v>114</v>
      </c>
      <c r="AU153" s="16" t="s">
        <v>79</v>
      </c>
    </row>
    <row r="154" spans="1:65" s="2" customFormat="1" ht="24.2" customHeight="1">
      <c r="A154" s="31"/>
      <c r="B154" s="138"/>
      <c r="C154" s="139" t="s">
        <v>8</v>
      </c>
      <c r="D154" s="139" t="s">
        <v>108</v>
      </c>
      <c r="E154" s="140" t="s">
        <v>183</v>
      </c>
      <c r="F154" s="141" t="s">
        <v>184</v>
      </c>
      <c r="G154" s="142" t="s">
        <v>111</v>
      </c>
      <c r="H154" s="143">
        <v>458</v>
      </c>
      <c r="I154" s="144"/>
      <c r="J154" s="145">
        <f>ROUND(I154*H154,2)</f>
        <v>0</v>
      </c>
      <c r="K154" s="146"/>
      <c r="L154" s="32"/>
      <c r="M154" s="147" t="s">
        <v>1</v>
      </c>
      <c r="N154" s="148" t="s">
        <v>37</v>
      </c>
      <c r="O154" s="57"/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1" t="s">
        <v>112</v>
      </c>
      <c r="AT154" s="151" t="s">
        <v>108</v>
      </c>
      <c r="AU154" s="151" t="s">
        <v>79</v>
      </c>
      <c r="AY154" s="16" t="s">
        <v>106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6" t="s">
        <v>77</v>
      </c>
      <c r="BK154" s="152">
        <f>ROUND(I154*H154,2)</f>
        <v>0</v>
      </c>
      <c r="BL154" s="16" t="s">
        <v>112</v>
      </c>
      <c r="BM154" s="151" t="s">
        <v>185</v>
      </c>
    </row>
    <row r="155" spans="1:65" s="2" customFormat="1" ht="39">
      <c r="A155" s="31"/>
      <c r="B155" s="32"/>
      <c r="C155" s="31"/>
      <c r="D155" s="153" t="s">
        <v>114</v>
      </c>
      <c r="E155" s="31"/>
      <c r="F155" s="154" t="s">
        <v>186</v>
      </c>
      <c r="G155" s="31"/>
      <c r="H155" s="31"/>
      <c r="I155" s="155"/>
      <c r="J155" s="31"/>
      <c r="K155" s="31"/>
      <c r="L155" s="32"/>
      <c r="M155" s="156"/>
      <c r="N155" s="157"/>
      <c r="O155" s="57"/>
      <c r="P155" s="57"/>
      <c r="Q155" s="57"/>
      <c r="R155" s="57"/>
      <c r="S155" s="57"/>
      <c r="T155" s="58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114</v>
      </c>
      <c r="AU155" s="16" t="s">
        <v>79</v>
      </c>
    </row>
    <row r="156" spans="1:65" s="2" customFormat="1" ht="37.9" customHeight="1">
      <c r="A156" s="31"/>
      <c r="B156" s="138"/>
      <c r="C156" s="139" t="s">
        <v>187</v>
      </c>
      <c r="D156" s="139" t="s">
        <v>108</v>
      </c>
      <c r="E156" s="140" t="s">
        <v>188</v>
      </c>
      <c r="F156" s="141" t="s">
        <v>189</v>
      </c>
      <c r="G156" s="142" t="s">
        <v>190</v>
      </c>
      <c r="H156" s="143">
        <v>20</v>
      </c>
      <c r="I156" s="144"/>
      <c r="J156" s="145">
        <f>ROUND(I156*H156,2)</f>
        <v>0</v>
      </c>
      <c r="K156" s="146"/>
      <c r="L156" s="32"/>
      <c r="M156" s="147" t="s">
        <v>1</v>
      </c>
      <c r="N156" s="148" t="s">
        <v>37</v>
      </c>
      <c r="O156" s="57"/>
      <c r="P156" s="149">
        <f>O156*H156</f>
        <v>0</v>
      </c>
      <c r="Q156" s="149">
        <v>0</v>
      </c>
      <c r="R156" s="149">
        <f>Q156*H156</f>
        <v>0</v>
      </c>
      <c r="S156" s="149">
        <v>0</v>
      </c>
      <c r="T156" s="150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1" t="s">
        <v>112</v>
      </c>
      <c r="AT156" s="151" t="s">
        <v>108</v>
      </c>
      <c r="AU156" s="151" t="s">
        <v>79</v>
      </c>
      <c r="AY156" s="16" t="s">
        <v>106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6" t="s">
        <v>77</v>
      </c>
      <c r="BK156" s="152">
        <f>ROUND(I156*H156,2)</f>
        <v>0</v>
      </c>
      <c r="BL156" s="16" t="s">
        <v>112</v>
      </c>
      <c r="BM156" s="151" t="s">
        <v>191</v>
      </c>
    </row>
    <row r="157" spans="1:65" s="2" customFormat="1" ht="107.25">
      <c r="A157" s="31"/>
      <c r="B157" s="32"/>
      <c r="C157" s="31"/>
      <c r="D157" s="153" t="s">
        <v>114</v>
      </c>
      <c r="E157" s="31"/>
      <c r="F157" s="154" t="s">
        <v>192</v>
      </c>
      <c r="G157" s="31"/>
      <c r="H157" s="31"/>
      <c r="I157" s="155"/>
      <c r="J157" s="31"/>
      <c r="K157" s="31"/>
      <c r="L157" s="32"/>
      <c r="M157" s="156"/>
      <c r="N157" s="157"/>
      <c r="O157" s="57"/>
      <c r="P157" s="57"/>
      <c r="Q157" s="57"/>
      <c r="R157" s="57"/>
      <c r="S157" s="57"/>
      <c r="T157" s="58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6" t="s">
        <v>114</v>
      </c>
      <c r="AU157" s="16" t="s">
        <v>79</v>
      </c>
    </row>
    <row r="158" spans="1:65" s="2" customFormat="1" ht="24.2" customHeight="1">
      <c r="A158" s="31"/>
      <c r="B158" s="138"/>
      <c r="C158" s="158" t="s">
        <v>193</v>
      </c>
      <c r="D158" s="158" t="s">
        <v>122</v>
      </c>
      <c r="E158" s="159" t="s">
        <v>194</v>
      </c>
      <c r="F158" s="160" t="s">
        <v>195</v>
      </c>
      <c r="G158" s="161" t="s">
        <v>190</v>
      </c>
      <c r="H158" s="162">
        <v>20</v>
      </c>
      <c r="I158" s="163"/>
      <c r="J158" s="164">
        <f>ROUND(I158*H158,2)</f>
        <v>0</v>
      </c>
      <c r="K158" s="165"/>
      <c r="L158" s="166"/>
      <c r="M158" s="167" t="s">
        <v>1</v>
      </c>
      <c r="N158" s="168" t="s">
        <v>37</v>
      </c>
      <c r="O158" s="57"/>
      <c r="P158" s="149">
        <f>O158*H158</f>
        <v>0</v>
      </c>
      <c r="Q158" s="149">
        <v>0.32700000000000001</v>
      </c>
      <c r="R158" s="149">
        <f>Q158*H158</f>
        <v>6.54</v>
      </c>
      <c r="S158" s="149">
        <v>0</v>
      </c>
      <c r="T158" s="150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1" t="s">
        <v>125</v>
      </c>
      <c r="AT158" s="151" t="s">
        <v>122</v>
      </c>
      <c r="AU158" s="151" t="s">
        <v>79</v>
      </c>
      <c r="AY158" s="16" t="s">
        <v>106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6" t="s">
        <v>77</v>
      </c>
      <c r="BK158" s="152">
        <f>ROUND(I158*H158,2)</f>
        <v>0</v>
      </c>
      <c r="BL158" s="16" t="s">
        <v>112</v>
      </c>
      <c r="BM158" s="151" t="s">
        <v>196</v>
      </c>
    </row>
    <row r="159" spans="1:65" s="2" customFormat="1" ht="11.25">
      <c r="A159" s="31"/>
      <c r="B159" s="32"/>
      <c r="C159" s="31"/>
      <c r="D159" s="153" t="s">
        <v>114</v>
      </c>
      <c r="E159" s="31"/>
      <c r="F159" s="154" t="s">
        <v>195</v>
      </c>
      <c r="G159" s="31"/>
      <c r="H159" s="31"/>
      <c r="I159" s="155"/>
      <c r="J159" s="31"/>
      <c r="K159" s="31"/>
      <c r="L159" s="32"/>
      <c r="M159" s="156"/>
      <c r="N159" s="157"/>
      <c r="O159" s="57"/>
      <c r="P159" s="57"/>
      <c r="Q159" s="57"/>
      <c r="R159" s="57"/>
      <c r="S159" s="57"/>
      <c r="T159" s="58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114</v>
      </c>
      <c r="AU159" s="16" t="s">
        <v>79</v>
      </c>
    </row>
    <row r="160" spans="1:65" s="2" customFormat="1" ht="14.45" customHeight="1">
      <c r="A160" s="31"/>
      <c r="B160" s="138"/>
      <c r="C160" s="139" t="s">
        <v>197</v>
      </c>
      <c r="D160" s="139" t="s">
        <v>108</v>
      </c>
      <c r="E160" s="140" t="s">
        <v>198</v>
      </c>
      <c r="F160" s="141" t="s">
        <v>199</v>
      </c>
      <c r="G160" s="142" t="s">
        <v>190</v>
      </c>
      <c r="H160" s="143">
        <v>20</v>
      </c>
      <c r="I160" s="144"/>
      <c r="J160" s="145">
        <f>ROUND(I160*H160,2)</f>
        <v>0</v>
      </c>
      <c r="K160" s="146"/>
      <c r="L160" s="32"/>
      <c r="M160" s="147" t="s">
        <v>1</v>
      </c>
      <c r="N160" s="148" t="s">
        <v>37</v>
      </c>
      <c r="O160" s="57"/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1" t="s">
        <v>112</v>
      </c>
      <c r="AT160" s="151" t="s">
        <v>108</v>
      </c>
      <c r="AU160" s="151" t="s">
        <v>79</v>
      </c>
      <c r="AY160" s="16" t="s">
        <v>106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6" t="s">
        <v>77</v>
      </c>
      <c r="BK160" s="152">
        <f>ROUND(I160*H160,2)</f>
        <v>0</v>
      </c>
      <c r="BL160" s="16" t="s">
        <v>112</v>
      </c>
      <c r="BM160" s="151" t="s">
        <v>200</v>
      </c>
    </row>
    <row r="161" spans="1:65" s="2" customFormat="1" ht="29.25">
      <c r="A161" s="31"/>
      <c r="B161" s="32"/>
      <c r="C161" s="31"/>
      <c r="D161" s="153" t="s">
        <v>114</v>
      </c>
      <c r="E161" s="31"/>
      <c r="F161" s="154" t="s">
        <v>201</v>
      </c>
      <c r="G161" s="31"/>
      <c r="H161" s="31"/>
      <c r="I161" s="155"/>
      <c r="J161" s="31"/>
      <c r="K161" s="31"/>
      <c r="L161" s="32"/>
      <c r="M161" s="156"/>
      <c r="N161" s="157"/>
      <c r="O161" s="57"/>
      <c r="P161" s="57"/>
      <c r="Q161" s="57"/>
      <c r="R161" s="57"/>
      <c r="S161" s="57"/>
      <c r="T161" s="58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114</v>
      </c>
      <c r="AU161" s="16" t="s">
        <v>79</v>
      </c>
    </row>
    <row r="162" spans="1:65" s="2" customFormat="1" ht="24.2" customHeight="1">
      <c r="A162" s="31"/>
      <c r="B162" s="138"/>
      <c r="C162" s="139" t="s">
        <v>202</v>
      </c>
      <c r="D162" s="139" t="s">
        <v>108</v>
      </c>
      <c r="E162" s="140" t="s">
        <v>203</v>
      </c>
      <c r="F162" s="141" t="s">
        <v>204</v>
      </c>
      <c r="G162" s="142" t="s">
        <v>190</v>
      </c>
      <c r="H162" s="143">
        <v>70</v>
      </c>
      <c r="I162" s="144"/>
      <c r="J162" s="145">
        <f>ROUND(I162*H162,2)</f>
        <v>0</v>
      </c>
      <c r="K162" s="146"/>
      <c r="L162" s="32"/>
      <c r="M162" s="147" t="s">
        <v>1</v>
      </c>
      <c r="N162" s="148" t="s">
        <v>37</v>
      </c>
      <c r="O162" s="57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1" t="s">
        <v>112</v>
      </c>
      <c r="AT162" s="151" t="s">
        <v>108</v>
      </c>
      <c r="AU162" s="151" t="s">
        <v>79</v>
      </c>
      <c r="AY162" s="16" t="s">
        <v>106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6" t="s">
        <v>77</v>
      </c>
      <c r="BK162" s="152">
        <f>ROUND(I162*H162,2)</f>
        <v>0</v>
      </c>
      <c r="BL162" s="16" t="s">
        <v>112</v>
      </c>
      <c r="BM162" s="151" t="s">
        <v>205</v>
      </c>
    </row>
    <row r="163" spans="1:65" s="2" customFormat="1" ht="58.5">
      <c r="A163" s="31"/>
      <c r="B163" s="32"/>
      <c r="C163" s="31"/>
      <c r="D163" s="153" t="s">
        <v>114</v>
      </c>
      <c r="E163" s="31"/>
      <c r="F163" s="154" t="s">
        <v>206</v>
      </c>
      <c r="G163" s="31"/>
      <c r="H163" s="31"/>
      <c r="I163" s="155"/>
      <c r="J163" s="31"/>
      <c r="K163" s="31"/>
      <c r="L163" s="32"/>
      <c r="M163" s="156"/>
      <c r="N163" s="157"/>
      <c r="O163" s="57"/>
      <c r="P163" s="57"/>
      <c r="Q163" s="57"/>
      <c r="R163" s="57"/>
      <c r="S163" s="57"/>
      <c r="T163" s="58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114</v>
      </c>
      <c r="AU163" s="16" t="s">
        <v>79</v>
      </c>
    </row>
    <row r="164" spans="1:65" s="2" customFormat="1" ht="24.2" customHeight="1">
      <c r="A164" s="31"/>
      <c r="B164" s="138"/>
      <c r="C164" s="139" t="s">
        <v>207</v>
      </c>
      <c r="D164" s="139" t="s">
        <v>108</v>
      </c>
      <c r="E164" s="140" t="s">
        <v>208</v>
      </c>
      <c r="F164" s="141" t="s">
        <v>209</v>
      </c>
      <c r="G164" s="142" t="s">
        <v>111</v>
      </c>
      <c r="H164" s="143">
        <v>34</v>
      </c>
      <c r="I164" s="144"/>
      <c r="J164" s="145">
        <f>ROUND(I164*H164,2)</f>
        <v>0</v>
      </c>
      <c r="K164" s="146"/>
      <c r="L164" s="32"/>
      <c r="M164" s="147" t="s">
        <v>1</v>
      </c>
      <c r="N164" s="148" t="s">
        <v>37</v>
      </c>
      <c r="O164" s="57"/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1" t="s">
        <v>112</v>
      </c>
      <c r="AT164" s="151" t="s">
        <v>108</v>
      </c>
      <c r="AU164" s="151" t="s">
        <v>79</v>
      </c>
      <c r="AY164" s="16" t="s">
        <v>106</v>
      </c>
      <c r="BE164" s="152">
        <f>IF(N164="základní",J164,0)</f>
        <v>0</v>
      </c>
      <c r="BF164" s="152">
        <f>IF(N164="snížená",J164,0)</f>
        <v>0</v>
      </c>
      <c r="BG164" s="152">
        <f>IF(N164="zákl. přenesená",J164,0)</f>
        <v>0</v>
      </c>
      <c r="BH164" s="152">
        <f>IF(N164="sníž. přenesená",J164,0)</f>
        <v>0</v>
      </c>
      <c r="BI164" s="152">
        <f>IF(N164="nulová",J164,0)</f>
        <v>0</v>
      </c>
      <c r="BJ164" s="16" t="s">
        <v>77</v>
      </c>
      <c r="BK164" s="152">
        <f>ROUND(I164*H164,2)</f>
        <v>0</v>
      </c>
      <c r="BL164" s="16" t="s">
        <v>112</v>
      </c>
      <c r="BM164" s="151" t="s">
        <v>210</v>
      </c>
    </row>
    <row r="165" spans="1:65" s="2" customFormat="1" ht="68.25">
      <c r="A165" s="31"/>
      <c r="B165" s="32"/>
      <c r="C165" s="31"/>
      <c r="D165" s="153" t="s">
        <v>114</v>
      </c>
      <c r="E165" s="31"/>
      <c r="F165" s="154" t="s">
        <v>211</v>
      </c>
      <c r="G165" s="31"/>
      <c r="H165" s="31"/>
      <c r="I165" s="155"/>
      <c r="J165" s="31"/>
      <c r="K165" s="31"/>
      <c r="L165" s="32"/>
      <c r="M165" s="156"/>
      <c r="N165" s="157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114</v>
      </c>
      <c r="AU165" s="16" t="s">
        <v>79</v>
      </c>
    </row>
    <row r="166" spans="1:65" s="2" customFormat="1" ht="14.45" customHeight="1">
      <c r="A166" s="31"/>
      <c r="B166" s="138"/>
      <c r="C166" s="158" t="s">
        <v>7</v>
      </c>
      <c r="D166" s="158" t="s">
        <v>122</v>
      </c>
      <c r="E166" s="159" t="s">
        <v>212</v>
      </c>
      <c r="F166" s="160" t="s">
        <v>213</v>
      </c>
      <c r="G166" s="161" t="s">
        <v>111</v>
      </c>
      <c r="H166" s="162">
        <v>34</v>
      </c>
      <c r="I166" s="163"/>
      <c r="J166" s="164">
        <f>ROUND(I166*H166,2)</f>
        <v>0</v>
      </c>
      <c r="K166" s="165"/>
      <c r="L166" s="166"/>
      <c r="M166" s="167" t="s">
        <v>1</v>
      </c>
      <c r="N166" s="168" t="s">
        <v>37</v>
      </c>
      <c r="O166" s="57"/>
      <c r="P166" s="149">
        <f>O166*H166</f>
        <v>0</v>
      </c>
      <c r="Q166" s="149">
        <v>4.9390000000000003E-2</v>
      </c>
      <c r="R166" s="149">
        <f>Q166*H166</f>
        <v>1.6792600000000002</v>
      </c>
      <c r="S166" s="149">
        <v>0</v>
      </c>
      <c r="T166" s="150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1" t="s">
        <v>125</v>
      </c>
      <c r="AT166" s="151" t="s">
        <v>122</v>
      </c>
      <c r="AU166" s="151" t="s">
        <v>79</v>
      </c>
      <c r="AY166" s="16" t="s">
        <v>106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6" t="s">
        <v>77</v>
      </c>
      <c r="BK166" s="152">
        <f>ROUND(I166*H166,2)</f>
        <v>0</v>
      </c>
      <c r="BL166" s="16" t="s">
        <v>112</v>
      </c>
      <c r="BM166" s="151" t="s">
        <v>214</v>
      </c>
    </row>
    <row r="167" spans="1:65" s="2" customFormat="1" ht="11.25">
      <c r="A167" s="31"/>
      <c r="B167" s="32"/>
      <c r="C167" s="31"/>
      <c r="D167" s="153" t="s">
        <v>114</v>
      </c>
      <c r="E167" s="31"/>
      <c r="F167" s="154" t="s">
        <v>213</v>
      </c>
      <c r="G167" s="31"/>
      <c r="H167" s="31"/>
      <c r="I167" s="155"/>
      <c r="J167" s="31"/>
      <c r="K167" s="31"/>
      <c r="L167" s="32"/>
      <c r="M167" s="156"/>
      <c r="N167" s="157"/>
      <c r="O167" s="57"/>
      <c r="P167" s="57"/>
      <c r="Q167" s="57"/>
      <c r="R167" s="57"/>
      <c r="S167" s="57"/>
      <c r="T167" s="58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114</v>
      </c>
      <c r="AU167" s="16" t="s">
        <v>79</v>
      </c>
    </row>
    <row r="168" spans="1:65" s="2" customFormat="1" ht="14.45" customHeight="1">
      <c r="A168" s="31"/>
      <c r="B168" s="138"/>
      <c r="C168" s="139" t="s">
        <v>215</v>
      </c>
      <c r="D168" s="139" t="s">
        <v>108</v>
      </c>
      <c r="E168" s="140" t="s">
        <v>216</v>
      </c>
      <c r="F168" s="141" t="s">
        <v>217</v>
      </c>
      <c r="G168" s="142" t="s">
        <v>111</v>
      </c>
      <c r="H168" s="143">
        <v>458</v>
      </c>
      <c r="I168" s="144"/>
      <c r="J168" s="145">
        <f>ROUND(I168*H168,2)</f>
        <v>0</v>
      </c>
      <c r="K168" s="146"/>
      <c r="L168" s="32"/>
      <c r="M168" s="147" t="s">
        <v>1</v>
      </c>
      <c r="N168" s="148" t="s">
        <v>37</v>
      </c>
      <c r="O168" s="57"/>
      <c r="P168" s="149">
        <f>O168*H168</f>
        <v>0</v>
      </c>
      <c r="Q168" s="149">
        <v>0</v>
      </c>
      <c r="R168" s="149">
        <f>Q168*H168</f>
        <v>0</v>
      </c>
      <c r="S168" s="149">
        <v>0</v>
      </c>
      <c r="T168" s="150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1" t="s">
        <v>112</v>
      </c>
      <c r="AT168" s="151" t="s">
        <v>108</v>
      </c>
      <c r="AU168" s="151" t="s">
        <v>79</v>
      </c>
      <c r="AY168" s="16" t="s">
        <v>106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6" t="s">
        <v>77</v>
      </c>
      <c r="BK168" s="152">
        <f>ROUND(I168*H168,2)</f>
        <v>0</v>
      </c>
      <c r="BL168" s="16" t="s">
        <v>112</v>
      </c>
      <c r="BM168" s="151" t="s">
        <v>218</v>
      </c>
    </row>
    <row r="169" spans="1:65" s="2" customFormat="1" ht="58.5">
      <c r="A169" s="31"/>
      <c r="B169" s="32"/>
      <c r="C169" s="31"/>
      <c r="D169" s="153" t="s">
        <v>114</v>
      </c>
      <c r="E169" s="31"/>
      <c r="F169" s="154" t="s">
        <v>219</v>
      </c>
      <c r="G169" s="31"/>
      <c r="H169" s="31"/>
      <c r="I169" s="155"/>
      <c r="J169" s="31"/>
      <c r="K169" s="31"/>
      <c r="L169" s="32"/>
      <c r="M169" s="156"/>
      <c r="N169" s="157"/>
      <c r="O169" s="57"/>
      <c r="P169" s="57"/>
      <c r="Q169" s="57"/>
      <c r="R169" s="57"/>
      <c r="S169" s="57"/>
      <c r="T169" s="58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114</v>
      </c>
      <c r="AU169" s="16" t="s">
        <v>79</v>
      </c>
    </row>
    <row r="170" spans="1:65" s="2" customFormat="1" ht="14.45" customHeight="1">
      <c r="A170" s="31"/>
      <c r="B170" s="138"/>
      <c r="C170" s="139" t="s">
        <v>220</v>
      </c>
      <c r="D170" s="139" t="s">
        <v>108</v>
      </c>
      <c r="E170" s="140" t="s">
        <v>221</v>
      </c>
      <c r="F170" s="141" t="s">
        <v>222</v>
      </c>
      <c r="G170" s="142" t="s">
        <v>190</v>
      </c>
      <c r="H170" s="143">
        <v>80</v>
      </c>
      <c r="I170" s="144"/>
      <c r="J170" s="145">
        <f>ROUND(I170*H170,2)</f>
        <v>0</v>
      </c>
      <c r="K170" s="146"/>
      <c r="L170" s="32"/>
      <c r="M170" s="147" t="s">
        <v>1</v>
      </c>
      <c r="N170" s="148" t="s">
        <v>37</v>
      </c>
      <c r="O170" s="57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1" t="s">
        <v>112</v>
      </c>
      <c r="AT170" s="151" t="s">
        <v>108</v>
      </c>
      <c r="AU170" s="151" t="s">
        <v>79</v>
      </c>
      <c r="AY170" s="16" t="s">
        <v>106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6" t="s">
        <v>77</v>
      </c>
      <c r="BK170" s="152">
        <f>ROUND(I170*H170,2)</f>
        <v>0</v>
      </c>
      <c r="BL170" s="16" t="s">
        <v>112</v>
      </c>
      <c r="BM170" s="151" t="s">
        <v>223</v>
      </c>
    </row>
    <row r="171" spans="1:65" s="2" customFormat="1" ht="29.25">
      <c r="A171" s="31"/>
      <c r="B171" s="32"/>
      <c r="C171" s="31"/>
      <c r="D171" s="153" t="s">
        <v>114</v>
      </c>
      <c r="E171" s="31"/>
      <c r="F171" s="154" t="s">
        <v>224</v>
      </c>
      <c r="G171" s="31"/>
      <c r="H171" s="31"/>
      <c r="I171" s="155"/>
      <c r="J171" s="31"/>
      <c r="K171" s="31"/>
      <c r="L171" s="32"/>
      <c r="M171" s="156"/>
      <c r="N171" s="157"/>
      <c r="O171" s="57"/>
      <c r="P171" s="57"/>
      <c r="Q171" s="57"/>
      <c r="R171" s="57"/>
      <c r="S171" s="57"/>
      <c r="T171" s="58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6" t="s">
        <v>114</v>
      </c>
      <c r="AU171" s="16" t="s">
        <v>79</v>
      </c>
    </row>
    <row r="172" spans="1:65" s="2" customFormat="1" ht="14.45" customHeight="1">
      <c r="A172" s="31"/>
      <c r="B172" s="138"/>
      <c r="C172" s="139" t="s">
        <v>225</v>
      </c>
      <c r="D172" s="139" t="s">
        <v>108</v>
      </c>
      <c r="E172" s="140" t="s">
        <v>226</v>
      </c>
      <c r="F172" s="141" t="s">
        <v>227</v>
      </c>
      <c r="G172" s="142" t="s">
        <v>190</v>
      </c>
      <c r="H172" s="143">
        <v>34</v>
      </c>
      <c r="I172" s="144"/>
      <c r="J172" s="145">
        <f>ROUND(I172*H172,2)</f>
        <v>0</v>
      </c>
      <c r="K172" s="146"/>
      <c r="L172" s="32"/>
      <c r="M172" s="147" t="s">
        <v>1</v>
      </c>
      <c r="N172" s="148" t="s">
        <v>37</v>
      </c>
      <c r="O172" s="57"/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1" t="s">
        <v>112</v>
      </c>
      <c r="AT172" s="151" t="s">
        <v>108</v>
      </c>
      <c r="AU172" s="151" t="s">
        <v>79</v>
      </c>
      <c r="AY172" s="16" t="s">
        <v>106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6" t="s">
        <v>77</v>
      </c>
      <c r="BK172" s="152">
        <f>ROUND(I172*H172,2)</f>
        <v>0</v>
      </c>
      <c r="BL172" s="16" t="s">
        <v>112</v>
      </c>
      <c r="BM172" s="151" t="s">
        <v>228</v>
      </c>
    </row>
    <row r="173" spans="1:65" s="2" customFormat="1" ht="58.5">
      <c r="A173" s="31"/>
      <c r="B173" s="32"/>
      <c r="C173" s="31"/>
      <c r="D173" s="153" t="s">
        <v>114</v>
      </c>
      <c r="E173" s="31"/>
      <c r="F173" s="154" t="s">
        <v>229</v>
      </c>
      <c r="G173" s="31"/>
      <c r="H173" s="31"/>
      <c r="I173" s="155"/>
      <c r="J173" s="31"/>
      <c r="K173" s="31"/>
      <c r="L173" s="32"/>
      <c r="M173" s="156"/>
      <c r="N173" s="157"/>
      <c r="O173" s="57"/>
      <c r="P173" s="57"/>
      <c r="Q173" s="57"/>
      <c r="R173" s="57"/>
      <c r="S173" s="57"/>
      <c r="T173" s="5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114</v>
      </c>
      <c r="AU173" s="16" t="s">
        <v>79</v>
      </c>
    </row>
    <row r="174" spans="1:65" s="2" customFormat="1" ht="24.2" customHeight="1">
      <c r="A174" s="31"/>
      <c r="B174" s="138"/>
      <c r="C174" s="139" t="s">
        <v>230</v>
      </c>
      <c r="D174" s="139" t="s">
        <v>108</v>
      </c>
      <c r="E174" s="140" t="s">
        <v>231</v>
      </c>
      <c r="F174" s="141" t="s">
        <v>232</v>
      </c>
      <c r="G174" s="142" t="s">
        <v>190</v>
      </c>
      <c r="H174" s="143">
        <v>68</v>
      </c>
      <c r="I174" s="144"/>
      <c r="J174" s="145">
        <f>ROUND(I174*H174,2)</f>
        <v>0</v>
      </c>
      <c r="K174" s="146"/>
      <c r="L174" s="32"/>
      <c r="M174" s="147" t="s">
        <v>1</v>
      </c>
      <c r="N174" s="148" t="s">
        <v>37</v>
      </c>
      <c r="O174" s="57"/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1" t="s">
        <v>112</v>
      </c>
      <c r="AT174" s="151" t="s">
        <v>108</v>
      </c>
      <c r="AU174" s="151" t="s">
        <v>79</v>
      </c>
      <c r="AY174" s="16" t="s">
        <v>106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6" t="s">
        <v>77</v>
      </c>
      <c r="BK174" s="152">
        <f>ROUND(I174*H174,2)</f>
        <v>0</v>
      </c>
      <c r="BL174" s="16" t="s">
        <v>112</v>
      </c>
      <c r="BM174" s="151" t="s">
        <v>233</v>
      </c>
    </row>
    <row r="175" spans="1:65" s="2" customFormat="1" ht="58.5">
      <c r="A175" s="31"/>
      <c r="B175" s="32"/>
      <c r="C175" s="31"/>
      <c r="D175" s="153" t="s">
        <v>114</v>
      </c>
      <c r="E175" s="31"/>
      <c r="F175" s="154" t="s">
        <v>234</v>
      </c>
      <c r="G175" s="31"/>
      <c r="H175" s="31"/>
      <c r="I175" s="155"/>
      <c r="J175" s="31"/>
      <c r="K175" s="31"/>
      <c r="L175" s="32"/>
      <c r="M175" s="156"/>
      <c r="N175" s="157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114</v>
      </c>
      <c r="AU175" s="16" t="s">
        <v>79</v>
      </c>
    </row>
    <row r="176" spans="1:65" s="2" customFormat="1" ht="14.45" customHeight="1">
      <c r="A176" s="31"/>
      <c r="B176" s="138"/>
      <c r="C176" s="158" t="s">
        <v>235</v>
      </c>
      <c r="D176" s="158" t="s">
        <v>122</v>
      </c>
      <c r="E176" s="159" t="s">
        <v>236</v>
      </c>
      <c r="F176" s="160" t="s">
        <v>237</v>
      </c>
      <c r="G176" s="161" t="s">
        <v>190</v>
      </c>
      <c r="H176" s="162">
        <v>68</v>
      </c>
      <c r="I176" s="163"/>
      <c r="J176" s="164">
        <f>ROUND(I176*H176,2)</f>
        <v>0</v>
      </c>
      <c r="K176" s="165"/>
      <c r="L176" s="166"/>
      <c r="M176" s="167" t="s">
        <v>1</v>
      </c>
      <c r="N176" s="168" t="s">
        <v>37</v>
      </c>
      <c r="O176" s="57"/>
      <c r="P176" s="149">
        <f>O176*H176</f>
        <v>0</v>
      </c>
      <c r="Q176" s="149">
        <v>7.4200000000000004E-3</v>
      </c>
      <c r="R176" s="149">
        <f>Q176*H176</f>
        <v>0.50456000000000001</v>
      </c>
      <c r="S176" s="149">
        <v>0</v>
      </c>
      <c r="T176" s="150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1" t="s">
        <v>125</v>
      </c>
      <c r="AT176" s="151" t="s">
        <v>122</v>
      </c>
      <c r="AU176" s="151" t="s">
        <v>79</v>
      </c>
      <c r="AY176" s="16" t="s">
        <v>106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6" t="s">
        <v>77</v>
      </c>
      <c r="BK176" s="152">
        <f>ROUND(I176*H176,2)</f>
        <v>0</v>
      </c>
      <c r="BL176" s="16" t="s">
        <v>112</v>
      </c>
      <c r="BM176" s="151" t="s">
        <v>238</v>
      </c>
    </row>
    <row r="177" spans="1:65" s="2" customFormat="1" ht="11.25">
      <c r="A177" s="31"/>
      <c r="B177" s="32"/>
      <c r="C177" s="31"/>
      <c r="D177" s="153" t="s">
        <v>114</v>
      </c>
      <c r="E177" s="31"/>
      <c r="F177" s="154" t="s">
        <v>237</v>
      </c>
      <c r="G177" s="31"/>
      <c r="H177" s="31"/>
      <c r="I177" s="155"/>
      <c r="J177" s="31"/>
      <c r="K177" s="31"/>
      <c r="L177" s="32"/>
      <c r="M177" s="156"/>
      <c r="N177" s="157"/>
      <c r="O177" s="57"/>
      <c r="P177" s="57"/>
      <c r="Q177" s="57"/>
      <c r="R177" s="57"/>
      <c r="S177" s="57"/>
      <c r="T177" s="58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114</v>
      </c>
      <c r="AU177" s="16" t="s">
        <v>79</v>
      </c>
    </row>
    <row r="178" spans="1:65" s="2" customFormat="1" ht="14.45" customHeight="1">
      <c r="A178" s="31"/>
      <c r="B178" s="138"/>
      <c r="C178" s="158" t="s">
        <v>239</v>
      </c>
      <c r="D178" s="158" t="s">
        <v>122</v>
      </c>
      <c r="E178" s="159" t="s">
        <v>240</v>
      </c>
      <c r="F178" s="160" t="s">
        <v>241</v>
      </c>
      <c r="G178" s="161" t="s">
        <v>190</v>
      </c>
      <c r="H178" s="162">
        <v>68</v>
      </c>
      <c r="I178" s="163"/>
      <c r="J178" s="164">
        <f>ROUND(I178*H178,2)</f>
        <v>0</v>
      </c>
      <c r="K178" s="165"/>
      <c r="L178" s="166"/>
      <c r="M178" s="167" t="s">
        <v>1</v>
      </c>
      <c r="N178" s="168" t="s">
        <v>37</v>
      </c>
      <c r="O178" s="57"/>
      <c r="P178" s="149">
        <f>O178*H178</f>
        <v>0</v>
      </c>
      <c r="Q178" s="149">
        <v>1.6000000000000001E-4</v>
      </c>
      <c r="R178" s="149">
        <f>Q178*H178</f>
        <v>1.0880000000000001E-2</v>
      </c>
      <c r="S178" s="149">
        <v>0</v>
      </c>
      <c r="T178" s="150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1" t="s">
        <v>125</v>
      </c>
      <c r="AT178" s="151" t="s">
        <v>122</v>
      </c>
      <c r="AU178" s="151" t="s">
        <v>79</v>
      </c>
      <c r="AY178" s="16" t="s">
        <v>106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6" t="s">
        <v>77</v>
      </c>
      <c r="BK178" s="152">
        <f>ROUND(I178*H178,2)</f>
        <v>0</v>
      </c>
      <c r="BL178" s="16" t="s">
        <v>112</v>
      </c>
      <c r="BM178" s="151" t="s">
        <v>242</v>
      </c>
    </row>
    <row r="179" spans="1:65" s="2" customFormat="1" ht="11.25">
      <c r="A179" s="31"/>
      <c r="B179" s="32"/>
      <c r="C179" s="31"/>
      <c r="D179" s="153" t="s">
        <v>114</v>
      </c>
      <c r="E179" s="31"/>
      <c r="F179" s="154" t="s">
        <v>241</v>
      </c>
      <c r="G179" s="31"/>
      <c r="H179" s="31"/>
      <c r="I179" s="155"/>
      <c r="J179" s="31"/>
      <c r="K179" s="31"/>
      <c r="L179" s="32"/>
      <c r="M179" s="156"/>
      <c r="N179" s="157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114</v>
      </c>
      <c r="AU179" s="16" t="s">
        <v>79</v>
      </c>
    </row>
    <row r="180" spans="1:65" s="2" customFormat="1" ht="14.45" customHeight="1">
      <c r="A180" s="31"/>
      <c r="B180" s="138"/>
      <c r="C180" s="158" t="s">
        <v>243</v>
      </c>
      <c r="D180" s="158" t="s">
        <v>122</v>
      </c>
      <c r="E180" s="159" t="s">
        <v>244</v>
      </c>
      <c r="F180" s="160" t="s">
        <v>245</v>
      </c>
      <c r="G180" s="161" t="s">
        <v>190</v>
      </c>
      <c r="H180" s="162">
        <v>272</v>
      </c>
      <c r="I180" s="163"/>
      <c r="J180" s="164">
        <f>ROUND(I180*H180,2)</f>
        <v>0</v>
      </c>
      <c r="K180" s="165"/>
      <c r="L180" s="166"/>
      <c r="M180" s="167" t="s">
        <v>1</v>
      </c>
      <c r="N180" s="168" t="s">
        <v>37</v>
      </c>
      <c r="O180" s="57"/>
      <c r="P180" s="149">
        <f>O180*H180</f>
        <v>0</v>
      </c>
      <c r="Q180" s="149">
        <v>5.1999999999999995E-4</v>
      </c>
      <c r="R180" s="149">
        <f>Q180*H180</f>
        <v>0.14143999999999998</v>
      </c>
      <c r="S180" s="149">
        <v>0</v>
      </c>
      <c r="T180" s="150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1" t="s">
        <v>125</v>
      </c>
      <c r="AT180" s="151" t="s">
        <v>122</v>
      </c>
      <c r="AU180" s="151" t="s">
        <v>79</v>
      </c>
      <c r="AY180" s="16" t="s">
        <v>106</v>
      </c>
      <c r="BE180" s="152">
        <f>IF(N180="základní",J180,0)</f>
        <v>0</v>
      </c>
      <c r="BF180" s="152">
        <f>IF(N180="snížená",J180,0)</f>
        <v>0</v>
      </c>
      <c r="BG180" s="152">
        <f>IF(N180="zákl. přenesená",J180,0)</f>
        <v>0</v>
      </c>
      <c r="BH180" s="152">
        <f>IF(N180="sníž. přenesená",J180,0)</f>
        <v>0</v>
      </c>
      <c r="BI180" s="152">
        <f>IF(N180="nulová",J180,0)</f>
        <v>0</v>
      </c>
      <c r="BJ180" s="16" t="s">
        <v>77</v>
      </c>
      <c r="BK180" s="152">
        <f>ROUND(I180*H180,2)</f>
        <v>0</v>
      </c>
      <c r="BL180" s="16" t="s">
        <v>112</v>
      </c>
      <c r="BM180" s="151" t="s">
        <v>246</v>
      </c>
    </row>
    <row r="181" spans="1:65" s="2" customFormat="1" ht="11.25">
      <c r="A181" s="31"/>
      <c r="B181" s="32"/>
      <c r="C181" s="31"/>
      <c r="D181" s="153" t="s">
        <v>114</v>
      </c>
      <c r="E181" s="31"/>
      <c r="F181" s="154" t="s">
        <v>245</v>
      </c>
      <c r="G181" s="31"/>
      <c r="H181" s="31"/>
      <c r="I181" s="155"/>
      <c r="J181" s="31"/>
      <c r="K181" s="31"/>
      <c r="L181" s="32"/>
      <c r="M181" s="156"/>
      <c r="N181" s="157"/>
      <c r="O181" s="57"/>
      <c r="P181" s="57"/>
      <c r="Q181" s="57"/>
      <c r="R181" s="57"/>
      <c r="S181" s="57"/>
      <c r="T181" s="58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6" t="s">
        <v>114</v>
      </c>
      <c r="AU181" s="16" t="s">
        <v>79</v>
      </c>
    </row>
    <row r="182" spans="1:65" s="2" customFormat="1" ht="14.45" customHeight="1">
      <c r="A182" s="31"/>
      <c r="B182" s="138"/>
      <c r="C182" s="158" t="s">
        <v>247</v>
      </c>
      <c r="D182" s="158" t="s">
        <v>122</v>
      </c>
      <c r="E182" s="159" t="s">
        <v>248</v>
      </c>
      <c r="F182" s="160" t="s">
        <v>249</v>
      </c>
      <c r="G182" s="161" t="s">
        <v>190</v>
      </c>
      <c r="H182" s="162">
        <v>272</v>
      </c>
      <c r="I182" s="163"/>
      <c r="J182" s="164">
        <f>ROUND(I182*H182,2)</f>
        <v>0</v>
      </c>
      <c r="K182" s="165"/>
      <c r="L182" s="166"/>
      <c r="M182" s="167" t="s">
        <v>1</v>
      </c>
      <c r="N182" s="168" t="s">
        <v>37</v>
      </c>
      <c r="O182" s="57"/>
      <c r="P182" s="149">
        <f>O182*H182</f>
        <v>0</v>
      </c>
      <c r="Q182" s="149">
        <v>9.0000000000000006E-5</v>
      </c>
      <c r="R182" s="149">
        <f>Q182*H182</f>
        <v>2.4480000000000002E-2</v>
      </c>
      <c r="S182" s="149">
        <v>0</v>
      </c>
      <c r="T182" s="150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1" t="s">
        <v>125</v>
      </c>
      <c r="AT182" s="151" t="s">
        <v>122</v>
      </c>
      <c r="AU182" s="151" t="s">
        <v>79</v>
      </c>
      <c r="AY182" s="16" t="s">
        <v>106</v>
      </c>
      <c r="BE182" s="152">
        <f>IF(N182="základní",J182,0)</f>
        <v>0</v>
      </c>
      <c r="BF182" s="152">
        <f>IF(N182="snížená",J182,0)</f>
        <v>0</v>
      </c>
      <c r="BG182" s="152">
        <f>IF(N182="zákl. přenesená",J182,0)</f>
        <v>0</v>
      </c>
      <c r="BH182" s="152">
        <f>IF(N182="sníž. přenesená",J182,0)</f>
        <v>0</v>
      </c>
      <c r="BI182" s="152">
        <f>IF(N182="nulová",J182,0)</f>
        <v>0</v>
      </c>
      <c r="BJ182" s="16" t="s">
        <v>77</v>
      </c>
      <c r="BK182" s="152">
        <f>ROUND(I182*H182,2)</f>
        <v>0</v>
      </c>
      <c r="BL182" s="16" t="s">
        <v>112</v>
      </c>
      <c r="BM182" s="151" t="s">
        <v>250</v>
      </c>
    </row>
    <row r="183" spans="1:65" s="2" customFormat="1" ht="11.25">
      <c r="A183" s="31"/>
      <c r="B183" s="32"/>
      <c r="C183" s="31"/>
      <c r="D183" s="153" t="s">
        <v>114</v>
      </c>
      <c r="E183" s="31"/>
      <c r="F183" s="154" t="s">
        <v>249</v>
      </c>
      <c r="G183" s="31"/>
      <c r="H183" s="31"/>
      <c r="I183" s="155"/>
      <c r="J183" s="31"/>
      <c r="K183" s="31"/>
      <c r="L183" s="32"/>
      <c r="M183" s="156"/>
      <c r="N183" s="157"/>
      <c r="O183" s="57"/>
      <c r="P183" s="57"/>
      <c r="Q183" s="57"/>
      <c r="R183" s="57"/>
      <c r="S183" s="57"/>
      <c r="T183" s="58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6" t="s">
        <v>114</v>
      </c>
      <c r="AU183" s="16" t="s">
        <v>79</v>
      </c>
    </row>
    <row r="184" spans="1:65" s="2" customFormat="1" ht="24.2" customHeight="1">
      <c r="A184" s="31"/>
      <c r="B184" s="138"/>
      <c r="C184" s="139" t="s">
        <v>251</v>
      </c>
      <c r="D184" s="139" t="s">
        <v>108</v>
      </c>
      <c r="E184" s="140" t="s">
        <v>252</v>
      </c>
      <c r="F184" s="141" t="s">
        <v>253</v>
      </c>
      <c r="G184" s="142" t="s">
        <v>254</v>
      </c>
      <c r="H184" s="143">
        <v>9026</v>
      </c>
      <c r="I184" s="144"/>
      <c r="J184" s="145">
        <f>ROUND(I184*H184,2)</f>
        <v>0</v>
      </c>
      <c r="K184" s="146"/>
      <c r="L184" s="32"/>
      <c r="M184" s="147" t="s">
        <v>1</v>
      </c>
      <c r="N184" s="148" t="s">
        <v>37</v>
      </c>
      <c r="O184" s="57"/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1" t="s">
        <v>112</v>
      </c>
      <c r="AT184" s="151" t="s">
        <v>108</v>
      </c>
      <c r="AU184" s="151" t="s">
        <v>79</v>
      </c>
      <c r="AY184" s="16" t="s">
        <v>106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6" t="s">
        <v>77</v>
      </c>
      <c r="BK184" s="152">
        <f>ROUND(I184*H184,2)</f>
        <v>0</v>
      </c>
      <c r="BL184" s="16" t="s">
        <v>112</v>
      </c>
      <c r="BM184" s="151" t="s">
        <v>255</v>
      </c>
    </row>
    <row r="185" spans="1:65" s="2" customFormat="1" ht="48.75">
      <c r="A185" s="31"/>
      <c r="B185" s="32"/>
      <c r="C185" s="31"/>
      <c r="D185" s="153" t="s">
        <v>114</v>
      </c>
      <c r="E185" s="31"/>
      <c r="F185" s="154" t="s">
        <v>256</v>
      </c>
      <c r="G185" s="31"/>
      <c r="H185" s="31"/>
      <c r="I185" s="155"/>
      <c r="J185" s="31"/>
      <c r="K185" s="31"/>
      <c r="L185" s="32"/>
      <c r="M185" s="156"/>
      <c r="N185" s="157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114</v>
      </c>
      <c r="AU185" s="16" t="s">
        <v>79</v>
      </c>
    </row>
    <row r="186" spans="1:65" s="2" customFormat="1" ht="24.2" customHeight="1">
      <c r="A186" s="31"/>
      <c r="B186" s="138"/>
      <c r="C186" s="158" t="s">
        <v>257</v>
      </c>
      <c r="D186" s="158" t="s">
        <v>122</v>
      </c>
      <c r="E186" s="159" t="s">
        <v>258</v>
      </c>
      <c r="F186" s="160" t="s">
        <v>259</v>
      </c>
      <c r="G186" s="161" t="s">
        <v>190</v>
      </c>
      <c r="H186" s="162">
        <v>18052</v>
      </c>
      <c r="I186" s="163"/>
      <c r="J186" s="164">
        <f>ROUND(I186*H186,2)</f>
        <v>0</v>
      </c>
      <c r="K186" s="165"/>
      <c r="L186" s="166"/>
      <c r="M186" s="167" t="s">
        <v>1</v>
      </c>
      <c r="N186" s="168" t="s">
        <v>37</v>
      </c>
      <c r="O186" s="57"/>
      <c r="P186" s="149">
        <f>O186*H186</f>
        <v>0</v>
      </c>
      <c r="Q186" s="149">
        <v>1.23E-3</v>
      </c>
      <c r="R186" s="149">
        <f>Q186*H186</f>
        <v>22.203959999999999</v>
      </c>
      <c r="S186" s="149">
        <v>0</v>
      </c>
      <c r="T186" s="150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1" t="s">
        <v>125</v>
      </c>
      <c r="AT186" s="151" t="s">
        <v>122</v>
      </c>
      <c r="AU186" s="151" t="s">
        <v>79</v>
      </c>
      <c r="AY186" s="16" t="s">
        <v>106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6" t="s">
        <v>77</v>
      </c>
      <c r="BK186" s="152">
        <f>ROUND(I186*H186,2)</f>
        <v>0</v>
      </c>
      <c r="BL186" s="16" t="s">
        <v>112</v>
      </c>
      <c r="BM186" s="151" t="s">
        <v>260</v>
      </c>
    </row>
    <row r="187" spans="1:65" s="2" customFormat="1" ht="19.5">
      <c r="A187" s="31"/>
      <c r="B187" s="32"/>
      <c r="C187" s="31"/>
      <c r="D187" s="153" t="s">
        <v>114</v>
      </c>
      <c r="E187" s="31"/>
      <c r="F187" s="154" t="s">
        <v>259</v>
      </c>
      <c r="G187" s="31"/>
      <c r="H187" s="31"/>
      <c r="I187" s="155"/>
      <c r="J187" s="31"/>
      <c r="K187" s="31"/>
      <c r="L187" s="32"/>
      <c r="M187" s="156"/>
      <c r="N187" s="157"/>
      <c r="O187" s="57"/>
      <c r="P187" s="57"/>
      <c r="Q187" s="57"/>
      <c r="R187" s="57"/>
      <c r="S187" s="57"/>
      <c r="T187" s="58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6" t="s">
        <v>114</v>
      </c>
      <c r="AU187" s="16" t="s">
        <v>79</v>
      </c>
    </row>
    <row r="188" spans="1:65" s="2" customFormat="1" ht="14.45" customHeight="1">
      <c r="A188" s="31"/>
      <c r="B188" s="138"/>
      <c r="C188" s="158" t="s">
        <v>261</v>
      </c>
      <c r="D188" s="158" t="s">
        <v>122</v>
      </c>
      <c r="E188" s="159" t="s">
        <v>262</v>
      </c>
      <c r="F188" s="160" t="s">
        <v>263</v>
      </c>
      <c r="G188" s="161" t="s">
        <v>190</v>
      </c>
      <c r="H188" s="162">
        <v>9026</v>
      </c>
      <c r="I188" s="163"/>
      <c r="J188" s="164">
        <f>ROUND(I188*H188,2)</f>
        <v>0</v>
      </c>
      <c r="K188" s="165"/>
      <c r="L188" s="166"/>
      <c r="M188" s="167" t="s">
        <v>1</v>
      </c>
      <c r="N188" s="168" t="s">
        <v>37</v>
      </c>
      <c r="O188" s="57"/>
      <c r="P188" s="149">
        <f>O188*H188</f>
        <v>0</v>
      </c>
      <c r="Q188" s="149">
        <v>1.8000000000000001E-4</v>
      </c>
      <c r="R188" s="149">
        <f>Q188*H188</f>
        <v>1.6246800000000001</v>
      </c>
      <c r="S188" s="149">
        <v>0</v>
      </c>
      <c r="T188" s="150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1" t="s">
        <v>125</v>
      </c>
      <c r="AT188" s="151" t="s">
        <v>122</v>
      </c>
      <c r="AU188" s="151" t="s">
        <v>79</v>
      </c>
      <c r="AY188" s="16" t="s">
        <v>106</v>
      </c>
      <c r="BE188" s="152">
        <f>IF(N188="základní",J188,0)</f>
        <v>0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6" t="s">
        <v>77</v>
      </c>
      <c r="BK188" s="152">
        <f>ROUND(I188*H188,2)</f>
        <v>0</v>
      </c>
      <c r="BL188" s="16" t="s">
        <v>112</v>
      </c>
      <c r="BM188" s="151" t="s">
        <v>264</v>
      </c>
    </row>
    <row r="189" spans="1:65" s="2" customFormat="1" ht="11.25">
      <c r="A189" s="31"/>
      <c r="B189" s="32"/>
      <c r="C189" s="31"/>
      <c r="D189" s="153" t="s">
        <v>114</v>
      </c>
      <c r="E189" s="31"/>
      <c r="F189" s="154" t="s">
        <v>263</v>
      </c>
      <c r="G189" s="31"/>
      <c r="H189" s="31"/>
      <c r="I189" s="155"/>
      <c r="J189" s="31"/>
      <c r="K189" s="31"/>
      <c r="L189" s="32"/>
      <c r="M189" s="156"/>
      <c r="N189" s="157"/>
      <c r="O189" s="57"/>
      <c r="P189" s="57"/>
      <c r="Q189" s="57"/>
      <c r="R189" s="57"/>
      <c r="S189" s="57"/>
      <c r="T189" s="58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114</v>
      </c>
      <c r="AU189" s="16" t="s">
        <v>79</v>
      </c>
    </row>
    <row r="190" spans="1:65" s="2" customFormat="1" ht="24.2" customHeight="1">
      <c r="A190" s="31"/>
      <c r="B190" s="138"/>
      <c r="C190" s="139" t="s">
        <v>265</v>
      </c>
      <c r="D190" s="139" t="s">
        <v>108</v>
      </c>
      <c r="E190" s="140" t="s">
        <v>266</v>
      </c>
      <c r="F190" s="141" t="s">
        <v>267</v>
      </c>
      <c r="G190" s="142" t="s">
        <v>175</v>
      </c>
      <c r="H190" s="143">
        <v>0.68300000000000005</v>
      </c>
      <c r="I190" s="144"/>
      <c r="J190" s="145">
        <f>ROUND(I190*H190,2)</f>
        <v>0</v>
      </c>
      <c r="K190" s="146"/>
      <c r="L190" s="32"/>
      <c r="M190" s="147" t="s">
        <v>1</v>
      </c>
      <c r="N190" s="148" t="s">
        <v>37</v>
      </c>
      <c r="O190" s="57"/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1" t="s">
        <v>112</v>
      </c>
      <c r="AT190" s="151" t="s">
        <v>108</v>
      </c>
      <c r="AU190" s="151" t="s">
        <v>79</v>
      </c>
      <c r="AY190" s="16" t="s">
        <v>106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6" t="s">
        <v>77</v>
      </c>
      <c r="BK190" s="152">
        <f>ROUND(I190*H190,2)</f>
        <v>0</v>
      </c>
      <c r="BL190" s="16" t="s">
        <v>112</v>
      </c>
      <c r="BM190" s="151" t="s">
        <v>268</v>
      </c>
    </row>
    <row r="191" spans="1:65" s="2" customFormat="1" ht="78">
      <c r="A191" s="31"/>
      <c r="B191" s="32"/>
      <c r="C191" s="31"/>
      <c r="D191" s="153" t="s">
        <v>114</v>
      </c>
      <c r="E191" s="31"/>
      <c r="F191" s="154" t="s">
        <v>269</v>
      </c>
      <c r="G191" s="31"/>
      <c r="H191" s="31"/>
      <c r="I191" s="155"/>
      <c r="J191" s="31"/>
      <c r="K191" s="31"/>
      <c r="L191" s="32"/>
      <c r="M191" s="156"/>
      <c r="N191" s="157"/>
      <c r="O191" s="57"/>
      <c r="P191" s="57"/>
      <c r="Q191" s="57"/>
      <c r="R191" s="57"/>
      <c r="S191" s="57"/>
      <c r="T191" s="58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6" t="s">
        <v>114</v>
      </c>
      <c r="AU191" s="16" t="s">
        <v>79</v>
      </c>
    </row>
    <row r="192" spans="1:65" s="2" customFormat="1" ht="24.2" customHeight="1">
      <c r="A192" s="31"/>
      <c r="B192" s="138"/>
      <c r="C192" s="139" t="s">
        <v>270</v>
      </c>
      <c r="D192" s="139" t="s">
        <v>108</v>
      </c>
      <c r="E192" s="140" t="s">
        <v>271</v>
      </c>
      <c r="F192" s="141" t="s">
        <v>272</v>
      </c>
      <c r="G192" s="142" t="s">
        <v>111</v>
      </c>
      <c r="H192" s="143">
        <v>81.319999999999993</v>
      </c>
      <c r="I192" s="144"/>
      <c r="J192" s="145">
        <f>ROUND(I192*H192,2)</f>
        <v>0</v>
      </c>
      <c r="K192" s="146"/>
      <c r="L192" s="32"/>
      <c r="M192" s="147" t="s">
        <v>1</v>
      </c>
      <c r="N192" s="148" t="s">
        <v>37</v>
      </c>
      <c r="O192" s="57"/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1" t="s">
        <v>112</v>
      </c>
      <c r="AT192" s="151" t="s">
        <v>108</v>
      </c>
      <c r="AU192" s="151" t="s">
        <v>79</v>
      </c>
      <c r="AY192" s="16" t="s">
        <v>106</v>
      </c>
      <c r="BE192" s="152">
        <f>IF(N192="základní",J192,0)</f>
        <v>0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6" t="s">
        <v>77</v>
      </c>
      <c r="BK192" s="152">
        <f>ROUND(I192*H192,2)</f>
        <v>0</v>
      </c>
      <c r="BL192" s="16" t="s">
        <v>112</v>
      </c>
      <c r="BM192" s="151" t="s">
        <v>273</v>
      </c>
    </row>
    <row r="193" spans="1:65" s="2" customFormat="1" ht="78">
      <c r="A193" s="31"/>
      <c r="B193" s="32"/>
      <c r="C193" s="31"/>
      <c r="D193" s="153" t="s">
        <v>114</v>
      </c>
      <c r="E193" s="31"/>
      <c r="F193" s="154" t="s">
        <v>274</v>
      </c>
      <c r="G193" s="31"/>
      <c r="H193" s="31"/>
      <c r="I193" s="155"/>
      <c r="J193" s="31"/>
      <c r="K193" s="31"/>
      <c r="L193" s="32"/>
      <c r="M193" s="156"/>
      <c r="N193" s="157"/>
      <c r="O193" s="57"/>
      <c r="P193" s="57"/>
      <c r="Q193" s="57"/>
      <c r="R193" s="57"/>
      <c r="S193" s="57"/>
      <c r="T193" s="58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6" t="s">
        <v>114</v>
      </c>
      <c r="AU193" s="16" t="s">
        <v>79</v>
      </c>
    </row>
    <row r="194" spans="1:65" s="2" customFormat="1" ht="24.2" customHeight="1">
      <c r="A194" s="31"/>
      <c r="B194" s="138"/>
      <c r="C194" s="139" t="s">
        <v>275</v>
      </c>
      <c r="D194" s="139" t="s">
        <v>108</v>
      </c>
      <c r="E194" s="140" t="s">
        <v>276</v>
      </c>
      <c r="F194" s="141" t="s">
        <v>277</v>
      </c>
      <c r="G194" s="142" t="s">
        <v>111</v>
      </c>
      <c r="H194" s="143">
        <v>81.319999999999993</v>
      </c>
      <c r="I194" s="144"/>
      <c r="J194" s="145">
        <f>ROUND(I194*H194,2)</f>
        <v>0</v>
      </c>
      <c r="K194" s="146"/>
      <c r="L194" s="32"/>
      <c r="M194" s="147" t="s">
        <v>1</v>
      </c>
      <c r="N194" s="148" t="s">
        <v>37</v>
      </c>
      <c r="O194" s="57"/>
      <c r="P194" s="149">
        <f>O194*H194</f>
        <v>0</v>
      </c>
      <c r="Q194" s="149">
        <v>0</v>
      </c>
      <c r="R194" s="149">
        <f>Q194*H194</f>
        <v>0</v>
      </c>
      <c r="S194" s="149">
        <v>0</v>
      </c>
      <c r="T194" s="150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1" t="s">
        <v>112</v>
      </c>
      <c r="AT194" s="151" t="s">
        <v>108</v>
      </c>
      <c r="AU194" s="151" t="s">
        <v>79</v>
      </c>
      <c r="AY194" s="16" t="s">
        <v>106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6" t="s">
        <v>77</v>
      </c>
      <c r="BK194" s="152">
        <f>ROUND(I194*H194,2)</f>
        <v>0</v>
      </c>
      <c r="BL194" s="16" t="s">
        <v>112</v>
      </c>
      <c r="BM194" s="151" t="s">
        <v>278</v>
      </c>
    </row>
    <row r="195" spans="1:65" s="2" customFormat="1" ht="78">
      <c r="A195" s="31"/>
      <c r="B195" s="32"/>
      <c r="C195" s="31"/>
      <c r="D195" s="153" t="s">
        <v>114</v>
      </c>
      <c r="E195" s="31"/>
      <c r="F195" s="154" t="s">
        <v>279</v>
      </c>
      <c r="G195" s="31"/>
      <c r="H195" s="31"/>
      <c r="I195" s="155"/>
      <c r="J195" s="31"/>
      <c r="K195" s="31"/>
      <c r="L195" s="32"/>
      <c r="M195" s="156"/>
      <c r="N195" s="157"/>
      <c r="O195" s="57"/>
      <c r="P195" s="57"/>
      <c r="Q195" s="57"/>
      <c r="R195" s="57"/>
      <c r="S195" s="57"/>
      <c r="T195" s="58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6" t="s">
        <v>114</v>
      </c>
      <c r="AU195" s="16" t="s">
        <v>79</v>
      </c>
    </row>
    <row r="196" spans="1:65" s="2" customFormat="1" ht="24.2" customHeight="1">
      <c r="A196" s="31"/>
      <c r="B196" s="138"/>
      <c r="C196" s="139" t="s">
        <v>280</v>
      </c>
      <c r="D196" s="139" t="s">
        <v>108</v>
      </c>
      <c r="E196" s="140" t="s">
        <v>281</v>
      </c>
      <c r="F196" s="141" t="s">
        <v>282</v>
      </c>
      <c r="G196" s="142" t="s">
        <v>283</v>
      </c>
      <c r="H196" s="143">
        <v>58</v>
      </c>
      <c r="I196" s="144"/>
      <c r="J196" s="145">
        <f>ROUND(I196*H196,2)</f>
        <v>0</v>
      </c>
      <c r="K196" s="146"/>
      <c r="L196" s="32"/>
      <c r="M196" s="147" t="s">
        <v>1</v>
      </c>
      <c r="N196" s="148" t="s">
        <v>37</v>
      </c>
      <c r="O196" s="57"/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1" t="s">
        <v>112</v>
      </c>
      <c r="AT196" s="151" t="s">
        <v>108</v>
      </c>
      <c r="AU196" s="151" t="s">
        <v>79</v>
      </c>
      <c r="AY196" s="16" t="s">
        <v>106</v>
      </c>
      <c r="BE196" s="152">
        <f>IF(N196="základní",J196,0)</f>
        <v>0</v>
      </c>
      <c r="BF196" s="152">
        <f>IF(N196="snížená",J196,0)</f>
        <v>0</v>
      </c>
      <c r="BG196" s="152">
        <f>IF(N196="zákl. přenesená",J196,0)</f>
        <v>0</v>
      </c>
      <c r="BH196" s="152">
        <f>IF(N196="sníž. přenesená",J196,0)</f>
        <v>0</v>
      </c>
      <c r="BI196" s="152">
        <f>IF(N196="nulová",J196,0)</f>
        <v>0</v>
      </c>
      <c r="BJ196" s="16" t="s">
        <v>77</v>
      </c>
      <c r="BK196" s="152">
        <f>ROUND(I196*H196,2)</f>
        <v>0</v>
      </c>
      <c r="BL196" s="16" t="s">
        <v>112</v>
      </c>
      <c r="BM196" s="151" t="s">
        <v>284</v>
      </c>
    </row>
    <row r="197" spans="1:65" s="2" customFormat="1" ht="68.25">
      <c r="A197" s="31"/>
      <c r="B197" s="32"/>
      <c r="C197" s="31"/>
      <c r="D197" s="153" t="s">
        <v>114</v>
      </c>
      <c r="E197" s="31"/>
      <c r="F197" s="154" t="s">
        <v>285</v>
      </c>
      <c r="G197" s="31"/>
      <c r="H197" s="31"/>
      <c r="I197" s="155"/>
      <c r="J197" s="31"/>
      <c r="K197" s="31"/>
      <c r="L197" s="32"/>
      <c r="M197" s="156"/>
      <c r="N197" s="157"/>
      <c r="O197" s="57"/>
      <c r="P197" s="57"/>
      <c r="Q197" s="57"/>
      <c r="R197" s="57"/>
      <c r="S197" s="57"/>
      <c r="T197" s="58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6" t="s">
        <v>114</v>
      </c>
      <c r="AU197" s="16" t="s">
        <v>79</v>
      </c>
    </row>
    <row r="198" spans="1:65" s="2" customFormat="1" ht="24.2" customHeight="1">
      <c r="A198" s="31"/>
      <c r="B198" s="138"/>
      <c r="C198" s="139" t="s">
        <v>286</v>
      </c>
      <c r="D198" s="139" t="s">
        <v>108</v>
      </c>
      <c r="E198" s="140" t="s">
        <v>287</v>
      </c>
      <c r="F198" s="141" t="s">
        <v>288</v>
      </c>
      <c r="G198" s="142" t="s">
        <v>283</v>
      </c>
      <c r="H198" s="143">
        <v>6</v>
      </c>
      <c r="I198" s="144"/>
      <c r="J198" s="145">
        <f>ROUND(I198*H198,2)</f>
        <v>0</v>
      </c>
      <c r="K198" s="146"/>
      <c r="L198" s="32"/>
      <c r="M198" s="147" t="s">
        <v>1</v>
      </c>
      <c r="N198" s="148" t="s">
        <v>37</v>
      </c>
      <c r="O198" s="57"/>
      <c r="P198" s="149">
        <f>O198*H198</f>
        <v>0</v>
      </c>
      <c r="Q198" s="149">
        <v>0</v>
      </c>
      <c r="R198" s="149">
        <f>Q198*H198</f>
        <v>0</v>
      </c>
      <c r="S198" s="149">
        <v>0</v>
      </c>
      <c r="T198" s="150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1" t="s">
        <v>112</v>
      </c>
      <c r="AT198" s="151" t="s">
        <v>108</v>
      </c>
      <c r="AU198" s="151" t="s">
        <v>79</v>
      </c>
      <c r="AY198" s="16" t="s">
        <v>106</v>
      </c>
      <c r="BE198" s="152">
        <f>IF(N198="základní",J198,0)</f>
        <v>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16" t="s">
        <v>77</v>
      </c>
      <c r="BK198" s="152">
        <f>ROUND(I198*H198,2)</f>
        <v>0</v>
      </c>
      <c r="BL198" s="16" t="s">
        <v>112</v>
      </c>
      <c r="BM198" s="151" t="s">
        <v>289</v>
      </c>
    </row>
    <row r="199" spans="1:65" s="2" customFormat="1" ht="58.5">
      <c r="A199" s="31"/>
      <c r="B199" s="32"/>
      <c r="C199" s="31"/>
      <c r="D199" s="153" t="s">
        <v>114</v>
      </c>
      <c r="E199" s="31"/>
      <c r="F199" s="154" t="s">
        <v>290</v>
      </c>
      <c r="G199" s="31"/>
      <c r="H199" s="31"/>
      <c r="I199" s="155"/>
      <c r="J199" s="31"/>
      <c r="K199" s="31"/>
      <c r="L199" s="32"/>
      <c r="M199" s="156"/>
      <c r="N199" s="157"/>
      <c r="O199" s="57"/>
      <c r="P199" s="57"/>
      <c r="Q199" s="57"/>
      <c r="R199" s="57"/>
      <c r="S199" s="57"/>
      <c r="T199" s="58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6" t="s">
        <v>114</v>
      </c>
      <c r="AU199" s="16" t="s">
        <v>79</v>
      </c>
    </row>
    <row r="200" spans="1:65" s="2" customFormat="1" ht="37.9" customHeight="1">
      <c r="A200" s="31"/>
      <c r="B200" s="138"/>
      <c r="C200" s="139" t="s">
        <v>291</v>
      </c>
      <c r="D200" s="139" t="s">
        <v>108</v>
      </c>
      <c r="E200" s="140" t="s">
        <v>292</v>
      </c>
      <c r="F200" s="141" t="s">
        <v>293</v>
      </c>
      <c r="G200" s="142" t="s">
        <v>111</v>
      </c>
      <c r="H200" s="143">
        <v>916</v>
      </c>
      <c r="I200" s="144"/>
      <c r="J200" s="145">
        <f>ROUND(I200*H200,2)</f>
        <v>0</v>
      </c>
      <c r="K200" s="146"/>
      <c r="L200" s="32"/>
      <c r="M200" s="147" t="s">
        <v>1</v>
      </c>
      <c r="N200" s="148" t="s">
        <v>37</v>
      </c>
      <c r="O200" s="57"/>
      <c r="P200" s="149">
        <f>O200*H200</f>
        <v>0</v>
      </c>
      <c r="Q200" s="149">
        <v>0</v>
      </c>
      <c r="R200" s="149">
        <f>Q200*H200</f>
        <v>0</v>
      </c>
      <c r="S200" s="149">
        <v>0</v>
      </c>
      <c r="T200" s="150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1" t="s">
        <v>112</v>
      </c>
      <c r="AT200" s="151" t="s">
        <v>108</v>
      </c>
      <c r="AU200" s="151" t="s">
        <v>79</v>
      </c>
      <c r="AY200" s="16" t="s">
        <v>106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6" t="s">
        <v>77</v>
      </c>
      <c r="BK200" s="152">
        <f>ROUND(I200*H200,2)</f>
        <v>0</v>
      </c>
      <c r="BL200" s="16" t="s">
        <v>112</v>
      </c>
      <c r="BM200" s="151" t="s">
        <v>294</v>
      </c>
    </row>
    <row r="201" spans="1:65" s="2" customFormat="1" ht="58.5">
      <c r="A201" s="31"/>
      <c r="B201" s="32"/>
      <c r="C201" s="31"/>
      <c r="D201" s="153" t="s">
        <v>114</v>
      </c>
      <c r="E201" s="31"/>
      <c r="F201" s="154" t="s">
        <v>295</v>
      </c>
      <c r="G201" s="31"/>
      <c r="H201" s="31"/>
      <c r="I201" s="155"/>
      <c r="J201" s="31"/>
      <c r="K201" s="31"/>
      <c r="L201" s="32"/>
      <c r="M201" s="156"/>
      <c r="N201" s="157"/>
      <c r="O201" s="57"/>
      <c r="P201" s="57"/>
      <c r="Q201" s="57"/>
      <c r="R201" s="57"/>
      <c r="S201" s="57"/>
      <c r="T201" s="58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6" t="s">
        <v>114</v>
      </c>
      <c r="AU201" s="16" t="s">
        <v>79</v>
      </c>
    </row>
    <row r="202" spans="1:65" s="2" customFormat="1" ht="37.9" customHeight="1">
      <c r="A202" s="31"/>
      <c r="B202" s="138"/>
      <c r="C202" s="139" t="s">
        <v>296</v>
      </c>
      <c r="D202" s="139" t="s">
        <v>108</v>
      </c>
      <c r="E202" s="140" t="s">
        <v>297</v>
      </c>
      <c r="F202" s="141" t="s">
        <v>298</v>
      </c>
      <c r="G202" s="142" t="s">
        <v>111</v>
      </c>
      <c r="H202" s="143">
        <v>916</v>
      </c>
      <c r="I202" s="144"/>
      <c r="J202" s="145">
        <f>ROUND(I202*H202,2)</f>
        <v>0</v>
      </c>
      <c r="K202" s="146"/>
      <c r="L202" s="32"/>
      <c r="M202" s="147" t="s">
        <v>1</v>
      </c>
      <c r="N202" s="148" t="s">
        <v>37</v>
      </c>
      <c r="O202" s="57"/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1" t="s">
        <v>112</v>
      </c>
      <c r="AT202" s="151" t="s">
        <v>108</v>
      </c>
      <c r="AU202" s="151" t="s">
        <v>79</v>
      </c>
      <c r="AY202" s="16" t="s">
        <v>106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6" t="s">
        <v>77</v>
      </c>
      <c r="BK202" s="152">
        <f>ROUND(I202*H202,2)</f>
        <v>0</v>
      </c>
      <c r="BL202" s="16" t="s">
        <v>112</v>
      </c>
      <c r="BM202" s="151" t="s">
        <v>299</v>
      </c>
    </row>
    <row r="203" spans="1:65" s="2" customFormat="1" ht="58.5">
      <c r="A203" s="31"/>
      <c r="B203" s="32"/>
      <c r="C203" s="31"/>
      <c r="D203" s="153" t="s">
        <v>114</v>
      </c>
      <c r="E203" s="31"/>
      <c r="F203" s="154" t="s">
        <v>300</v>
      </c>
      <c r="G203" s="31"/>
      <c r="H203" s="31"/>
      <c r="I203" s="155"/>
      <c r="J203" s="31"/>
      <c r="K203" s="31"/>
      <c r="L203" s="32"/>
      <c r="M203" s="156"/>
      <c r="N203" s="157"/>
      <c r="O203" s="57"/>
      <c r="P203" s="57"/>
      <c r="Q203" s="57"/>
      <c r="R203" s="57"/>
      <c r="S203" s="57"/>
      <c r="T203" s="58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6" t="s">
        <v>114</v>
      </c>
      <c r="AU203" s="16" t="s">
        <v>79</v>
      </c>
    </row>
    <row r="204" spans="1:65" s="2" customFormat="1" ht="24.2" customHeight="1">
      <c r="A204" s="31"/>
      <c r="B204" s="138"/>
      <c r="C204" s="139" t="s">
        <v>301</v>
      </c>
      <c r="D204" s="139" t="s">
        <v>108</v>
      </c>
      <c r="E204" s="140" t="s">
        <v>302</v>
      </c>
      <c r="F204" s="141" t="s">
        <v>303</v>
      </c>
      <c r="G204" s="142" t="s">
        <v>111</v>
      </c>
      <c r="H204" s="143">
        <v>81.319999999999993</v>
      </c>
      <c r="I204" s="144"/>
      <c r="J204" s="145">
        <f>ROUND(I204*H204,2)</f>
        <v>0</v>
      </c>
      <c r="K204" s="146"/>
      <c r="L204" s="32"/>
      <c r="M204" s="147" t="s">
        <v>1</v>
      </c>
      <c r="N204" s="148" t="s">
        <v>37</v>
      </c>
      <c r="O204" s="57"/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1" t="s">
        <v>112</v>
      </c>
      <c r="AT204" s="151" t="s">
        <v>108</v>
      </c>
      <c r="AU204" s="151" t="s">
        <v>79</v>
      </c>
      <c r="AY204" s="16" t="s">
        <v>106</v>
      </c>
      <c r="BE204" s="152">
        <f>IF(N204="základní",J204,0)</f>
        <v>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6" t="s">
        <v>77</v>
      </c>
      <c r="BK204" s="152">
        <f>ROUND(I204*H204,2)</f>
        <v>0</v>
      </c>
      <c r="BL204" s="16" t="s">
        <v>112</v>
      </c>
      <c r="BM204" s="151" t="s">
        <v>304</v>
      </c>
    </row>
    <row r="205" spans="1:65" s="2" customFormat="1" ht="48.75">
      <c r="A205" s="31"/>
      <c r="B205" s="32"/>
      <c r="C205" s="31"/>
      <c r="D205" s="153" t="s">
        <v>114</v>
      </c>
      <c r="E205" s="31"/>
      <c r="F205" s="154" t="s">
        <v>305</v>
      </c>
      <c r="G205" s="31"/>
      <c r="H205" s="31"/>
      <c r="I205" s="155"/>
      <c r="J205" s="31"/>
      <c r="K205" s="31"/>
      <c r="L205" s="32"/>
      <c r="M205" s="156"/>
      <c r="N205" s="157"/>
      <c r="O205" s="57"/>
      <c r="P205" s="57"/>
      <c r="Q205" s="57"/>
      <c r="R205" s="57"/>
      <c r="S205" s="57"/>
      <c r="T205" s="58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6" t="s">
        <v>114</v>
      </c>
      <c r="AU205" s="16" t="s">
        <v>79</v>
      </c>
    </row>
    <row r="206" spans="1:65" s="2" customFormat="1" ht="24.2" customHeight="1">
      <c r="A206" s="31"/>
      <c r="B206" s="138"/>
      <c r="C206" s="139" t="s">
        <v>306</v>
      </c>
      <c r="D206" s="139" t="s">
        <v>108</v>
      </c>
      <c r="E206" s="140" t="s">
        <v>307</v>
      </c>
      <c r="F206" s="141" t="s">
        <v>308</v>
      </c>
      <c r="G206" s="142" t="s">
        <v>111</v>
      </c>
      <c r="H206" s="143">
        <v>81.319999999999993</v>
      </c>
      <c r="I206" s="144"/>
      <c r="J206" s="145">
        <f>ROUND(I206*H206,2)</f>
        <v>0</v>
      </c>
      <c r="K206" s="146"/>
      <c r="L206" s="32"/>
      <c r="M206" s="147" t="s">
        <v>1</v>
      </c>
      <c r="N206" s="148" t="s">
        <v>37</v>
      </c>
      <c r="O206" s="57"/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1" t="s">
        <v>112</v>
      </c>
      <c r="AT206" s="151" t="s">
        <v>108</v>
      </c>
      <c r="AU206" s="151" t="s">
        <v>79</v>
      </c>
      <c r="AY206" s="16" t="s">
        <v>106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6" t="s">
        <v>77</v>
      </c>
      <c r="BK206" s="152">
        <f>ROUND(I206*H206,2)</f>
        <v>0</v>
      </c>
      <c r="BL206" s="16" t="s">
        <v>112</v>
      </c>
      <c r="BM206" s="151" t="s">
        <v>309</v>
      </c>
    </row>
    <row r="207" spans="1:65" s="2" customFormat="1" ht="48.75">
      <c r="A207" s="31"/>
      <c r="B207" s="32"/>
      <c r="C207" s="31"/>
      <c r="D207" s="153" t="s">
        <v>114</v>
      </c>
      <c r="E207" s="31"/>
      <c r="F207" s="154" t="s">
        <v>310</v>
      </c>
      <c r="G207" s="31"/>
      <c r="H207" s="31"/>
      <c r="I207" s="155"/>
      <c r="J207" s="31"/>
      <c r="K207" s="31"/>
      <c r="L207" s="32"/>
      <c r="M207" s="156"/>
      <c r="N207" s="157"/>
      <c r="O207" s="57"/>
      <c r="P207" s="57"/>
      <c r="Q207" s="57"/>
      <c r="R207" s="57"/>
      <c r="S207" s="57"/>
      <c r="T207" s="58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6" t="s">
        <v>114</v>
      </c>
      <c r="AU207" s="16" t="s">
        <v>79</v>
      </c>
    </row>
    <row r="208" spans="1:65" s="2" customFormat="1" ht="14.45" customHeight="1">
      <c r="A208" s="31"/>
      <c r="B208" s="138"/>
      <c r="C208" s="139" t="s">
        <v>311</v>
      </c>
      <c r="D208" s="139" t="s">
        <v>108</v>
      </c>
      <c r="E208" s="140" t="s">
        <v>312</v>
      </c>
      <c r="F208" s="141" t="s">
        <v>313</v>
      </c>
      <c r="G208" s="142" t="s">
        <v>190</v>
      </c>
      <c r="H208" s="143">
        <v>237</v>
      </c>
      <c r="I208" s="144"/>
      <c r="J208" s="145">
        <f>ROUND(I208*H208,2)</f>
        <v>0</v>
      </c>
      <c r="K208" s="146"/>
      <c r="L208" s="32"/>
      <c r="M208" s="147" t="s">
        <v>1</v>
      </c>
      <c r="N208" s="148" t="s">
        <v>37</v>
      </c>
      <c r="O208" s="57"/>
      <c r="P208" s="149">
        <f>O208*H208</f>
        <v>0</v>
      </c>
      <c r="Q208" s="149">
        <v>0</v>
      </c>
      <c r="R208" s="149">
        <f>Q208*H208</f>
        <v>0</v>
      </c>
      <c r="S208" s="149">
        <v>0</v>
      </c>
      <c r="T208" s="150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1" t="s">
        <v>112</v>
      </c>
      <c r="AT208" s="151" t="s">
        <v>108</v>
      </c>
      <c r="AU208" s="151" t="s">
        <v>79</v>
      </c>
      <c r="AY208" s="16" t="s">
        <v>106</v>
      </c>
      <c r="BE208" s="152">
        <f>IF(N208="základní",J208,0)</f>
        <v>0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6" t="s">
        <v>77</v>
      </c>
      <c r="BK208" s="152">
        <f>ROUND(I208*H208,2)</f>
        <v>0</v>
      </c>
      <c r="BL208" s="16" t="s">
        <v>112</v>
      </c>
      <c r="BM208" s="151" t="s">
        <v>314</v>
      </c>
    </row>
    <row r="209" spans="1:65" s="2" customFormat="1" ht="39">
      <c r="A209" s="31"/>
      <c r="B209" s="32"/>
      <c r="C209" s="31"/>
      <c r="D209" s="153" t="s">
        <v>114</v>
      </c>
      <c r="E209" s="31"/>
      <c r="F209" s="154" t="s">
        <v>315</v>
      </c>
      <c r="G209" s="31"/>
      <c r="H209" s="31"/>
      <c r="I209" s="155"/>
      <c r="J209" s="31"/>
      <c r="K209" s="31"/>
      <c r="L209" s="32"/>
      <c r="M209" s="156"/>
      <c r="N209" s="157"/>
      <c r="O209" s="57"/>
      <c r="P209" s="57"/>
      <c r="Q209" s="57"/>
      <c r="R209" s="57"/>
      <c r="S209" s="57"/>
      <c r="T209" s="58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6" t="s">
        <v>114</v>
      </c>
      <c r="AU209" s="16" t="s">
        <v>79</v>
      </c>
    </row>
    <row r="210" spans="1:65" s="2" customFormat="1" ht="14.45" customHeight="1">
      <c r="A210" s="31"/>
      <c r="B210" s="138"/>
      <c r="C210" s="158" t="s">
        <v>316</v>
      </c>
      <c r="D210" s="158" t="s">
        <v>122</v>
      </c>
      <c r="E210" s="159" t="s">
        <v>317</v>
      </c>
      <c r="F210" s="160" t="s">
        <v>318</v>
      </c>
      <c r="G210" s="161" t="s">
        <v>190</v>
      </c>
      <c r="H210" s="162">
        <v>220</v>
      </c>
      <c r="I210" s="163"/>
      <c r="J210" s="164">
        <f>ROUND(I210*H210,2)</f>
        <v>0</v>
      </c>
      <c r="K210" s="165"/>
      <c r="L210" s="166"/>
      <c r="M210" s="167" t="s">
        <v>1</v>
      </c>
      <c r="N210" s="168" t="s">
        <v>37</v>
      </c>
      <c r="O210" s="57"/>
      <c r="P210" s="149">
        <f>O210*H210</f>
        <v>0</v>
      </c>
      <c r="Q210" s="149">
        <v>1.0059999999999999E-2</v>
      </c>
      <c r="R210" s="149">
        <f>Q210*H210</f>
        <v>2.2132000000000001</v>
      </c>
      <c r="S210" s="149">
        <v>0</v>
      </c>
      <c r="T210" s="150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1" t="s">
        <v>125</v>
      </c>
      <c r="AT210" s="151" t="s">
        <v>122</v>
      </c>
      <c r="AU210" s="151" t="s">
        <v>79</v>
      </c>
      <c r="AY210" s="16" t="s">
        <v>106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6" t="s">
        <v>77</v>
      </c>
      <c r="BK210" s="152">
        <f>ROUND(I210*H210,2)</f>
        <v>0</v>
      </c>
      <c r="BL210" s="16" t="s">
        <v>112</v>
      </c>
      <c r="BM210" s="151" t="s">
        <v>319</v>
      </c>
    </row>
    <row r="211" spans="1:65" s="2" customFormat="1" ht="11.25">
      <c r="A211" s="31"/>
      <c r="B211" s="32"/>
      <c r="C211" s="31"/>
      <c r="D211" s="153" t="s">
        <v>114</v>
      </c>
      <c r="E211" s="31"/>
      <c r="F211" s="154" t="s">
        <v>318</v>
      </c>
      <c r="G211" s="31"/>
      <c r="H211" s="31"/>
      <c r="I211" s="155"/>
      <c r="J211" s="31"/>
      <c r="K211" s="31"/>
      <c r="L211" s="32"/>
      <c r="M211" s="156"/>
      <c r="N211" s="157"/>
      <c r="O211" s="57"/>
      <c r="P211" s="57"/>
      <c r="Q211" s="57"/>
      <c r="R211" s="57"/>
      <c r="S211" s="57"/>
      <c r="T211" s="58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6" t="s">
        <v>114</v>
      </c>
      <c r="AU211" s="16" t="s">
        <v>79</v>
      </c>
    </row>
    <row r="212" spans="1:65" s="2" customFormat="1" ht="14.45" customHeight="1">
      <c r="A212" s="31"/>
      <c r="B212" s="138"/>
      <c r="C212" s="158" t="s">
        <v>320</v>
      </c>
      <c r="D212" s="158" t="s">
        <v>122</v>
      </c>
      <c r="E212" s="159" t="s">
        <v>321</v>
      </c>
      <c r="F212" s="160" t="s">
        <v>322</v>
      </c>
      <c r="G212" s="161" t="s">
        <v>190</v>
      </c>
      <c r="H212" s="162">
        <v>17</v>
      </c>
      <c r="I212" s="163"/>
      <c r="J212" s="164">
        <f>ROUND(I212*H212,2)</f>
        <v>0</v>
      </c>
      <c r="K212" s="165"/>
      <c r="L212" s="166"/>
      <c r="M212" s="167" t="s">
        <v>1</v>
      </c>
      <c r="N212" s="168" t="s">
        <v>37</v>
      </c>
      <c r="O212" s="57"/>
      <c r="P212" s="149">
        <f>O212*H212</f>
        <v>0</v>
      </c>
      <c r="Q212" s="149">
        <v>1.004E-2</v>
      </c>
      <c r="R212" s="149">
        <f>Q212*H212</f>
        <v>0.17068</v>
      </c>
      <c r="S212" s="149">
        <v>0</v>
      </c>
      <c r="T212" s="150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1" t="s">
        <v>125</v>
      </c>
      <c r="AT212" s="151" t="s">
        <v>122</v>
      </c>
      <c r="AU212" s="151" t="s">
        <v>79</v>
      </c>
      <c r="AY212" s="16" t="s">
        <v>106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6" t="s">
        <v>77</v>
      </c>
      <c r="BK212" s="152">
        <f>ROUND(I212*H212,2)</f>
        <v>0</v>
      </c>
      <c r="BL212" s="16" t="s">
        <v>112</v>
      </c>
      <c r="BM212" s="151" t="s">
        <v>323</v>
      </c>
    </row>
    <row r="213" spans="1:65" s="2" customFormat="1" ht="11.25">
      <c r="A213" s="31"/>
      <c r="B213" s="32"/>
      <c r="C213" s="31"/>
      <c r="D213" s="153" t="s">
        <v>114</v>
      </c>
      <c r="E213" s="31"/>
      <c r="F213" s="154" t="s">
        <v>322</v>
      </c>
      <c r="G213" s="31"/>
      <c r="H213" s="31"/>
      <c r="I213" s="155"/>
      <c r="J213" s="31"/>
      <c r="K213" s="31"/>
      <c r="L213" s="32"/>
      <c r="M213" s="156"/>
      <c r="N213" s="157"/>
      <c r="O213" s="57"/>
      <c r="P213" s="57"/>
      <c r="Q213" s="57"/>
      <c r="R213" s="57"/>
      <c r="S213" s="57"/>
      <c r="T213" s="58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6" t="s">
        <v>114</v>
      </c>
      <c r="AU213" s="16" t="s">
        <v>79</v>
      </c>
    </row>
    <row r="214" spans="1:65" s="2" customFormat="1" ht="24.2" customHeight="1">
      <c r="A214" s="31"/>
      <c r="B214" s="138"/>
      <c r="C214" s="139" t="s">
        <v>324</v>
      </c>
      <c r="D214" s="139" t="s">
        <v>108</v>
      </c>
      <c r="E214" s="140" t="s">
        <v>325</v>
      </c>
      <c r="F214" s="141" t="s">
        <v>326</v>
      </c>
      <c r="G214" s="142" t="s">
        <v>190</v>
      </c>
      <c r="H214" s="143">
        <v>2</v>
      </c>
      <c r="I214" s="144"/>
      <c r="J214" s="145">
        <f>ROUND(I214*H214,2)</f>
        <v>0</v>
      </c>
      <c r="K214" s="146"/>
      <c r="L214" s="32"/>
      <c r="M214" s="147" t="s">
        <v>1</v>
      </c>
      <c r="N214" s="148" t="s">
        <v>37</v>
      </c>
      <c r="O214" s="57"/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1" t="s">
        <v>112</v>
      </c>
      <c r="AT214" s="151" t="s">
        <v>108</v>
      </c>
      <c r="AU214" s="151" t="s">
        <v>79</v>
      </c>
      <c r="AY214" s="16" t="s">
        <v>106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6" t="s">
        <v>77</v>
      </c>
      <c r="BK214" s="152">
        <f>ROUND(I214*H214,2)</f>
        <v>0</v>
      </c>
      <c r="BL214" s="16" t="s">
        <v>112</v>
      </c>
      <c r="BM214" s="151" t="s">
        <v>327</v>
      </c>
    </row>
    <row r="215" spans="1:65" s="2" customFormat="1" ht="58.5">
      <c r="A215" s="31"/>
      <c r="B215" s="32"/>
      <c r="C215" s="31"/>
      <c r="D215" s="153" t="s">
        <v>114</v>
      </c>
      <c r="E215" s="31"/>
      <c r="F215" s="154" t="s">
        <v>328</v>
      </c>
      <c r="G215" s="31"/>
      <c r="H215" s="31"/>
      <c r="I215" s="155"/>
      <c r="J215" s="31"/>
      <c r="K215" s="31"/>
      <c r="L215" s="32"/>
      <c r="M215" s="156"/>
      <c r="N215" s="157"/>
      <c r="O215" s="57"/>
      <c r="P215" s="57"/>
      <c r="Q215" s="57"/>
      <c r="R215" s="57"/>
      <c r="S215" s="57"/>
      <c r="T215" s="58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6" t="s">
        <v>114</v>
      </c>
      <c r="AU215" s="16" t="s">
        <v>79</v>
      </c>
    </row>
    <row r="216" spans="1:65" s="2" customFormat="1" ht="24.2" customHeight="1">
      <c r="A216" s="31"/>
      <c r="B216" s="138"/>
      <c r="C216" s="139" t="s">
        <v>329</v>
      </c>
      <c r="D216" s="139" t="s">
        <v>108</v>
      </c>
      <c r="E216" s="140" t="s">
        <v>330</v>
      </c>
      <c r="F216" s="141" t="s">
        <v>331</v>
      </c>
      <c r="G216" s="142" t="s">
        <v>111</v>
      </c>
      <c r="H216" s="143">
        <v>81.319999999999993</v>
      </c>
      <c r="I216" s="144"/>
      <c r="J216" s="145">
        <f>ROUND(I216*H216,2)</f>
        <v>0</v>
      </c>
      <c r="K216" s="146"/>
      <c r="L216" s="32"/>
      <c r="M216" s="147" t="s">
        <v>1</v>
      </c>
      <c r="N216" s="148" t="s">
        <v>37</v>
      </c>
      <c r="O216" s="57"/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1" t="s">
        <v>112</v>
      </c>
      <c r="AT216" s="151" t="s">
        <v>108</v>
      </c>
      <c r="AU216" s="151" t="s">
        <v>79</v>
      </c>
      <c r="AY216" s="16" t="s">
        <v>106</v>
      </c>
      <c r="BE216" s="152">
        <f>IF(N216="základní",J216,0)</f>
        <v>0</v>
      </c>
      <c r="BF216" s="152">
        <f>IF(N216="snížená",J216,0)</f>
        <v>0</v>
      </c>
      <c r="BG216" s="152">
        <f>IF(N216="zákl. přenesená",J216,0)</f>
        <v>0</v>
      </c>
      <c r="BH216" s="152">
        <f>IF(N216="sníž. přenesená",J216,0)</f>
        <v>0</v>
      </c>
      <c r="BI216" s="152">
        <f>IF(N216="nulová",J216,0)</f>
        <v>0</v>
      </c>
      <c r="BJ216" s="16" t="s">
        <v>77</v>
      </c>
      <c r="BK216" s="152">
        <f>ROUND(I216*H216,2)</f>
        <v>0</v>
      </c>
      <c r="BL216" s="16" t="s">
        <v>112</v>
      </c>
      <c r="BM216" s="151" t="s">
        <v>332</v>
      </c>
    </row>
    <row r="217" spans="1:65" s="2" customFormat="1" ht="58.5">
      <c r="A217" s="31"/>
      <c r="B217" s="32"/>
      <c r="C217" s="31"/>
      <c r="D217" s="153" t="s">
        <v>114</v>
      </c>
      <c r="E217" s="31"/>
      <c r="F217" s="154" t="s">
        <v>333</v>
      </c>
      <c r="G217" s="31"/>
      <c r="H217" s="31"/>
      <c r="I217" s="155"/>
      <c r="J217" s="31"/>
      <c r="K217" s="31"/>
      <c r="L217" s="32"/>
      <c r="M217" s="156"/>
      <c r="N217" s="157"/>
      <c r="O217" s="57"/>
      <c r="P217" s="57"/>
      <c r="Q217" s="57"/>
      <c r="R217" s="57"/>
      <c r="S217" s="57"/>
      <c r="T217" s="58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6" t="s">
        <v>114</v>
      </c>
      <c r="AU217" s="16" t="s">
        <v>79</v>
      </c>
    </row>
    <row r="218" spans="1:65" s="2" customFormat="1" ht="24.2" customHeight="1">
      <c r="A218" s="31"/>
      <c r="B218" s="138"/>
      <c r="C218" s="158" t="s">
        <v>334</v>
      </c>
      <c r="D218" s="158" t="s">
        <v>122</v>
      </c>
      <c r="E218" s="159" t="s">
        <v>335</v>
      </c>
      <c r="F218" s="160" t="s">
        <v>336</v>
      </c>
      <c r="G218" s="161" t="s">
        <v>190</v>
      </c>
      <c r="H218" s="162">
        <v>1</v>
      </c>
      <c r="I218" s="230">
        <v>3545200</v>
      </c>
      <c r="J218" s="164">
        <f>ROUND(I218*H218,2)</f>
        <v>3545200</v>
      </c>
      <c r="K218" s="165"/>
      <c r="L218" s="231" t="s">
        <v>531</v>
      </c>
      <c r="M218" s="167" t="s">
        <v>1</v>
      </c>
      <c r="N218" s="168" t="s">
        <v>37</v>
      </c>
      <c r="O218" s="57"/>
      <c r="P218" s="149">
        <f>O218*H218</f>
        <v>0</v>
      </c>
      <c r="Q218" s="149">
        <v>62.384</v>
      </c>
      <c r="R218" s="149">
        <f>Q218*H218</f>
        <v>62.384</v>
      </c>
      <c r="S218" s="149">
        <v>0</v>
      </c>
      <c r="T218" s="150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1" t="s">
        <v>125</v>
      </c>
      <c r="AT218" s="151" t="s">
        <v>122</v>
      </c>
      <c r="AU218" s="151" t="s">
        <v>79</v>
      </c>
      <c r="AY218" s="16" t="s">
        <v>106</v>
      </c>
      <c r="BE218" s="152">
        <f>IF(N218="základní",J218,0)</f>
        <v>3545200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6" t="s">
        <v>77</v>
      </c>
      <c r="BK218" s="152">
        <f>ROUND(I218*H218,2)</f>
        <v>3545200</v>
      </c>
      <c r="BL218" s="16" t="s">
        <v>112</v>
      </c>
      <c r="BM218" s="151" t="s">
        <v>337</v>
      </c>
    </row>
    <row r="219" spans="1:65" s="2" customFormat="1" ht="19.5">
      <c r="A219" s="31"/>
      <c r="B219" s="32"/>
      <c r="C219" s="31"/>
      <c r="D219" s="153" t="s">
        <v>114</v>
      </c>
      <c r="E219" s="31"/>
      <c r="F219" s="154" t="s">
        <v>336</v>
      </c>
      <c r="G219" s="31"/>
      <c r="H219" s="31"/>
      <c r="I219" s="155"/>
      <c r="J219" s="31"/>
      <c r="K219" s="31"/>
      <c r="L219" s="32"/>
      <c r="M219" s="156"/>
      <c r="N219" s="157"/>
      <c r="O219" s="57"/>
      <c r="P219" s="57"/>
      <c r="Q219" s="57"/>
      <c r="R219" s="57"/>
      <c r="S219" s="57"/>
      <c r="T219" s="58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6" t="s">
        <v>114</v>
      </c>
      <c r="AU219" s="16" t="s">
        <v>79</v>
      </c>
    </row>
    <row r="220" spans="1:65" s="2" customFormat="1" ht="24.2" customHeight="1">
      <c r="A220" s="31"/>
      <c r="B220" s="138"/>
      <c r="C220" s="139" t="s">
        <v>338</v>
      </c>
      <c r="D220" s="139" t="s">
        <v>108</v>
      </c>
      <c r="E220" s="140" t="s">
        <v>339</v>
      </c>
      <c r="F220" s="141" t="s">
        <v>340</v>
      </c>
      <c r="G220" s="142" t="s">
        <v>111</v>
      </c>
      <c r="H220" s="143">
        <v>81.319999999999993</v>
      </c>
      <c r="I220" s="144"/>
      <c r="J220" s="145">
        <f>ROUND(I220*H220,2)</f>
        <v>0</v>
      </c>
      <c r="K220" s="146"/>
      <c r="L220" s="32"/>
      <c r="M220" s="147" t="s">
        <v>1</v>
      </c>
      <c r="N220" s="148" t="s">
        <v>37</v>
      </c>
      <c r="O220" s="57"/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1" t="s">
        <v>112</v>
      </c>
      <c r="AT220" s="151" t="s">
        <v>108</v>
      </c>
      <c r="AU220" s="151" t="s">
        <v>79</v>
      </c>
      <c r="AY220" s="16" t="s">
        <v>106</v>
      </c>
      <c r="BE220" s="152">
        <f>IF(N220="základní",J220,0)</f>
        <v>0</v>
      </c>
      <c r="BF220" s="152">
        <f>IF(N220="snížená",J220,0)</f>
        <v>0</v>
      </c>
      <c r="BG220" s="152">
        <f>IF(N220="zákl. přenesená",J220,0)</f>
        <v>0</v>
      </c>
      <c r="BH220" s="152">
        <f>IF(N220="sníž. přenesená",J220,0)</f>
        <v>0</v>
      </c>
      <c r="BI220" s="152">
        <f>IF(N220="nulová",J220,0)</f>
        <v>0</v>
      </c>
      <c r="BJ220" s="16" t="s">
        <v>77</v>
      </c>
      <c r="BK220" s="152">
        <f>ROUND(I220*H220,2)</f>
        <v>0</v>
      </c>
      <c r="BL220" s="16" t="s">
        <v>112</v>
      </c>
      <c r="BM220" s="151" t="s">
        <v>341</v>
      </c>
    </row>
    <row r="221" spans="1:65" s="2" customFormat="1" ht="39">
      <c r="A221" s="31"/>
      <c r="B221" s="32"/>
      <c r="C221" s="31"/>
      <c r="D221" s="153" t="s">
        <v>114</v>
      </c>
      <c r="E221" s="31"/>
      <c r="F221" s="154" t="s">
        <v>342</v>
      </c>
      <c r="G221" s="31"/>
      <c r="H221" s="31"/>
      <c r="I221" s="155"/>
      <c r="J221" s="31"/>
      <c r="K221" s="31"/>
      <c r="L221" s="32"/>
      <c r="M221" s="156"/>
      <c r="N221" s="157"/>
      <c r="O221" s="57"/>
      <c r="P221" s="57"/>
      <c r="Q221" s="57"/>
      <c r="R221" s="57"/>
      <c r="S221" s="57"/>
      <c r="T221" s="58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6" t="s">
        <v>114</v>
      </c>
      <c r="AU221" s="16" t="s">
        <v>79</v>
      </c>
    </row>
    <row r="222" spans="1:65" s="2" customFormat="1" ht="24.2" customHeight="1">
      <c r="A222" s="31"/>
      <c r="B222" s="138"/>
      <c r="C222" s="139" t="s">
        <v>343</v>
      </c>
      <c r="D222" s="139" t="s">
        <v>108</v>
      </c>
      <c r="E222" s="140" t="s">
        <v>344</v>
      </c>
      <c r="F222" s="141" t="s">
        <v>345</v>
      </c>
      <c r="G222" s="142" t="s">
        <v>111</v>
      </c>
      <c r="H222" s="143">
        <v>81.319999999999993</v>
      </c>
      <c r="I222" s="144"/>
      <c r="J222" s="145">
        <f>ROUND(I222*H222,2)</f>
        <v>0</v>
      </c>
      <c r="K222" s="146"/>
      <c r="L222" s="32"/>
      <c r="M222" s="147" t="s">
        <v>1</v>
      </c>
      <c r="N222" s="148" t="s">
        <v>37</v>
      </c>
      <c r="O222" s="57"/>
      <c r="P222" s="149">
        <f>O222*H222</f>
        <v>0</v>
      </c>
      <c r="Q222" s="149">
        <v>0</v>
      </c>
      <c r="R222" s="149">
        <f>Q222*H222</f>
        <v>0</v>
      </c>
      <c r="S222" s="149">
        <v>0</v>
      </c>
      <c r="T222" s="150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1" t="s">
        <v>112</v>
      </c>
      <c r="AT222" s="151" t="s">
        <v>108</v>
      </c>
      <c r="AU222" s="151" t="s">
        <v>79</v>
      </c>
      <c r="AY222" s="16" t="s">
        <v>106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6" t="s">
        <v>77</v>
      </c>
      <c r="BK222" s="152">
        <f>ROUND(I222*H222,2)</f>
        <v>0</v>
      </c>
      <c r="BL222" s="16" t="s">
        <v>112</v>
      </c>
      <c r="BM222" s="151" t="s">
        <v>346</v>
      </c>
    </row>
    <row r="223" spans="1:65" s="2" customFormat="1" ht="29.25">
      <c r="A223" s="31"/>
      <c r="B223" s="32"/>
      <c r="C223" s="31"/>
      <c r="D223" s="153" t="s">
        <v>114</v>
      </c>
      <c r="E223" s="31"/>
      <c r="F223" s="154" t="s">
        <v>347</v>
      </c>
      <c r="G223" s="31"/>
      <c r="H223" s="31"/>
      <c r="I223" s="155"/>
      <c r="J223" s="31"/>
      <c r="K223" s="31"/>
      <c r="L223" s="32"/>
      <c r="M223" s="156"/>
      <c r="N223" s="157"/>
      <c r="O223" s="57"/>
      <c r="P223" s="57"/>
      <c r="Q223" s="57"/>
      <c r="R223" s="57"/>
      <c r="S223" s="57"/>
      <c r="T223" s="58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6" t="s">
        <v>114</v>
      </c>
      <c r="AU223" s="16" t="s">
        <v>79</v>
      </c>
    </row>
    <row r="224" spans="1:65" s="2" customFormat="1" ht="24.2" customHeight="1">
      <c r="A224" s="31"/>
      <c r="B224" s="138"/>
      <c r="C224" s="139" t="s">
        <v>348</v>
      </c>
      <c r="D224" s="139" t="s">
        <v>108</v>
      </c>
      <c r="E224" s="140" t="s">
        <v>349</v>
      </c>
      <c r="F224" s="141" t="s">
        <v>350</v>
      </c>
      <c r="G224" s="142" t="s">
        <v>190</v>
      </c>
      <c r="H224" s="143">
        <v>23</v>
      </c>
      <c r="I224" s="144"/>
      <c r="J224" s="145">
        <f>ROUND(I224*H224,2)</f>
        <v>0</v>
      </c>
      <c r="K224" s="146"/>
      <c r="L224" s="32"/>
      <c r="M224" s="147" t="s">
        <v>1</v>
      </c>
      <c r="N224" s="148" t="s">
        <v>37</v>
      </c>
      <c r="O224" s="57"/>
      <c r="P224" s="149">
        <f>O224*H224</f>
        <v>0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51" t="s">
        <v>112</v>
      </c>
      <c r="AT224" s="151" t="s">
        <v>108</v>
      </c>
      <c r="AU224" s="151" t="s">
        <v>79</v>
      </c>
      <c r="AY224" s="16" t="s">
        <v>106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6" t="s">
        <v>77</v>
      </c>
      <c r="BK224" s="152">
        <f>ROUND(I224*H224,2)</f>
        <v>0</v>
      </c>
      <c r="BL224" s="16" t="s">
        <v>112</v>
      </c>
      <c r="BM224" s="151" t="s">
        <v>351</v>
      </c>
    </row>
    <row r="225" spans="1:65" s="2" customFormat="1" ht="39">
      <c r="A225" s="31"/>
      <c r="B225" s="32"/>
      <c r="C225" s="31"/>
      <c r="D225" s="153" t="s">
        <v>114</v>
      </c>
      <c r="E225" s="31"/>
      <c r="F225" s="154" t="s">
        <v>352</v>
      </c>
      <c r="G225" s="31"/>
      <c r="H225" s="31"/>
      <c r="I225" s="155"/>
      <c r="J225" s="31"/>
      <c r="K225" s="31"/>
      <c r="L225" s="32"/>
      <c r="M225" s="156"/>
      <c r="N225" s="157"/>
      <c r="O225" s="57"/>
      <c r="P225" s="57"/>
      <c r="Q225" s="57"/>
      <c r="R225" s="57"/>
      <c r="S225" s="57"/>
      <c r="T225" s="58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6" t="s">
        <v>114</v>
      </c>
      <c r="AU225" s="16" t="s">
        <v>79</v>
      </c>
    </row>
    <row r="226" spans="1:65" s="2" customFormat="1" ht="14.45" customHeight="1">
      <c r="A226" s="31"/>
      <c r="B226" s="138"/>
      <c r="C226" s="158" t="s">
        <v>353</v>
      </c>
      <c r="D226" s="158" t="s">
        <v>122</v>
      </c>
      <c r="E226" s="159" t="s">
        <v>354</v>
      </c>
      <c r="F226" s="160" t="s">
        <v>355</v>
      </c>
      <c r="G226" s="161" t="s">
        <v>190</v>
      </c>
      <c r="H226" s="162">
        <v>23</v>
      </c>
      <c r="I226" s="163"/>
      <c r="J226" s="164">
        <f>ROUND(I226*H226,2)</f>
        <v>0</v>
      </c>
      <c r="K226" s="165"/>
      <c r="L226" s="166"/>
      <c r="M226" s="167" t="s">
        <v>1</v>
      </c>
      <c r="N226" s="168" t="s">
        <v>37</v>
      </c>
      <c r="O226" s="57"/>
      <c r="P226" s="149">
        <f>O226*H226</f>
        <v>0</v>
      </c>
      <c r="Q226" s="149">
        <v>0.39700000000000002</v>
      </c>
      <c r="R226" s="149">
        <f>Q226*H226</f>
        <v>9.1310000000000002</v>
      </c>
      <c r="S226" s="149">
        <v>0</v>
      </c>
      <c r="T226" s="150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1" t="s">
        <v>125</v>
      </c>
      <c r="AT226" s="151" t="s">
        <v>122</v>
      </c>
      <c r="AU226" s="151" t="s">
        <v>79</v>
      </c>
      <c r="AY226" s="16" t="s">
        <v>106</v>
      </c>
      <c r="BE226" s="152">
        <f>IF(N226="základní",J226,0)</f>
        <v>0</v>
      </c>
      <c r="BF226" s="152">
        <f>IF(N226="snížená",J226,0)</f>
        <v>0</v>
      </c>
      <c r="BG226" s="152">
        <f>IF(N226="zákl. přenesená",J226,0)</f>
        <v>0</v>
      </c>
      <c r="BH226" s="152">
        <f>IF(N226="sníž. přenesená",J226,0)</f>
        <v>0</v>
      </c>
      <c r="BI226" s="152">
        <f>IF(N226="nulová",J226,0)</f>
        <v>0</v>
      </c>
      <c r="BJ226" s="16" t="s">
        <v>77</v>
      </c>
      <c r="BK226" s="152">
        <f>ROUND(I226*H226,2)</f>
        <v>0</v>
      </c>
      <c r="BL226" s="16" t="s">
        <v>112</v>
      </c>
      <c r="BM226" s="151" t="s">
        <v>356</v>
      </c>
    </row>
    <row r="227" spans="1:65" s="2" customFormat="1" ht="11.25">
      <c r="A227" s="31"/>
      <c r="B227" s="32"/>
      <c r="C227" s="31"/>
      <c r="D227" s="153" t="s">
        <v>114</v>
      </c>
      <c r="E227" s="31"/>
      <c r="F227" s="154" t="s">
        <v>355</v>
      </c>
      <c r="G227" s="31"/>
      <c r="H227" s="31"/>
      <c r="I227" s="155"/>
      <c r="J227" s="31"/>
      <c r="K227" s="31"/>
      <c r="L227" s="32"/>
      <c r="M227" s="156"/>
      <c r="N227" s="157"/>
      <c r="O227" s="57"/>
      <c r="P227" s="57"/>
      <c r="Q227" s="57"/>
      <c r="R227" s="57"/>
      <c r="S227" s="57"/>
      <c r="T227" s="58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6" t="s">
        <v>114</v>
      </c>
      <c r="AU227" s="16" t="s">
        <v>79</v>
      </c>
    </row>
    <row r="228" spans="1:65" s="2" customFormat="1" ht="14.45" customHeight="1">
      <c r="A228" s="31"/>
      <c r="B228" s="138"/>
      <c r="C228" s="139" t="s">
        <v>357</v>
      </c>
      <c r="D228" s="139" t="s">
        <v>108</v>
      </c>
      <c r="E228" s="140" t="s">
        <v>358</v>
      </c>
      <c r="F228" s="141" t="s">
        <v>359</v>
      </c>
      <c r="G228" s="142" t="s">
        <v>144</v>
      </c>
      <c r="H228" s="143">
        <v>22.885000000000002</v>
      </c>
      <c r="I228" s="144"/>
      <c r="J228" s="145">
        <f>ROUND(I228*H228,2)</f>
        <v>0</v>
      </c>
      <c r="K228" s="146"/>
      <c r="L228" s="32"/>
      <c r="M228" s="147" t="s">
        <v>1</v>
      </c>
      <c r="N228" s="148" t="s">
        <v>37</v>
      </c>
      <c r="O228" s="57"/>
      <c r="P228" s="149">
        <f>O228*H228</f>
        <v>0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1" t="s">
        <v>112</v>
      </c>
      <c r="AT228" s="151" t="s">
        <v>108</v>
      </c>
      <c r="AU228" s="151" t="s">
        <v>79</v>
      </c>
      <c r="AY228" s="16" t="s">
        <v>106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6" t="s">
        <v>77</v>
      </c>
      <c r="BK228" s="152">
        <f>ROUND(I228*H228,2)</f>
        <v>0</v>
      </c>
      <c r="BL228" s="16" t="s">
        <v>112</v>
      </c>
      <c r="BM228" s="151" t="s">
        <v>360</v>
      </c>
    </row>
    <row r="229" spans="1:65" s="2" customFormat="1" ht="29.25">
      <c r="A229" s="31"/>
      <c r="B229" s="32"/>
      <c r="C229" s="31"/>
      <c r="D229" s="153" t="s">
        <v>114</v>
      </c>
      <c r="E229" s="31"/>
      <c r="F229" s="154" t="s">
        <v>361</v>
      </c>
      <c r="G229" s="31"/>
      <c r="H229" s="31"/>
      <c r="I229" s="155"/>
      <c r="J229" s="31"/>
      <c r="K229" s="31"/>
      <c r="L229" s="32"/>
      <c r="M229" s="156"/>
      <c r="N229" s="157"/>
      <c r="O229" s="57"/>
      <c r="P229" s="57"/>
      <c r="Q229" s="57"/>
      <c r="R229" s="57"/>
      <c r="S229" s="57"/>
      <c r="T229" s="58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6" t="s">
        <v>114</v>
      </c>
      <c r="AU229" s="16" t="s">
        <v>79</v>
      </c>
    </row>
    <row r="230" spans="1:65" s="13" customFormat="1" ht="11.25">
      <c r="B230" s="169"/>
      <c r="D230" s="153" t="s">
        <v>146</v>
      </c>
      <c r="E230" s="170" t="s">
        <v>1</v>
      </c>
      <c r="F230" s="171" t="s">
        <v>362</v>
      </c>
      <c r="H230" s="172">
        <v>22.885000000000002</v>
      </c>
      <c r="I230" s="173"/>
      <c r="L230" s="169"/>
      <c r="M230" s="174"/>
      <c r="N230" s="175"/>
      <c r="O230" s="175"/>
      <c r="P230" s="175"/>
      <c r="Q230" s="175"/>
      <c r="R230" s="175"/>
      <c r="S230" s="175"/>
      <c r="T230" s="176"/>
      <c r="AT230" s="170" t="s">
        <v>146</v>
      </c>
      <c r="AU230" s="170" t="s">
        <v>79</v>
      </c>
      <c r="AV230" s="13" t="s">
        <v>79</v>
      </c>
      <c r="AW230" s="13" t="s">
        <v>29</v>
      </c>
      <c r="AX230" s="13" t="s">
        <v>77</v>
      </c>
      <c r="AY230" s="170" t="s">
        <v>106</v>
      </c>
    </row>
    <row r="231" spans="1:65" s="2" customFormat="1" ht="14.45" customHeight="1">
      <c r="A231" s="31"/>
      <c r="B231" s="138"/>
      <c r="C231" s="139" t="s">
        <v>363</v>
      </c>
      <c r="D231" s="139" t="s">
        <v>108</v>
      </c>
      <c r="E231" s="140" t="s">
        <v>364</v>
      </c>
      <c r="F231" s="141" t="s">
        <v>365</v>
      </c>
      <c r="G231" s="142" t="s">
        <v>144</v>
      </c>
      <c r="H231" s="143">
        <v>1.6</v>
      </c>
      <c r="I231" s="144"/>
      <c r="J231" s="145">
        <f>ROUND(I231*H231,2)</f>
        <v>0</v>
      </c>
      <c r="K231" s="146"/>
      <c r="L231" s="32"/>
      <c r="M231" s="147" t="s">
        <v>1</v>
      </c>
      <c r="N231" s="148" t="s">
        <v>37</v>
      </c>
      <c r="O231" s="57"/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1" t="s">
        <v>112</v>
      </c>
      <c r="AT231" s="151" t="s">
        <v>108</v>
      </c>
      <c r="AU231" s="151" t="s">
        <v>79</v>
      </c>
      <c r="AY231" s="16" t="s">
        <v>106</v>
      </c>
      <c r="BE231" s="152">
        <f>IF(N231="základní",J231,0)</f>
        <v>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16" t="s">
        <v>77</v>
      </c>
      <c r="BK231" s="152">
        <f>ROUND(I231*H231,2)</f>
        <v>0</v>
      </c>
      <c r="BL231" s="16" t="s">
        <v>112</v>
      </c>
      <c r="BM231" s="151" t="s">
        <v>366</v>
      </c>
    </row>
    <row r="232" spans="1:65" s="2" customFormat="1" ht="29.25">
      <c r="A232" s="31"/>
      <c r="B232" s="32"/>
      <c r="C232" s="31"/>
      <c r="D232" s="153" t="s">
        <v>114</v>
      </c>
      <c r="E232" s="31"/>
      <c r="F232" s="154" t="s">
        <v>367</v>
      </c>
      <c r="G232" s="31"/>
      <c r="H232" s="31"/>
      <c r="I232" s="155"/>
      <c r="J232" s="31"/>
      <c r="K232" s="31"/>
      <c r="L232" s="32"/>
      <c r="M232" s="156"/>
      <c r="N232" s="157"/>
      <c r="O232" s="57"/>
      <c r="P232" s="57"/>
      <c r="Q232" s="57"/>
      <c r="R232" s="57"/>
      <c r="S232" s="57"/>
      <c r="T232" s="58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6" t="s">
        <v>114</v>
      </c>
      <c r="AU232" s="16" t="s">
        <v>79</v>
      </c>
    </row>
    <row r="233" spans="1:65" s="13" customFormat="1" ht="11.25">
      <c r="B233" s="169"/>
      <c r="D233" s="153" t="s">
        <v>146</v>
      </c>
      <c r="E233" s="170" t="s">
        <v>1</v>
      </c>
      <c r="F233" s="171" t="s">
        <v>368</v>
      </c>
      <c r="H233" s="172">
        <v>1.6</v>
      </c>
      <c r="I233" s="173"/>
      <c r="L233" s="169"/>
      <c r="M233" s="174"/>
      <c r="N233" s="175"/>
      <c r="O233" s="175"/>
      <c r="P233" s="175"/>
      <c r="Q233" s="175"/>
      <c r="R233" s="175"/>
      <c r="S233" s="175"/>
      <c r="T233" s="176"/>
      <c r="AT233" s="170" t="s">
        <v>146</v>
      </c>
      <c r="AU233" s="170" t="s">
        <v>79</v>
      </c>
      <c r="AV233" s="13" t="s">
        <v>79</v>
      </c>
      <c r="AW233" s="13" t="s">
        <v>29</v>
      </c>
      <c r="AX233" s="13" t="s">
        <v>77</v>
      </c>
      <c r="AY233" s="170" t="s">
        <v>106</v>
      </c>
    </row>
    <row r="234" spans="1:65" s="2" customFormat="1" ht="14.45" customHeight="1">
      <c r="A234" s="31"/>
      <c r="B234" s="138"/>
      <c r="C234" s="139" t="s">
        <v>369</v>
      </c>
      <c r="D234" s="139" t="s">
        <v>108</v>
      </c>
      <c r="E234" s="140" t="s">
        <v>370</v>
      </c>
      <c r="F234" s="141" t="s">
        <v>371</v>
      </c>
      <c r="G234" s="142" t="s">
        <v>144</v>
      </c>
      <c r="H234" s="143">
        <v>1.679</v>
      </c>
      <c r="I234" s="144"/>
      <c r="J234" s="145">
        <f>ROUND(I234*H234,2)</f>
        <v>0</v>
      </c>
      <c r="K234" s="146"/>
      <c r="L234" s="32"/>
      <c r="M234" s="147" t="s">
        <v>1</v>
      </c>
      <c r="N234" s="148" t="s">
        <v>37</v>
      </c>
      <c r="O234" s="57"/>
      <c r="P234" s="149">
        <f>O234*H234</f>
        <v>0</v>
      </c>
      <c r="Q234" s="149">
        <v>0</v>
      </c>
      <c r="R234" s="149">
        <f>Q234*H234</f>
        <v>0</v>
      </c>
      <c r="S234" s="149">
        <v>0</v>
      </c>
      <c r="T234" s="150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1" t="s">
        <v>112</v>
      </c>
      <c r="AT234" s="151" t="s">
        <v>108</v>
      </c>
      <c r="AU234" s="151" t="s">
        <v>79</v>
      </c>
      <c r="AY234" s="16" t="s">
        <v>106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6" t="s">
        <v>77</v>
      </c>
      <c r="BK234" s="152">
        <f>ROUND(I234*H234,2)</f>
        <v>0</v>
      </c>
      <c r="BL234" s="16" t="s">
        <v>112</v>
      </c>
      <c r="BM234" s="151" t="s">
        <v>372</v>
      </c>
    </row>
    <row r="235" spans="1:65" s="2" customFormat="1" ht="19.5">
      <c r="A235" s="31"/>
      <c r="B235" s="32"/>
      <c r="C235" s="31"/>
      <c r="D235" s="153" t="s">
        <v>114</v>
      </c>
      <c r="E235" s="31"/>
      <c r="F235" s="154" t="s">
        <v>373</v>
      </c>
      <c r="G235" s="31"/>
      <c r="H235" s="31"/>
      <c r="I235" s="155"/>
      <c r="J235" s="31"/>
      <c r="K235" s="31"/>
      <c r="L235" s="32"/>
      <c r="M235" s="156"/>
      <c r="N235" s="157"/>
      <c r="O235" s="57"/>
      <c r="P235" s="57"/>
      <c r="Q235" s="57"/>
      <c r="R235" s="57"/>
      <c r="S235" s="57"/>
      <c r="T235" s="58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6" t="s">
        <v>114</v>
      </c>
      <c r="AU235" s="16" t="s">
        <v>79</v>
      </c>
    </row>
    <row r="236" spans="1:65" s="12" customFormat="1" ht="25.9" customHeight="1">
      <c r="B236" s="125"/>
      <c r="D236" s="126" t="s">
        <v>71</v>
      </c>
      <c r="E236" s="127" t="s">
        <v>374</v>
      </c>
      <c r="F236" s="127" t="s">
        <v>375</v>
      </c>
      <c r="I236" s="128"/>
      <c r="J236" s="129">
        <f>BK236</f>
        <v>0</v>
      </c>
      <c r="L236" s="125"/>
      <c r="M236" s="130"/>
      <c r="N236" s="131"/>
      <c r="O236" s="131"/>
      <c r="P236" s="132">
        <f>SUM(P237:P282)</f>
        <v>0</v>
      </c>
      <c r="Q236" s="131"/>
      <c r="R236" s="132">
        <f>SUM(R237:R282)</f>
        <v>0</v>
      </c>
      <c r="S236" s="131"/>
      <c r="T236" s="133">
        <f>SUM(T237:T282)</f>
        <v>0</v>
      </c>
      <c r="AR236" s="126" t="s">
        <v>112</v>
      </c>
      <c r="AT236" s="134" t="s">
        <v>71</v>
      </c>
      <c r="AU236" s="134" t="s">
        <v>72</v>
      </c>
      <c r="AY236" s="126" t="s">
        <v>106</v>
      </c>
      <c r="BK236" s="135">
        <f>SUM(BK237:BK282)</f>
        <v>0</v>
      </c>
    </row>
    <row r="237" spans="1:65" s="2" customFormat="1" ht="37.9" customHeight="1">
      <c r="A237" s="31"/>
      <c r="B237" s="138"/>
      <c r="C237" s="139" t="s">
        <v>376</v>
      </c>
      <c r="D237" s="139" t="s">
        <v>108</v>
      </c>
      <c r="E237" s="140" t="s">
        <v>377</v>
      </c>
      <c r="F237" s="141" t="s">
        <v>378</v>
      </c>
      <c r="G237" s="142" t="s">
        <v>379</v>
      </c>
      <c r="H237" s="185"/>
      <c r="I237" s="144"/>
      <c r="J237" s="145">
        <f>ROUND(I237*H237,2)</f>
        <v>0</v>
      </c>
      <c r="K237" s="146"/>
      <c r="L237" s="32"/>
      <c r="M237" s="147" t="s">
        <v>1</v>
      </c>
      <c r="N237" s="148" t="s">
        <v>37</v>
      </c>
      <c r="O237" s="57"/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1" t="s">
        <v>380</v>
      </c>
      <c r="AT237" s="151" t="s">
        <v>108</v>
      </c>
      <c r="AU237" s="151" t="s">
        <v>77</v>
      </c>
      <c r="AY237" s="16" t="s">
        <v>106</v>
      </c>
      <c r="BE237" s="152">
        <f>IF(N237="základní",J237,0)</f>
        <v>0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6" t="s">
        <v>77</v>
      </c>
      <c r="BK237" s="152">
        <f>ROUND(I237*H237,2)</f>
        <v>0</v>
      </c>
      <c r="BL237" s="16" t="s">
        <v>380</v>
      </c>
      <c r="BM237" s="151" t="s">
        <v>381</v>
      </c>
    </row>
    <row r="238" spans="1:65" s="2" customFormat="1" ht="58.5">
      <c r="A238" s="31"/>
      <c r="B238" s="32"/>
      <c r="C238" s="31"/>
      <c r="D238" s="153" t="s">
        <v>114</v>
      </c>
      <c r="E238" s="31"/>
      <c r="F238" s="154" t="s">
        <v>382</v>
      </c>
      <c r="G238" s="31"/>
      <c r="H238" s="31"/>
      <c r="I238" s="155"/>
      <c r="J238" s="31"/>
      <c r="K238" s="31"/>
      <c r="L238" s="32"/>
      <c r="M238" s="156"/>
      <c r="N238" s="157"/>
      <c r="O238" s="57"/>
      <c r="P238" s="57"/>
      <c r="Q238" s="57"/>
      <c r="R238" s="57"/>
      <c r="S238" s="57"/>
      <c r="T238" s="58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6" t="s">
        <v>114</v>
      </c>
      <c r="AU238" s="16" t="s">
        <v>77</v>
      </c>
    </row>
    <row r="239" spans="1:65" s="2" customFormat="1" ht="24.2" customHeight="1">
      <c r="A239" s="31"/>
      <c r="B239" s="138"/>
      <c r="C239" s="139" t="s">
        <v>383</v>
      </c>
      <c r="D239" s="139" t="s">
        <v>108</v>
      </c>
      <c r="E239" s="140" t="s">
        <v>384</v>
      </c>
      <c r="F239" s="141" t="s">
        <v>385</v>
      </c>
      <c r="G239" s="142" t="s">
        <v>386</v>
      </c>
      <c r="H239" s="143">
        <v>6</v>
      </c>
      <c r="I239" s="144"/>
      <c r="J239" s="145">
        <f>ROUND(I239*H239,2)</f>
        <v>0</v>
      </c>
      <c r="K239" s="146"/>
      <c r="L239" s="32"/>
      <c r="M239" s="147" t="s">
        <v>1</v>
      </c>
      <c r="N239" s="148" t="s">
        <v>37</v>
      </c>
      <c r="O239" s="57"/>
      <c r="P239" s="149">
        <f>O239*H239</f>
        <v>0</v>
      </c>
      <c r="Q239" s="149">
        <v>0</v>
      </c>
      <c r="R239" s="149">
        <f>Q239*H239</f>
        <v>0</v>
      </c>
      <c r="S239" s="149">
        <v>0</v>
      </c>
      <c r="T239" s="150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1" t="s">
        <v>380</v>
      </c>
      <c r="AT239" s="151" t="s">
        <v>108</v>
      </c>
      <c r="AU239" s="151" t="s">
        <v>77</v>
      </c>
      <c r="AY239" s="16" t="s">
        <v>106</v>
      </c>
      <c r="BE239" s="152">
        <f>IF(N239="základní",J239,0)</f>
        <v>0</v>
      </c>
      <c r="BF239" s="152">
        <f>IF(N239="snížená",J239,0)</f>
        <v>0</v>
      </c>
      <c r="BG239" s="152">
        <f>IF(N239="zákl. přenesená",J239,0)</f>
        <v>0</v>
      </c>
      <c r="BH239" s="152">
        <f>IF(N239="sníž. přenesená",J239,0)</f>
        <v>0</v>
      </c>
      <c r="BI239" s="152">
        <f>IF(N239="nulová",J239,0)</f>
        <v>0</v>
      </c>
      <c r="BJ239" s="16" t="s">
        <v>77</v>
      </c>
      <c r="BK239" s="152">
        <f>ROUND(I239*H239,2)</f>
        <v>0</v>
      </c>
      <c r="BL239" s="16" t="s">
        <v>380</v>
      </c>
      <c r="BM239" s="151" t="s">
        <v>387</v>
      </c>
    </row>
    <row r="240" spans="1:65" s="2" customFormat="1" ht="48.75">
      <c r="A240" s="31"/>
      <c r="B240" s="32"/>
      <c r="C240" s="31"/>
      <c r="D240" s="153" t="s">
        <v>114</v>
      </c>
      <c r="E240" s="31"/>
      <c r="F240" s="154" t="s">
        <v>388</v>
      </c>
      <c r="G240" s="31"/>
      <c r="H240" s="31"/>
      <c r="I240" s="155"/>
      <c r="J240" s="31"/>
      <c r="K240" s="31"/>
      <c r="L240" s="32"/>
      <c r="M240" s="156"/>
      <c r="N240" s="157"/>
      <c r="O240" s="57"/>
      <c r="P240" s="57"/>
      <c r="Q240" s="57"/>
      <c r="R240" s="57"/>
      <c r="S240" s="57"/>
      <c r="T240" s="58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6" t="s">
        <v>114</v>
      </c>
      <c r="AU240" s="16" t="s">
        <v>77</v>
      </c>
    </row>
    <row r="241" spans="1:65" s="2" customFormat="1" ht="24.2" customHeight="1">
      <c r="A241" s="31"/>
      <c r="B241" s="138"/>
      <c r="C241" s="139" t="s">
        <v>389</v>
      </c>
      <c r="D241" s="139" t="s">
        <v>108</v>
      </c>
      <c r="E241" s="140" t="s">
        <v>390</v>
      </c>
      <c r="F241" s="141" t="s">
        <v>391</v>
      </c>
      <c r="G241" s="142" t="s">
        <v>190</v>
      </c>
      <c r="H241" s="143">
        <v>1</v>
      </c>
      <c r="I241" s="144"/>
      <c r="J241" s="145">
        <f>ROUND(I241*H241,2)</f>
        <v>0</v>
      </c>
      <c r="K241" s="146"/>
      <c r="L241" s="32"/>
      <c r="M241" s="147" t="s">
        <v>1</v>
      </c>
      <c r="N241" s="148" t="s">
        <v>37</v>
      </c>
      <c r="O241" s="57"/>
      <c r="P241" s="149">
        <f>O241*H241</f>
        <v>0</v>
      </c>
      <c r="Q241" s="149">
        <v>0</v>
      </c>
      <c r="R241" s="149">
        <f>Q241*H241</f>
        <v>0</v>
      </c>
      <c r="S241" s="149">
        <v>0</v>
      </c>
      <c r="T241" s="150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1" t="s">
        <v>380</v>
      </c>
      <c r="AT241" s="151" t="s">
        <v>108</v>
      </c>
      <c r="AU241" s="151" t="s">
        <v>77</v>
      </c>
      <c r="AY241" s="16" t="s">
        <v>106</v>
      </c>
      <c r="BE241" s="152">
        <f>IF(N241="základní",J241,0)</f>
        <v>0</v>
      </c>
      <c r="BF241" s="152">
        <f>IF(N241="snížená",J241,0)</f>
        <v>0</v>
      </c>
      <c r="BG241" s="152">
        <f>IF(N241="zákl. přenesená",J241,0)</f>
        <v>0</v>
      </c>
      <c r="BH241" s="152">
        <f>IF(N241="sníž. přenesená",J241,0)</f>
        <v>0</v>
      </c>
      <c r="BI241" s="152">
        <f>IF(N241="nulová",J241,0)</f>
        <v>0</v>
      </c>
      <c r="BJ241" s="16" t="s">
        <v>77</v>
      </c>
      <c r="BK241" s="152">
        <f>ROUND(I241*H241,2)</f>
        <v>0</v>
      </c>
      <c r="BL241" s="16" t="s">
        <v>380</v>
      </c>
      <c r="BM241" s="151" t="s">
        <v>392</v>
      </c>
    </row>
    <row r="242" spans="1:65" s="2" customFormat="1" ht="39">
      <c r="A242" s="31"/>
      <c r="B242" s="32"/>
      <c r="C242" s="31"/>
      <c r="D242" s="153" t="s">
        <v>114</v>
      </c>
      <c r="E242" s="31"/>
      <c r="F242" s="154" t="s">
        <v>393</v>
      </c>
      <c r="G242" s="31"/>
      <c r="H242" s="31"/>
      <c r="I242" s="155"/>
      <c r="J242" s="31"/>
      <c r="K242" s="31"/>
      <c r="L242" s="32"/>
      <c r="M242" s="156"/>
      <c r="N242" s="157"/>
      <c r="O242" s="57"/>
      <c r="P242" s="57"/>
      <c r="Q242" s="57"/>
      <c r="R242" s="57"/>
      <c r="S242" s="57"/>
      <c r="T242" s="58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6" t="s">
        <v>114</v>
      </c>
      <c r="AU242" s="16" t="s">
        <v>77</v>
      </c>
    </row>
    <row r="243" spans="1:65" s="2" customFormat="1" ht="24.2" customHeight="1">
      <c r="A243" s="31"/>
      <c r="B243" s="138"/>
      <c r="C243" s="139" t="s">
        <v>394</v>
      </c>
      <c r="D243" s="139" t="s">
        <v>108</v>
      </c>
      <c r="E243" s="140" t="s">
        <v>395</v>
      </c>
      <c r="F243" s="141" t="s">
        <v>396</v>
      </c>
      <c r="G243" s="142" t="s">
        <v>111</v>
      </c>
      <c r="H243" s="143">
        <v>40</v>
      </c>
      <c r="I243" s="144"/>
      <c r="J243" s="145">
        <f>ROUND(I243*H243,2)</f>
        <v>0</v>
      </c>
      <c r="K243" s="146"/>
      <c r="L243" s="32"/>
      <c r="M243" s="147" t="s">
        <v>1</v>
      </c>
      <c r="N243" s="148" t="s">
        <v>37</v>
      </c>
      <c r="O243" s="57"/>
      <c r="P243" s="149">
        <f>O243*H243</f>
        <v>0</v>
      </c>
      <c r="Q243" s="149">
        <v>0</v>
      </c>
      <c r="R243" s="149">
        <f>Q243*H243</f>
        <v>0</v>
      </c>
      <c r="S243" s="149">
        <v>0</v>
      </c>
      <c r="T243" s="150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1" t="s">
        <v>380</v>
      </c>
      <c r="AT243" s="151" t="s">
        <v>108</v>
      </c>
      <c r="AU243" s="151" t="s">
        <v>77</v>
      </c>
      <c r="AY243" s="16" t="s">
        <v>106</v>
      </c>
      <c r="BE243" s="152">
        <f>IF(N243="základní",J243,0)</f>
        <v>0</v>
      </c>
      <c r="BF243" s="152">
        <f>IF(N243="snížená",J243,0)</f>
        <v>0</v>
      </c>
      <c r="BG243" s="152">
        <f>IF(N243="zákl. přenesená",J243,0)</f>
        <v>0</v>
      </c>
      <c r="BH243" s="152">
        <f>IF(N243="sníž. přenesená",J243,0)</f>
        <v>0</v>
      </c>
      <c r="BI243" s="152">
        <f>IF(N243="nulová",J243,0)</f>
        <v>0</v>
      </c>
      <c r="BJ243" s="16" t="s">
        <v>77</v>
      </c>
      <c r="BK243" s="152">
        <f>ROUND(I243*H243,2)</f>
        <v>0</v>
      </c>
      <c r="BL243" s="16" t="s">
        <v>380</v>
      </c>
      <c r="BM243" s="151" t="s">
        <v>397</v>
      </c>
    </row>
    <row r="244" spans="1:65" s="2" customFormat="1" ht="11.25">
      <c r="A244" s="31"/>
      <c r="B244" s="32"/>
      <c r="C244" s="31"/>
      <c r="D244" s="153" t="s">
        <v>114</v>
      </c>
      <c r="E244" s="31"/>
      <c r="F244" s="154" t="s">
        <v>396</v>
      </c>
      <c r="G244" s="31"/>
      <c r="H244" s="31"/>
      <c r="I244" s="155"/>
      <c r="J244" s="31"/>
      <c r="K244" s="31"/>
      <c r="L244" s="32"/>
      <c r="M244" s="156"/>
      <c r="N244" s="157"/>
      <c r="O244" s="57"/>
      <c r="P244" s="57"/>
      <c r="Q244" s="57"/>
      <c r="R244" s="57"/>
      <c r="S244" s="57"/>
      <c r="T244" s="58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6" t="s">
        <v>114</v>
      </c>
      <c r="AU244" s="16" t="s">
        <v>77</v>
      </c>
    </row>
    <row r="245" spans="1:65" s="2" customFormat="1" ht="24.2" customHeight="1">
      <c r="A245" s="31"/>
      <c r="B245" s="138"/>
      <c r="C245" s="139" t="s">
        <v>398</v>
      </c>
      <c r="D245" s="139" t="s">
        <v>108</v>
      </c>
      <c r="E245" s="140" t="s">
        <v>399</v>
      </c>
      <c r="F245" s="141" t="s">
        <v>400</v>
      </c>
      <c r="G245" s="142" t="s">
        <v>190</v>
      </c>
      <c r="H245" s="143">
        <v>1</v>
      </c>
      <c r="I245" s="144"/>
      <c r="J245" s="145">
        <f>ROUND(I245*H245,2)</f>
        <v>0</v>
      </c>
      <c r="K245" s="146"/>
      <c r="L245" s="32"/>
      <c r="M245" s="147" t="s">
        <v>1</v>
      </c>
      <c r="N245" s="148" t="s">
        <v>37</v>
      </c>
      <c r="O245" s="57"/>
      <c r="P245" s="149">
        <f>O245*H245</f>
        <v>0</v>
      </c>
      <c r="Q245" s="149">
        <v>0</v>
      </c>
      <c r="R245" s="149">
        <f>Q245*H245</f>
        <v>0</v>
      </c>
      <c r="S245" s="149">
        <v>0</v>
      </c>
      <c r="T245" s="150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1" t="s">
        <v>380</v>
      </c>
      <c r="AT245" s="151" t="s">
        <v>108</v>
      </c>
      <c r="AU245" s="151" t="s">
        <v>77</v>
      </c>
      <c r="AY245" s="16" t="s">
        <v>106</v>
      </c>
      <c r="BE245" s="152">
        <f>IF(N245="základní",J245,0)</f>
        <v>0</v>
      </c>
      <c r="BF245" s="152">
        <f>IF(N245="snížená",J245,0)</f>
        <v>0</v>
      </c>
      <c r="BG245" s="152">
        <f>IF(N245="zákl. přenesená",J245,0)</f>
        <v>0</v>
      </c>
      <c r="BH245" s="152">
        <f>IF(N245="sníž. přenesená",J245,0)</f>
        <v>0</v>
      </c>
      <c r="BI245" s="152">
        <f>IF(N245="nulová",J245,0)</f>
        <v>0</v>
      </c>
      <c r="BJ245" s="16" t="s">
        <v>77</v>
      </c>
      <c r="BK245" s="152">
        <f>ROUND(I245*H245,2)</f>
        <v>0</v>
      </c>
      <c r="BL245" s="16" t="s">
        <v>380</v>
      </c>
      <c r="BM245" s="151" t="s">
        <v>401</v>
      </c>
    </row>
    <row r="246" spans="1:65" s="2" customFormat="1" ht="39">
      <c r="A246" s="31"/>
      <c r="B246" s="32"/>
      <c r="C246" s="31"/>
      <c r="D246" s="153" t="s">
        <v>114</v>
      </c>
      <c r="E246" s="31"/>
      <c r="F246" s="154" t="s">
        <v>402</v>
      </c>
      <c r="G246" s="31"/>
      <c r="H246" s="31"/>
      <c r="I246" s="155"/>
      <c r="J246" s="31"/>
      <c r="K246" s="31"/>
      <c r="L246" s="32"/>
      <c r="M246" s="156"/>
      <c r="N246" s="157"/>
      <c r="O246" s="57"/>
      <c r="P246" s="57"/>
      <c r="Q246" s="57"/>
      <c r="R246" s="57"/>
      <c r="S246" s="57"/>
      <c r="T246" s="58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6" t="s">
        <v>114</v>
      </c>
      <c r="AU246" s="16" t="s">
        <v>77</v>
      </c>
    </row>
    <row r="247" spans="1:65" s="2" customFormat="1" ht="24.2" customHeight="1">
      <c r="A247" s="31"/>
      <c r="B247" s="138"/>
      <c r="C247" s="139" t="s">
        <v>403</v>
      </c>
      <c r="D247" s="139" t="s">
        <v>108</v>
      </c>
      <c r="E247" s="140" t="s">
        <v>404</v>
      </c>
      <c r="F247" s="141" t="s">
        <v>405</v>
      </c>
      <c r="G247" s="142" t="s">
        <v>190</v>
      </c>
      <c r="H247" s="143">
        <v>1</v>
      </c>
      <c r="I247" s="144"/>
      <c r="J247" s="145">
        <f>ROUND(I247*H247,2)</f>
        <v>0</v>
      </c>
      <c r="K247" s="146"/>
      <c r="L247" s="32"/>
      <c r="M247" s="147" t="s">
        <v>1</v>
      </c>
      <c r="N247" s="148" t="s">
        <v>37</v>
      </c>
      <c r="O247" s="57"/>
      <c r="P247" s="149">
        <f>O247*H247</f>
        <v>0</v>
      </c>
      <c r="Q247" s="149">
        <v>0</v>
      </c>
      <c r="R247" s="149">
        <f>Q247*H247</f>
        <v>0</v>
      </c>
      <c r="S247" s="149">
        <v>0</v>
      </c>
      <c r="T247" s="150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1" t="s">
        <v>380</v>
      </c>
      <c r="AT247" s="151" t="s">
        <v>108</v>
      </c>
      <c r="AU247" s="151" t="s">
        <v>77</v>
      </c>
      <c r="AY247" s="16" t="s">
        <v>106</v>
      </c>
      <c r="BE247" s="152">
        <f>IF(N247="základní",J247,0)</f>
        <v>0</v>
      </c>
      <c r="BF247" s="152">
        <f>IF(N247="snížená",J247,0)</f>
        <v>0</v>
      </c>
      <c r="BG247" s="152">
        <f>IF(N247="zákl. přenesená",J247,0)</f>
        <v>0</v>
      </c>
      <c r="BH247" s="152">
        <f>IF(N247="sníž. přenesená",J247,0)</f>
        <v>0</v>
      </c>
      <c r="BI247" s="152">
        <f>IF(N247="nulová",J247,0)</f>
        <v>0</v>
      </c>
      <c r="BJ247" s="16" t="s">
        <v>77</v>
      </c>
      <c r="BK247" s="152">
        <f>ROUND(I247*H247,2)</f>
        <v>0</v>
      </c>
      <c r="BL247" s="16" t="s">
        <v>380</v>
      </c>
      <c r="BM247" s="151" t="s">
        <v>406</v>
      </c>
    </row>
    <row r="248" spans="1:65" s="2" customFormat="1" ht="39">
      <c r="A248" s="31"/>
      <c r="B248" s="32"/>
      <c r="C248" s="31"/>
      <c r="D248" s="153" t="s">
        <v>114</v>
      </c>
      <c r="E248" s="31"/>
      <c r="F248" s="154" t="s">
        <v>407</v>
      </c>
      <c r="G248" s="31"/>
      <c r="H248" s="31"/>
      <c r="I248" s="155"/>
      <c r="J248" s="31"/>
      <c r="K248" s="31"/>
      <c r="L248" s="32"/>
      <c r="M248" s="156"/>
      <c r="N248" s="157"/>
      <c r="O248" s="57"/>
      <c r="P248" s="57"/>
      <c r="Q248" s="57"/>
      <c r="R248" s="57"/>
      <c r="S248" s="57"/>
      <c r="T248" s="58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6" t="s">
        <v>114</v>
      </c>
      <c r="AU248" s="16" t="s">
        <v>77</v>
      </c>
    </row>
    <row r="249" spans="1:65" s="2" customFormat="1" ht="24.2" customHeight="1">
      <c r="A249" s="31"/>
      <c r="B249" s="138"/>
      <c r="C249" s="139" t="s">
        <v>408</v>
      </c>
      <c r="D249" s="139" t="s">
        <v>108</v>
      </c>
      <c r="E249" s="140" t="s">
        <v>409</v>
      </c>
      <c r="F249" s="141" t="s">
        <v>410</v>
      </c>
      <c r="G249" s="142" t="s">
        <v>190</v>
      </c>
      <c r="H249" s="143">
        <v>1</v>
      </c>
      <c r="I249" s="144"/>
      <c r="J249" s="145">
        <f>ROUND(I249*H249,2)</f>
        <v>0</v>
      </c>
      <c r="K249" s="146"/>
      <c r="L249" s="32"/>
      <c r="M249" s="147" t="s">
        <v>1</v>
      </c>
      <c r="N249" s="148" t="s">
        <v>37</v>
      </c>
      <c r="O249" s="57"/>
      <c r="P249" s="149">
        <f>O249*H249</f>
        <v>0</v>
      </c>
      <c r="Q249" s="149">
        <v>0</v>
      </c>
      <c r="R249" s="149">
        <f>Q249*H249</f>
        <v>0</v>
      </c>
      <c r="S249" s="149">
        <v>0</v>
      </c>
      <c r="T249" s="150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1" t="s">
        <v>380</v>
      </c>
      <c r="AT249" s="151" t="s">
        <v>108</v>
      </c>
      <c r="AU249" s="151" t="s">
        <v>77</v>
      </c>
      <c r="AY249" s="16" t="s">
        <v>106</v>
      </c>
      <c r="BE249" s="152">
        <f>IF(N249="základní",J249,0)</f>
        <v>0</v>
      </c>
      <c r="BF249" s="152">
        <f>IF(N249="snížená",J249,0)</f>
        <v>0</v>
      </c>
      <c r="BG249" s="152">
        <f>IF(N249="zákl. přenesená",J249,0)</f>
        <v>0</v>
      </c>
      <c r="BH249" s="152">
        <f>IF(N249="sníž. přenesená",J249,0)</f>
        <v>0</v>
      </c>
      <c r="BI249" s="152">
        <f>IF(N249="nulová",J249,0)</f>
        <v>0</v>
      </c>
      <c r="BJ249" s="16" t="s">
        <v>77</v>
      </c>
      <c r="BK249" s="152">
        <f>ROUND(I249*H249,2)</f>
        <v>0</v>
      </c>
      <c r="BL249" s="16" t="s">
        <v>380</v>
      </c>
      <c r="BM249" s="151" t="s">
        <v>411</v>
      </c>
    </row>
    <row r="250" spans="1:65" s="2" customFormat="1" ht="19.5">
      <c r="A250" s="31"/>
      <c r="B250" s="32"/>
      <c r="C250" s="31"/>
      <c r="D250" s="153" t="s">
        <v>114</v>
      </c>
      <c r="E250" s="31"/>
      <c r="F250" s="154" t="s">
        <v>410</v>
      </c>
      <c r="G250" s="31"/>
      <c r="H250" s="31"/>
      <c r="I250" s="155"/>
      <c r="J250" s="31"/>
      <c r="K250" s="31"/>
      <c r="L250" s="32"/>
      <c r="M250" s="156"/>
      <c r="N250" s="157"/>
      <c r="O250" s="57"/>
      <c r="P250" s="57"/>
      <c r="Q250" s="57"/>
      <c r="R250" s="57"/>
      <c r="S250" s="57"/>
      <c r="T250" s="58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6" t="s">
        <v>114</v>
      </c>
      <c r="AU250" s="16" t="s">
        <v>77</v>
      </c>
    </row>
    <row r="251" spans="1:65" s="2" customFormat="1" ht="24.2" customHeight="1">
      <c r="A251" s="31"/>
      <c r="B251" s="138"/>
      <c r="C251" s="139" t="s">
        <v>412</v>
      </c>
      <c r="D251" s="139" t="s">
        <v>108</v>
      </c>
      <c r="E251" s="140" t="s">
        <v>413</v>
      </c>
      <c r="F251" s="141" t="s">
        <v>414</v>
      </c>
      <c r="G251" s="142" t="s">
        <v>190</v>
      </c>
      <c r="H251" s="143">
        <v>1</v>
      </c>
      <c r="I251" s="144"/>
      <c r="J251" s="145">
        <f>ROUND(I251*H251,2)</f>
        <v>0</v>
      </c>
      <c r="K251" s="146"/>
      <c r="L251" s="32"/>
      <c r="M251" s="147" t="s">
        <v>1</v>
      </c>
      <c r="N251" s="148" t="s">
        <v>37</v>
      </c>
      <c r="O251" s="57"/>
      <c r="P251" s="149">
        <f>O251*H251</f>
        <v>0</v>
      </c>
      <c r="Q251" s="149">
        <v>0</v>
      </c>
      <c r="R251" s="149">
        <f>Q251*H251</f>
        <v>0</v>
      </c>
      <c r="S251" s="149">
        <v>0</v>
      </c>
      <c r="T251" s="150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1" t="s">
        <v>380</v>
      </c>
      <c r="AT251" s="151" t="s">
        <v>108</v>
      </c>
      <c r="AU251" s="151" t="s">
        <v>77</v>
      </c>
      <c r="AY251" s="16" t="s">
        <v>106</v>
      </c>
      <c r="BE251" s="152">
        <f>IF(N251="základní",J251,0)</f>
        <v>0</v>
      </c>
      <c r="BF251" s="152">
        <f>IF(N251="snížená",J251,0)</f>
        <v>0</v>
      </c>
      <c r="BG251" s="152">
        <f>IF(N251="zákl. přenesená",J251,0)</f>
        <v>0</v>
      </c>
      <c r="BH251" s="152">
        <f>IF(N251="sníž. přenesená",J251,0)</f>
        <v>0</v>
      </c>
      <c r="BI251" s="152">
        <f>IF(N251="nulová",J251,0)</f>
        <v>0</v>
      </c>
      <c r="BJ251" s="16" t="s">
        <v>77</v>
      </c>
      <c r="BK251" s="152">
        <f>ROUND(I251*H251,2)</f>
        <v>0</v>
      </c>
      <c r="BL251" s="16" t="s">
        <v>380</v>
      </c>
      <c r="BM251" s="151" t="s">
        <v>415</v>
      </c>
    </row>
    <row r="252" spans="1:65" s="2" customFormat="1" ht="19.5">
      <c r="A252" s="31"/>
      <c r="B252" s="32"/>
      <c r="C252" s="31"/>
      <c r="D252" s="153" t="s">
        <v>114</v>
      </c>
      <c r="E252" s="31"/>
      <c r="F252" s="154" t="s">
        <v>414</v>
      </c>
      <c r="G252" s="31"/>
      <c r="H252" s="31"/>
      <c r="I252" s="155"/>
      <c r="J252" s="31"/>
      <c r="K252" s="31"/>
      <c r="L252" s="32"/>
      <c r="M252" s="156"/>
      <c r="N252" s="157"/>
      <c r="O252" s="57"/>
      <c r="P252" s="57"/>
      <c r="Q252" s="57"/>
      <c r="R252" s="57"/>
      <c r="S252" s="57"/>
      <c r="T252" s="58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6" t="s">
        <v>114</v>
      </c>
      <c r="AU252" s="16" t="s">
        <v>77</v>
      </c>
    </row>
    <row r="253" spans="1:65" s="2" customFormat="1" ht="14.45" customHeight="1">
      <c r="A253" s="31"/>
      <c r="B253" s="138"/>
      <c r="C253" s="139" t="s">
        <v>416</v>
      </c>
      <c r="D253" s="139" t="s">
        <v>108</v>
      </c>
      <c r="E253" s="140" t="s">
        <v>417</v>
      </c>
      <c r="F253" s="141" t="s">
        <v>418</v>
      </c>
      <c r="G253" s="142" t="s">
        <v>190</v>
      </c>
      <c r="H253" s="143">
        <v>1</v>
      </c>
      <c r="I253" s="144"/>
      <c r="J253" s="145">
        <f>ROUND(I253*H253,2)</f>
        <v>0</v>
      </c>
      <c r="K253" s="146"/>
      <c r="L253" s="32"/>
      <c r="M253" s="147" t="s">
        <v>1</v>
      </c>
      <c r="N253" s="148" t="s">
        <v>37</v>
      </c>
      <c r="O253" s="57"/>
      <c r="P253" s="149">
        <f>O253*H253</f>
        <v>0</v>
      </c>
      <c r="Q253" s="149">
        <v>0</v>
      </c>
      <c r="R253" s="149">
        <f>Q253*H253</f>
        <v>0</v>
      </c>
      <c r="S253" s="149">
        <v>0</v>
      </c>
      <c r="T253" s="150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1" t="s">
        <v>380</v>
      </c>
      <c r="AT253" s="151" t="s">
        <v>108</v>
      </c>
      <c r="AU253" s="151" t="s">
        <v>77</v>
      </c>
      <c r="AY253" s="16" t="s">
        <v>106</v>
      </c>
      <c r="BE253" s="152">
        <f>IF(N253="základní",J253,0)</f>
        <v>0</v>
      </c>
      <c r="BF253" s="152">
        <f>IF(N253="snížená",J253,0)</f>
        <v>0</v>
      </c>
      <c r="BG253" s="152">
        <f>IF(N253="zákl. přenesená",J253,0)</f>
        <v>0</v>
      </c>
      <c r="BH253" s="152">
        <f>IF(N253="sníž. přenesená",J253,0)</f>
        <v>0</v>
      </c>
      <c r="BI253" s="152">
        <f>IF(N253="nulová",J253,0)</f>
        <v>0</v>
      </c>
      <c r="BJ253" s="16" t="s">
        <v>77</v>
      </c>
      <c r="BK253" s="152">
        <f>ROUND(I253*H253,2)</f>
        <v>0</v>
      </c>
      <c r="BL253" s="16" t="s">
        <v>380</v>
      </c>
      <c r="BM253" s="151" t="s">
        <v>419</v>
      </c>
    </row>
    <row r="254" spans="1:65" s="2" customFormat="1" ht="58.5">
      <c r="A254" s="31"/>
      <c r="B254" s="32"/>
      <c r="C254" s="31"/>
      <c r="D254" s="153" t="s">
        <v>114</v>
      </c>
      <c r="E254" s="31"/>
      <c r="F254" s="154" t="s">
        <v>420</v>
      </c>
      <c r="G254" s="31"/>
      <c r="H254" s="31"/>
      <c r="I254" s="155"/>
      <c r="J254" s="31"/>
      <c r="K254" s="31"/>
      <c r="L254" s="32"/>
      <c r="M254" s="156"/>
      <c r="N254" s="157"/>
      <c r="O254" s="57"/>
      <c r="P254" s="57"/>
      <c r="Q254" s="57"/>
      <c r="R254" s="57"/>
      <c r="S254" s="57"/>
      <c r="T254" s="58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6" t="s">
        <v>114</v>
      </c>
      <c r="AU254" s="16" t="s">
        <v>77</v>
      </c>
    </row>
    <row r="255" spans="1:65" s="2" customFormat="1" ht="24.2" customHeight="1">
      <c r="A255" s="31"/>
      <c r="B255" s="138"/>
      <c r="C255" s="139" t="s">
        <v>421</v>
      </c>
      <c r="D255" s="139" t="s">
        <v>108</v>
      </c>
      <c r="E255" s="140" t="s">
        <v>422</v>
      </c>
      <c r="F255" s="141" t="s">
        <v>423</v>
      </c>
      <c r="G255" s="142" t="s">
        <v>190</v>
      </c>
      <c r="H255" s="143">
        <v>1</v>
      </c>
      <c r="I255" s="144"/>
      <c r="J255" s="145">
        <f>ROUND(I255*H255,2)</f>
        <v>0</v>
      </c>
      <c r="K255" s="146"/>
      <c r="L255" s="32"/>
      <c r="M255" s="147" t="s">
        <v>1</v>
      </c>
      <c r="N255" s="148" t="s">
        <v>37</v>
      </c>
      <c r="O255" s="57"/>
      <c r="P255" s="149">
        <f>O255*H255</f>
        <v>0</v>
      </c>
      <c r="Q255" s="149">
        <v>0</v>
      </c>
      <c r="R255" s="149">
        <f>Q255*H255</f>
        <v>0</v>
      </c>
      <c r="S255" s="149">
        <v>0</v>
      </c>
      <c r="T255" s="150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1" t="s">
        <v>380</v>
      </c>
      <c r="AT255" s="151" t="s">
        <v>108</v>
      </c>
      <c r="AU255" s="151" t="s">
        <v>77</v>
      </c>
      <c r="AY255" s="16" t="s">
        <v>106</v>
      </c>
      <c r="BE255" s="152">
        <f>IF(N255="základní",J255,0)</f>
        <v>0</v>
      </c>
      <c r="BF255" s="152">
        <f>IF(N255="snížená",J255,0)</f>
        <v>0</v>
      </c>
      <c r="BG255" s="152">
        <f>IF(N255="zákl. přenesená",J255,0)</f>
        <v>0</v>
      </c>
      <c r="BH255" s="152">
        <f>IF(N255="sníž. přenesená",J255,0)</f>
        <v>0</v>
      </c>
      <c r="BI255" s="152">
        <f>IF(N255="nulová",J255,0)</f>
        <v>0</v>
      </c>
      <c r="BJ255" s="16" t="s">
        <v>77</v>
      </c>
      <c r="BK255" s="152">
        <f>ROUND(I255*H255,2)</f>
        <v>0</v>
      </c>
      <c r="BL255" s="16" t="s">
        <v>380</v>
      </c>
      <c r="BM255" s="151" t="s">
        <v>424</v>
      </c>
    </row>
    <row r="256" spans="1:65" s="2" customFormat="1" ht="58.5">
      <c r="A256" s="31"/>
      <c r="B256" s="32"/>
      <c r="C256" s="31"/>
      <c r="D256" s="153" t="s">
        <v>114</v>
      </c>
      <c r="E256" s="31"/>
      <c r="F256" s="154" t="s">
        <v>425</v>
      </c>
      <c r="G256" s="31"/>
      <c r="H256" s="31"/>
      <c r="I256" s="155"/>
      <c r="J256" s="31"/>
      <c r="K256" s="31"/>
      <c r="L256" s="32"/>
      <c r="M256" s="156"/>
      <c r="N256" s="157"/>
      <c r="O256" s="57"/>
      <c r="P256" s="57"/>
      <c r="Q256" s="57"/>
      <c r="R256" s="57"/>
      <c r="S256" s="57"/>
      <c r="T256" s="58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6" t="s">
        <v>114</v>
      </c>
      <c r="AU256" s="16" t="s">
        <v>77</v>
      </c>
    </row>
    <row r="257" spans="1:65" s="2" customFormat="1" ht="49.15" customHeight="1">
      <c r="A257" s="31"/>
      <c r="B257" s="138"/>
      <c r="C257" s="139" t="s">
        <v>426</v>
      </c>
      <c r="D257" s="139" t="s">
        <v>108</v>
      </c>
      <c r="E257" s="140" t="s">
        <v>427</v>
      </c>
      <c r="F257" s="141" t="s">
        <v>428</v>
      </c>
      <c r="G257" s="142" t="s">
        <v>144</v>
      </c>
      <c r="H257" s="143">
        <v>536.72699999999998</v>
      </c>
      <c r="I257" s="144"/>
      <c r="J257" s="145">
        <f>ROUND(I257*H257,2)</f>
        <v>0</v>
      </c>
      <c r="K257" s="146"/>
      <c r="L257" s="32"/>
      <c r="M257" s="147" t="s">
        <v>1</v>
      </c>
      <c r="N257" s="148" t="s">
        <v>37</v>
      </c>
      <c r="O257" s="57"/>
      <c r="P257" s="149">
        <f>O257*H257</f>
        <v>0</v>
      </c>
      <c r="Q257" s="149">
        <v>0</v>
      </c>
      <c r="R257" s="149">
        <f>Q257*H257</f>
        <v>0</v>
      </c>
      <c r="S257" s="149">
        <v>0</v>
      </c>
      <c r="T257" s="150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1" t="s">
        <v>380</v>
      </c>
      <c r="AT257" s="151" t="s">
        <v>108</v>
      </c>
      <c r="AU257" s="151" t="s">
        <v>77</v>
      </c>
      <c r="AY257" s="16" t="s">
        <v>106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6" t="s">
        <v>77</v>
      </c>
      <c r="BK257" s="152">
        <f>ROUND(I257*H257,2)</f>
        <v>0</v>
      </c>
      <c r="BL257" s="16" t="s">
        <v>380</v>
      </c>
      <c r="BM257" s="151" t="s">
        <v>429</v>
      </c>
    </row>
    <row r="258" spans="1:65" s="2" customFormat="1" ht="126.75">
      <c r="A258" s="31"/>
      <c r="B258" s="32"/>
      <c r="C258" s="31"/>
      <c r="D258" s="153" t="s">
        <v>114</v>
      </c>
      <c r="E258" s="31"/>
      <c r="F258" s="154" t="s">
        <v>430</v>
      </c>
      <c r="G258" s="31"/>
      <c r="H258" s="31"/>
      <c r="I258" s="155"/>
      <c r="J258" s="31"/>
      <c r="K258" s="31"/>
      <c r="L258" s="32"/>
      <c r="M258" s="156"/>
      <c r="N258" s="157"/>
      <c r="O258" s="57"/>
      <c r="P258" s="57"/>
      <c r="Q258" s="57"/>
      <c r="R258" s="57"/>
      <c r="S258" s="57"/>
      <c r="T258" s="58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6" t="s">
        <v>114</v>
      </c>
      <c r="AU258" s="16" t="s">
        <v>77</v>
      </c>
    </row>
    <row r="259" spans="1:65" s="13" customFormat="1" ht="11.25">
      <c r="B259" s="169"/>
      <c r="D259" s="153" t="s">
        <v>146</v>
      </c>
      <c r="E259" s="170" t="s">
        <v>1</v>
      </c>
      <c r="F259" s="171" t="s">
        <v>431</v>
      </c>
      <c r="H259" s="172">
        <v>536.72699999999998</v>
      </c>
      <c r="I259" s="173"/>
      <c r="L259" s="169"/>
      <c r="M259" s="174"/>
      <c r="N259" s="175"/>
      <c r="O259" s="175"/>
      <c r="P259" s="175"/>
      <c r="Q259" s="175"/>
      <c r="R259" s="175"/>
      <c r="S259" s="175"/>
      <c r="T259" s="176"/>
      <c r="AT259" s="170" t="s">
        <v>146</v>
      </c>
      <c r="AU259" s="170" t="s">
        <v>77</v>
      </c>
      <c r="AV259" s="13" t="s">
        <v>79</v>
      </c>
      <c r="AW259" s="13" t="s">
        <v>29</v>
      </c>
      <c r="AX259" s="13" t="s">
        <v>77</v>
      </c>
      <c r="AY259" s="170" t="s">
        <v>106</v>
      </c>
    </row>
    <row r="260" spans="1:65" s="2" customFormat="1" ht="49.15" customHeight="1">
      <c r="A260" s="31"/>
      <c r="B260" s="138"/>
      <c r="C260" s="139" t="s">
        <v>432</v>
      </c>
      <c r="D260" s="139" t="s">
        <v>108</v>
      </c>
      <c r="E260" s="140" t="s">
        <v>433</v>
      </c>
      <c r="F260" s="141" t="s">
        <v>434</v>
      </c>
      <c r="G260" s="142" t="s">
        <v>144</v>
      </c>
      <c r="H260" s="143">
        <v>539.15300000000002</v>
      </c>
      <c r="I260" s="144"/>
      <c r="J260" s="145">
        <f>ROUND(I260*H260,2)</f>
        <v>0</v>
      </c>
      <c r="K260" s="146"/>
      <c r="L260" s="32"/>
      <c r="M260" s="147" t="s">
        <v>1</v>
      </c>
      <c r="N260" s="148" t="s">
        <v>37</v>
      </c>
      <c r="O260" s="57"/>
      <c r="P260" s="149">
        <f>O260*H260</f>
        <v>0</v>
      </c>
      <c r="Q260" s="149">
        <v>0</v>
      </c>
      <c r="R260" s="149">
        <f>Q260*H260</f>
        <v>0</v>
      </c>
      <c r="S260" s="149">
        <v>0</v>
      </c>
      <c r="T260" s="150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1" t="s">
        <v>380</v>
      </c>
      <c r="AT260" s="151" t="s">
        <v>108</v>
      </c>
      <c r="AU260" s="151" t="s">
        <v>77</v>
      </c>
      <c r="AY260" s="16" t="s">
        <v>106</v>
      </c>
      <c r="BE260" s="152">
        <f>IF(N260="základní",J260,0)</f>
        <v>0</v>
      </c>
      <c r="BF260" s="152">
        <f>IF(N260="snížená",J260,0)</f>
        <v>0</v>
      </c>
      <c r="BG260" s="152">
        <f>IF(N260="zákl. přenesená",J260,0)</f>
        <v>0</v>
      </c>
      <c r="BH260" s="152">
        <f>IF(N260="sníž. přenesená",J260,0)</f>
        <v>0</v>
      </c>
      <c r="BI260" s="152">
        <f>IF(N260="nulová",J260,0)</f>
        <v>0</v>
      </c>
      <c r="BJ260" s="16" t="s">
        <v>77</v>
      </c>
      <c r="BK260" s="152">
        <f>ROUND(I260*H260,2)</f>
        <v>0</v>
      </c>
      <c r="BL260" s="16" t="s">
        <v>380</v>
      </c>
      <c r="BM260" s="151" t="s">
        <v>435</v>
      </c>
    </row>
    <row r="261" spans="1:65" s="2" customFormat="1" ht="126.75">
      <c r="A261" s="31"/>
      <c r="B261" s="32"/>
      <c r="C261" s="31"/>
      <c r="D261" s="153" t="s">
        <v>114</v>
      </c>
      <c r="E261" s="31"/>
      <c r="F261" s="154" t="s">
        <v>436</v>
      </c>
      <c r="G261" s="31"/>
      <c r="H261" s="31"/>
      <c r="I261" s="155"/>
      <c r="J261" s="31"/>
      <c r="K261" s="31"/>
      <c r="L261" s="32"/>
      <c r="M261" s="156"/>
      <c r="N261" s="157"/>
      <c r="O261" s="57"/>
      <c r="P261" s="57"/>
      <c r="Q261" s="57"/>
      <c r="R261" s="57"/>
      <c r="S261" s="57"/>
      <c r="T261" s="58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6" t="s">
        <v>114</v>
      </c>
      <c r="AU261" s="16" t="s">
        <v>77</v>
      </c>
    </row>
    <row r="262" spans="1:65" s="13" customFormat="1" ht="22.5">
      <c r="B262" s="169"/>
      <c r="D262" s="153" t="s">
        <v>146</v>
      </c>
      <c r="E262" s="170" t="s">
        <v>1</v>
      </c>
      <c r="F262" s="171" t="s">
        <v>437</v>
      </c>
      <c r="H262" s="172">
        <v>539.15300000000002</v>
      </c>
      <c r="I262" s="173"/>
      <c r="L262" s="169"/>
      <c r="M262" s="174"/>
      <c r="N262" s="175"/>
      <c r="O262" s="175"/>
      <c r="P262" s="175"/>
      <c r="Q262" s="175"/>
      <c r="R262" s="175"/>
      <c r="S262" s="175"/>
      <c r="T262" s="176"/>
      <c r="AT262" s="170" t="s">
        <v>146</v>
      </c>
      <c r="AU262" s="170" t="s">
        <v>77</v>
      </c>
      <c r="AV262" s="13" t="s">
        <v>79</v>
      </c>
      <c r="AW262" s="13" t="s">
        <v>29</v>
      </c>
      <c r="AX262" s="13" t="s">
        <v>77</v>
      </c>
      <c r="AY262" s="170" t="s">
        <v>106</v>
      </c>
    </row>
    <row r="263" spans="1:65" s="2" customFormat="1" ht="62.65" customHeight="1">
      <c r="A263" s="31"/>
      <c r="B263" s="138"/>
      <c r="C263" s="139" t="s">
        <v>438</v>
      </c>
      <c r="D263" s="139" t="s">
        <v>108</v>
      </c>
      <c r="E263" s="140" t="s">
        <v>439</v>
      </c>
      <c r="F263" s="141" t="s">
        <v>440</v>
      </c>
      <c r="G263" s="142" t="s">
        <v>144</v>
      </c>
      <c r="H263" s="143">
        <v>1.6</v>
      </c>
      <c r="I263" s="144"/>
      <c r="J263" s="145">
        <f>ROUND(I263*H263,2)</f>
        <v>0</v>
      </c>
      <c r="K263" s="146"/>
      <c r="L263" s="32"/>
      <c r="M263" s="147" t="s">
        <v>1</v>
      </c>
      <c r="N263" s="148" t="s">
        <v>37</v>
      </c>
      <c r="O263" s="57"/>
      <c r="P263" s="149">
        <f>O263*H263</f>
        <v>0</v>
      </c>
      <c r="Q263" s="149">
        <v>0</v>
      </c>
      <c r="R263" s="149">
        <f>Q263*H263</f>
        <v>0</v>
      </c>
      <c r="S263" s="149">
        <v>0</v>
      </c>
      <c r="T263" s="150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1" t="s">
        <v>380</v>
      </c>
      <c r="AT263" s="151" t="s">
        <v>108</v>
      </c>
      <c r="AU263" s="151" t="s">
        <v>77</v>
      </c>
      <c r="AY263" s="16" t="s">
        <v>106</v>
      </c>
      <c r="BE263" s="152">
        <f>IF(N263="základní",J263,0)</f>
        <v>0</v>
      </c>
      <c r="BF263" s="152">
        <f>IF(N263="snížená",J263,0)</f>
        <v>0</v>
      </c>
      <c r="BG263" s="152">
        <f>IF(N263="zákl. přenesená",J263,0)</f>
        <v>0</v>
      </c>
      <c r="BH263" s="152">
        <f>IF(N263="sníž. přenesená",J263,0)</f>
        <v>0</v>
      </c>
      <c r="BI263" s="152">
        <f>IF(N263="nulová",J263,0)</f>
        <v>0</v>
      </c>
      <c r="BJ263" s="16" t="s">
        <v>77</v>
      </c>
      <c r="BK263" s="152">
        <f>ROUND(I263*H263,2)</f>
        <v>0</v>
      </c>
      <c r="BL263" s="16" t="s">
        <v>380</v>
      </c>
      <c r="BM263" s="151" t="s">
        <v>441</v>
      </c>
    </row>
    <row r="264" spans="1:65" s="2" customFormat="1" ht="136.5">
      <c r="A264" s="31"/>
      <c r="B264" s="32"/>
      <c r="C264" s="31"/>
      <c r="D264" s="153" t="s">
        <v>114</v>
      </c>
      <c r="E264" s="31"/>
      <c r="F264" s="154" t="s">
        <v>442</v>
      </c>
      <c r="G264" s="31"/>
      <c r="H264" s="31"/>
      <c r="I264" s="155"/>
      <c r="J264" s="31"/>
      <c r="K264" s="31"/>
      <c r="L264" s="32"/>
      <c r="M264" s="156"/>
      <c r="N264" s="157"/>
      <c r="O264" s="57"/>
      <c r="P264" s="57"/>
      <c r="Q264" s="57"/>
      <c r="R264" s="57"/>
      <c r="S264" s="57"/>
      <c r="T264" s="58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6" t="s">
        <v>114</v>
      </c>
      <c r="AU264" s="16" t="s">
        <v>77</v>
      </c>
    </row>
    <row r="265" spans="1:65" s="13" customFormat="1" ht="11.25">
      <c r="B265" s="169"/>
      <c r="D265" s="153" t="s">
        <v>146</v>
      </c>
      <c r="E265" s="170" t="s">
        <v>1</v>
      </c>
      <c r="F265" s="171" t="s">
        <v>443</v>
      </c>
      <c r="H265" s="172">
        <v>1.6</v>
      </c>
      <c r="I265" s="173"/>
      <c r="L265" s="169"/>
      <c r="M265" s="174"/>
      <c r="N265" s="175"/>
      <c r="O265" s="175"/>
      <c r="P265" s="175"/>
      <c r="Q265" s="175"/>
      <c r="R265" s="175"/>
      <c r="S265" s="175"/>
      <c r="T265" s="176"/>
      <c r="AT265" s="170" t="s">
        <v>146</v>
      </c>
      <c r="AU265" s="170" t="s">
        <v>77</v>
      </c>
      <c r="AV265" s="13" t="s">
        <v>79</v>
      </c>
      <c r="AW265" s="13" t="s">
        <v>29</v>
      </c>
      <c r="AX265" s="13" t="s">
        <v>77</v>
      </c>
      <c r="AY265" s="170" t="s">
        <v>106</v>
      </c>
    </row>
    <row r="266" spans="1:65" s="2" customFormat="1" ht="62.65" customHeight="1">
      <c r="A266" s="31"/>
      <c r="B266" s="138"/>
      <c r="C266" s="139" t="s">
        <v>444</v>
      </c>
      <c r="D266" s="139" t="s">
        <v>108</v>
      </c>
      <c r="E266" s="140" t="s">
        <v>445</v>
      </c>
      <c r="F266" s="141" t="s">
        <v>446</v>
      </c>
      <c r="G266" s="142" t="s">
        <v>144</v>
      </c>
      <c r="H266" s="143">
        <v>15.670999999999999</v>
      </c>
      <c r="I266" s="144"/>
      <c r="J266" s="145">
        <f>ROUND(I266*H266,2)</f>
        <v>0</v>
      </c>
      <c r="K266" s="146"/>
      <c r="L266" s="32"/>
      <c r="M266" s="147" t="s">
        <v>1</v>
      </c>
      <c r="N266" s="148" t="s">
        <v>37</v>
      </c>
      <c r="O266" s="57"/>
      <c r="P266" s="149">
        <f>O266*H266</f>
        <v>0</v>
      </c>
      <c r="Q266" s="149">
        <v>0</v>
      </c>
      <c r="R266" s="149">
        <f>Q266*H266</f>
        <v>0</v>
      </c>
      <c r="S266" s="149">
        <v>0</v>
      </c>
      <c r="T266" s="150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1" t="s">
        <v>380</v>
      </c>
      <c r="AT266" s="151" t="s">
        <v>108</v>
      </c>
      <c r="AU266" s="151" t="s">
        <v>77</v>
      </c>
      <c r="AY266" s="16" t="s">
        <v>106</v>
      </c>
      <c r="BE266" s="152">
        <f>IF(N266="základní",J266,0)</f>
        <v>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6" t="s">
        <v>77</v>
      </c>
      <c r="BK266" s="152">
        <f>ROUND(I266*H266,2)</f>
        <v>0</v>
      </c>
      <c r="BL266" s="16" t="s">
        <v>380</v>
      </c>
      <c r="BM266" s="151" t="s">
        <v>447</v>
      </c>
    </row>
    <row r="267" spans="1:65" s="2" customFormat="1" ht="136.5">
      <c r="A267" s="31"/>
      <c r="B267" s="32"/>
      <c r="C267" s="31"/>
      <c r="D267" s="153" t="s">
        <v>114</v>
      </c>
      <c r="E267" s="31"/>
      <c r="F267" s="154" t="s">
        <v>448</v>
      </c>
      <c r="G267" s="31"/>
      <c r="H267" s="31"/>
      <c r="I267" s="155"/>
      <c r="J267" s="31"/>
      <c r="K267" s="31"/>
      <c r="L267" s="32"/>
      <c r="M267" s="156"/>
      <c r="N267" s="157"/>
      <c r="O267" s="57"/>
      <c r="P267" s="57"/>
      <c r="Q267" s="57"/>
      <c r="R267" s="57"/>
      <c r="S267" s="57"/>
      <c r="T267" s="58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6" t="s">
        <v>114</v>
      </c>
      <c r="AU267" s="16" t="s">
        <v>77</v>
      </c>
    </row>
    <row r="268" spans="1:65" s="13" customFormat="1" ht="11.25">
      <c r="B268" s="169"/>
      <c r="D268" s="153" t="s">
        <v>146</v>
      </c>
      <c r="E268" s="170" t="s">
        <v>1</v>
      </c>
      <c r="F268" s="171" t="s">
        <v>449</v>
      </c>
      <c r="H268" s="172">
        <v>15.670999999999999</v>
      </c>
      <c r="I268" s="173"/>
      <c r="L268" s="169"/>
      <c r="M268" s="174"/>
      <c r="N268" s="175"/>
      <c r="O268" s="175"/>
      <c r="P268" s="175"/>
      <c r="Q268" s="175"/>
      <c r="R268" s="175"/>
      <c r="S268" s="175"/>
      <c r="T268" s="176"/>
      <c r="AT268" s="170" t="s">
        <v>146</v>
      </c>
      <c r="AU268" s="170" t="s">
        <v>77</v>
      </c>
      <c r="AV268" s="13" t="s">
        <v>79</v>
      </c>
      <c r="AW268" s="13" t="s">
        <v>29</v>
      </c>
      <c r="AX268" s="13" t="s">
        <v>77</v>
      </c>
      <c r="AY268" s="170" t="s">
        <v>106</v>
      </c>
    </row>
    <row r="269" spans="1:65" s="2" customFormat="1" ht="24.2" customHeight="1">
      <c r="A269" s="31"/>
      <c r="B269" s="138"/>
      <c r="C269" s="139" t="s">
        <v>450</v>
      </c>
      <c r="D269" s="139" t="s">
        <v>108</v>
      </c>
      <c r="E269" s="140" t="s">
        <v>451</v>
      </c>
      <c r="F269" s="141" t="s">
        <v>452</v>
      </c>
      <c r="G269" s="142" t="s">
        <v>190</v>
      </c>
      <c r="H269" s="143">
        <v>3</v>
      </c>
      <c r="I269" s="144"/>
      <c r="J269" s="145">
        <f>ROUND(I269*H269,2)</f>
        <v>0</v>
      </c>
      <c r="K269" s="146"/>
      <c r="L269" s="32"/>
      <c r="M269" s="147" t="s">
        <v>1</v>
      </c>
      <c r="N269" s="148" t="s">
        <v>37</v>
      </c>
      <c r="O269" s="57"/>
      <c r="P269" s="149">
        <f>O269*H269</f>
        <v>0</v>
      </c>
      <c r="Q269" s="149">
        <v>0</v>
      </c>
      <c r="R269" s="149">
        <f>Q269*H269</f>
        <v>0</v>
      </c>
      <c r="S269" s="149">
        <v>0</v>
      </c>
      <c r="T269" s="150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1" t="s">
        <v>380</v>
      </c>
      <c r="AT269" s="151" t="s">
        <v>108</v>
      </c>
      <c r="AU269" s="151" t="s">
        <v>77</v>
      </c>
      <c r="AY269" s="16" t="s">
        <v>106</v>
      </c>
      <c r="BE269" s="152">
        <f>IF(N269="základní",J269,0)</f>
        <v>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16" t="s">
        <v>77</v>
      </c>
      <c r="BK269" s="152">
        <f>ROUND(I269*H269,2)</f>
        <v>0</v>
      </c>
      <c r="BL269" s="16" t="s">
        <v>380</v>
      </c>
      <c r="BM269" s="151" t="s">
        <v>453</v>
      </c>
    </row>
    <row r="270" spans="1:65" s="2" customFormat="1" ht="58.5">
      <c r="A270" s="31"/>
      <c r="B270" s="32"/>
      <c r="C270" s="31"/>
      <c r="D270" s="153" t="s">
        <v>114</v>
      </c>
      <c r="E270" s="31"/>
      <c r="F270" s="154" t="s">
        <v>454</v>
      </c>
      <c r="G270" s="31"/>
      <c r="H270" s="31"/>
      <c r="I270" s="155"/>
      <c r="J270" s="31"/>
      <c r="K270" s="31"/>
      <c r="L270" s="32"/>
      <c r="M270" s="156"/>
      <c r="N270" s="157"/>
      <c r="O270" s="57"/>
      <c r="P270" s="57"/>
      <c r="Q270" s="57"/>
      <c r="R270" s="57"/>
      <c r="S270" s="57"/>
      <c r="T270" s="58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6" t="s">
        <v>114</v>
      </c>
      <c r="AU270" s="16" t="s">
        <v>77</v>
      </c>
    </row>
    <row r="271" spans="1:65" s="2" customFormat="1" ht="14.45" customHeight="1">
      <c r="A271" s="31"/>
      <c r="B271" s="138"/>
      <c r="C271" s="139" t="s">
        <v>455</v>
      </c>
      <c r="D271" s="139" t="s">
        <v>108</v>
      </c>
      <c r="E271" s="140" t="s">
        <v>456</v>
      </c>
      <c r="F271" s="141" t="s">
        <v>457</v>
      </c>
      <c r="G271" s="142" t="s">
        <v>144</v>
      </c>
      <c r="H271" s="143">
        <v>509.22</v>
      </c>
      <c r="I271" s="144"/>
      <c r="J271" s="145">
        <f>ROUND(I271*H271,2)</f>
        <v>0</v>
      </c>
      <c r="K271" s="146"/>
      <c r="L271" s="32"/>
      <c r="M271" s="147" t="s">
        <v>1</v>
      </c>
      <c r="N271" s="148" t="s">
        <v>37</v>
      </c>
      <c r="O271" s="57"/>
      <c r="P271" s="149">
        <f>O271*H271</f>
        <v>0</v>
      </c>
      <c r="Q271" s="149">
        <v>0</v>
      </c>
      <c r="R271" s="149">
        <f>Q271*H271</f>
        <v>0</v>
      </c>
      <c r="S271" s="149">
        <v>0</v>
      </c>
      <c r="T271" s="150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1" t="s">
        <v>380</v>
      </c>
      <c r="AT271" s="151" t="s">
        <v>108</v>
      </c>
      <c r="AU271" s="151" t="s">
        <v>77</v>
      </c>
      <c r="AY271" s="16" t="s">
        <v>106</v>
      </c>
      <c r="BE271" s="152">
        <f>IF(N271="základní",J271,0)</f>
        <v>0</v>
      </c>
      <c r="BF271" s="152">
        <f>IF(N271="snížená",J271,0)</f>
        <v>0</v>
      </c>
      <c r="BG271" s="152">
        <f>IF(N271="zákl. přenesená",J271,0)</f>
        <v>0</v>
      </c>
      <c r="BH271" s="152">
        <f>IF(N271="sníž. přenesená",J271,0)</f>
        <v>0</v>
      </c>
      <c r="BI271" s="152">
        <f>IF(N271="nulová",J271,0)</f>
        <v>0</v>
      </c>
      <c r="BJ271" s="16" t="s">
        <v>77</v>
      </c>
      <c r="BK271" s="152">
        <f>ROUND(I271*H271,2)</f>
        <v>0</v>
      </c>
      <c r="BL271" s="16" t="s">
        <v>380</v>
      </c>
      <c r="BM271" s="151" t="s">
        <v>458</v>
      </c>
    </row>
    <row r="272" spans="1:65" s="2" customFormat="1" ht="58.5">
      <c r="A272" s="31"/>
      <c r="B272" s="32"/>
      <c r="C272" s="31"/>
      <c r="D272" s="153" t="s">
        <v>114</v>
      </c>
      <c r="E272" s="31"/>
      <c r="F272" s="154" t="s">
        <v>459</v>
      </c>
      <c r="G272" s="31"/>
      <c r="H272" s="31"/>
      <c r="I272" s="155"/>
      <c r="J272" s="31"/>
      <c r="K272" s="31"/>
      <c r="L272" s="32"/>
      <c r="M272" s="156"/>
      <c r="N272" s="157"/>
      <c r="O272" s="57"/>
      <c r="P272" s="57"/>
      <c r="Q272" s="57"/>
      <c r="R272" s="57"/>
      <c r="S272" s="57"/>
      <c r="T272" s="58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6" t="s">
        <v>114</v>
      </c>
      <c r="AU272" s="16" t="s">
        <v>77</v>
      </c>
    </row>
    <row r="273" spans="1:65" s="13" customFormat="1" ht="11.25">
      <c r="B273" s="169"/>
      <c r="D273" s="153" t="s">
        <v>146</v>
      </c>
      <c r="E273" s="170" t="s">
        <v>1</v>
      </c>
      <c r="F273" s="171" t="s">
        <v>460</v>
      </c>
      <c r="H273" s="172">
        <v>509.22</v>
      </c>
      <c r="I273" s="173"/>
      <c r="L273" s="169"/>
      <c r="M273" s="174"/>
      <c r="N273" s="175"/>
      <c r="O273" s="175"/>
      <c r="P273" s="175"/>
      <c r="Q273" s="175"/>
      <c r="R273" s="175"/>
      <c r="S273" s="175"/>
      <c r="T273" s="176"/>
      <c r="AT273" s="170" t="s">
        <v>146</v>
      </c>
      <c r="AU273" s="170" t="s">
        <v>77</v>
      </c>
      <c r="AV273" s="13" t="s">
        <v>79</v>
      </c>
      <c r="AW273" s="13" t="s">
        <v>29</v>
      </c>
      <c r="AX273" s="13" t="s">
        <v>77</v>
      </c>
      <c r="AY273" s="170" t="s">
        <v>106</v>
      </c>
    </row>
    <row r="274" spans="1:65" s="2" customFormat="1" ht="14.45" customHeight="1">
      <c r="A274" s="31"/>
      <c r="B274" s="138"/>
      <c r="C274" s="139" t="s">
        <v>461</v>
      </c>
      <c r="D274" s="139" t="s">
        <v>108</v>
      </c>
      <c r="E274" s="140" t="s">
        <v>462</v>
      </c>
      <c r="F274" s="141" t="s">
        <v>463</v>
      </c>
      <c r="G274" s="142" t="s">
        <v>144</v>
      </c>
      <c r="H274" s="143">
        <v>5.66</v>
      </c>
      <c r="I274" s="144"/>
      <c r="J274" s="145">
        <f>ROUND(I274*H274,2)</f>
        <v>0</v>
      </c>
      <c r="K274" s="146"/>
      <c r="L274" s="32"/>
      <c r="M274" s="147" t="s">
        <v>1</v>
      </c>
      <c r="N274" s="148" t="s">
        <v>37</v>
      </c>
      <c r="O274" s="57"/>
      <c r="P274" s="149">
        <f>O274*H274</f>
        <v>0</v>
      </c>
      <c r="Q274" s="149">
        <v>0</v>
      </c>
      <c r="R274" s="149">
        <f>Q274*H274</f>
        <v>0</v>
      </c>
      <c r="S274" s="149">
        <v>0</v>
      </c>
      <c r="T274" s="150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51" t="s">
        <v>380</v>
      </c>
      <c r="AT274" s="151" t="s">
        <v>108</v>
      </c>
      <c r="AU274" s="151" t="s">
        <v>77</v>
      </c>
      <c r="AY274" s="16" t="s">
        <v>106</v>
      </c>
      <c r="BE274" s="152">
        <f>IF(N274="základní",J274,0)</f>
        <v>0</v>
      </c>
      <c r="BF274" s="152">
        <f>IF(N274="snížená",J274,0)</f>
        <v>0</v>
      </c>
      <c r="BG274" s="152">
        <f>IF(N274="zákl. přenesená",J274,0)</f>
        <v>0</v>
      </c>
      <c r="BH274" s="152">
        <f>IF(N274="sníž. přenesená",J274,0)</f>
        <v>0</v>
      </c>
      <c r="BI274" s="152">
        <f>IF(N274="nulová",J274,0)</f>
        <v>0</v>
      </c>
      <c r="BJ274" s="16" t="s">
        <v>77</v>
      </c>
      <c r="BK274" s="152">
        <f>ROUND(I274*H274,2)</f>
        <v>0</v>
      </c>
      <c r="BL274" s="16" t="s">
        <v>380</v>
      </c>
      <c r="BM274" s="151" t="s">
        <v>464</v>
      </c>
    </row>
    <row r="275" spans="1:65" s="2" customFormat="1" ht="58.5">
      <c r="A275" s="31"/>
      <c r="B275" s="32"/>
      <c r="C275" s="31"/>
      <c r="D275" s="153" t="s">
        <v>114</v>
      </c>
      <c r="E275" s="31"/>
      <c r="F275" s="154" t="s">
        <v>465</v>
      </c>
      <c r="G275" s="31"/>
      <c r="H275" s="31"/>
      <c r="I275" s="155"/>
      <c r="J275" s="31"/>
      <c r="K275" s="31"/>
      <c r="L275" s="32"/>
      <c r="M275" s="156"/>
      <c r="N275" s="157"/>
      <c r="O275" s="57"/>
      <c r="P275" s="57"/>
      <c r="Q275" s="57"/>
      <c r="R275" s="57"/>
      <c r="S275" s="57"/>
      <c r="T275" s="58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6" t="s">
        <v>114</v>
      </c>
      <c r="AU275" s="16" t="s">
        <v>77</v>
      </c>
    </row>
    <row r="276" spans="1:65" s="2" customFormat="1" ht="14.45" customHeight="1">
      <c r="A276" s="31"/>
      <c r="B276" s="138"/>
      <c r="C276" s="139" t="s">
        <v>466</v>
      </c>
      <c r="D276" s="139" t="s">
        <v>108</v>
      </c>
      <c r="E276" s="140" t="s">
        <v>467</v>
      </c>
      <c r="F276" s="141" t="s">
        <v>468</v>
      </c>
      <c r="G276" s="142" t="s">
        <v>144</v>
      </c>
      <c r="H276" s="143">
        <v>1.6359999999999999</v>
      </c>
      <c r="I276" s="144"/>
      <c r="J276" s="145">
        <f>ROUND(I276*H276,2)</f>
        <v>0</v>
      </c>
      <c r="K276" s="146"/>
      <c r="L276" s="32"/>
      <c r="M276" s="147" t="s">
        <v>1</v>
      </c>
      <c r="N276" s="148" t="s">
        <v>37</v>
      </c>
      <c r="O276" s="57"/>
      <c r="P276" s="149">
        <f>O276*H276</f>
        <v>0</v>
      </c>
      <c r="Q276" s="149">
        <v>0</v>
      </c>
      <c r="R276" s="149">
        <f>Q276*H276</f>
        <v>0</v>
      </c>
      <c r="S276" s="149">
        <v>0</v>
      </c>
      <c r="T276" s="150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51" t="s">
        <v>380</v>
      </c>
      <c r="AT276" s="151" t="s">
        <v>108</v>
      </c>
      <c r="AU276" s="151" t="s">
        <v>77</v>
      </c>
      <c r="AY276" s="16" t="s">
        <v>106</v>
      </c>
      <c r="BE276" s="152">
        <f>IF(N276="základní",J276,0)</f>
        <v>0</v>
      </c>
      <c r="BF276" s="152">
        <f>IF(N276="snížená",J276,0)</f>
        <v>0</v>
      </c>
      <c r="BG276" s="152">
        <f>IF(N276="zákl. přenesená",J276,0)</f>
        <v>0</v>
      </c>
      <c r="BH276" s="152">
        <f>IF(N276="sníž. přenesená",J276,0)</f>
        <v>0</v>
      </c>
      <c r="BI276" s="152">
        <f>IF(N276="nulová",J276,0)</f>
        <v>0</v>
      </c>
      <c r="BJ276" s="16" t="s">
        <v>77</v>
      </c>
      <c r="BK276" s="152">
        <f>ROUND(I276*H276,2)</f>
        <v>0</v>
      </c>
      <c r="BL276" s="16" t="s">
        <v>380</v>
      </c>
      <c r="BM276" s="151" t="s">
        <v>469</v>
      </c>
    </row>
    <row r="277" spans="1:65" s="2" customFormat="1" ht="48.75">
      <c r="A277" s="31"/>
      <c r="B277" s="32"/>
      <c r="C277" s="31"/>
      <c r="D277" s="153" t="s">
        <v>114</v>
      </c>
      <c r="E277" s="31"/>
      <c r="F277" s="154" t="s">
        <v>470</v>
      </c>
      <c r="G277" s="31"/>
      <c r="H277" s="31"/>
      <c r="I277" s="155"/>
      <c r="J277" s="31"/>
      <c r="K277" s="31"/>
      <c r="L277" s="32"/>
      <c r="M277" s="156"/>
      <c r="N277" s="157"/>
      <c r="O277" s="57"/>
      <c r="P277" s="57"/>
      <c r="Q277" s="57"/>
      <c r="R277" s="57"/>
      <c r="S277" s="57"/>
      <c r="T277" s="58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6" t="s">
        <v>114</v>
      </c>
      <c r="AU277" s="16" t="s">
        <v>77</v>
      </c>
    </row>
    <row r="278" spans="1:65" s="13" customFormat="1" ht="11.25">
      <c r="B278" s="169"/>
      <c r="D278" s="153" t="s">
        <v>146</v>
      </c>
      <c r="E278" s="170" t="s">
        <v>1</v>
      </c>
      <c r="F278" s="171" t="s">
        <v>471</v>
      </c>
      <c r="H278" s="172">
        <v>1.6359999999999999</v>
      </c>
      <c r="I278" s="173"/>
      <c r="L278" s="169"/>
      <c r="M278" s="174"/>
      <c r="N278" s="175"/>
      <c r="O278" s="175"/>
      <c r="P278" s="175"/>
      <c r="Q278" s="175"/>
      <c r="R278" s="175"/>
      <c r="S278" s="175"/>
      <c r="T278" s="176"/>
      <c r="AT278" s="170" t="s">
        <v>146</v>
      </c>
      <c r="AU278" s="170" t="s">
        <v>77</v>
      </c>
      <c r="AV278" s="13" t="s">
        <v>79</v>
      </c>
      <c r="AW278" s="13" t="s">
        <v>29</v>
      </c>
      <c r="AX278" s="13" t="s">
        <v>77</v>
      </c>
      <c r="AY278" s="170" t="s">
        <v>106</v>
      </c>
    </row>
    <row r="279" spans="1:65" s="2" customFormat="1" ht="49.15" customHeight="1">
      <c r="A279" s="31"/>
      <c r="B279" s="138"/>
      <c r="C279" s="158" t="s">
        <v>472</v>
      </c>
      <c r="D279" s="158" t="s">
        <v>122</v>
      </c>
      <c r="E279" s="159" t="s">
        <v>473</v>
      </c>
      <c r="F279" s="160" t="s">
        <v>474</v>
      </c>
      <c r="G279" s="161" t="s">
        <v>190</v>
      </c>
      <c r="H279" s="162">
        <v>1</v>
      </c>
      <c r="I279" s="163"/>
      <c r="J279" s="164">
        <f>ROUND(I279*H279,2)</f>
        <v>0</v>
      </c>
      <c r="K279" s="165"/>
      <c r="L279" s="166"/>
      <c r="M279" s="167" t="s">
        <v>1</v>
      </c>
      <c r="N279" s="168" t="s">
        <v>37</v>
      </c>
      <c r="O279" s="57"/>
      <c r="P279" s="149">
        <f>O279*H279</f>
        <v>0</v>
      </c>
      <c r="Q279" s="149">
        <v>0</v>
      </c>
      <c r="R279" s="149">
        <f>Q279*H279</f>
        <v>0</v>
      </c>
      <c r="S279" s="149">
        <v>0</v>
      </c>
      <c r="T279" s="150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51" t="s">
        <v>380</v>
      </c>
      <c r="AT279" s="151" t="s">
        <v>122</v>
      </c>
      <c r="AU279" s="151" t="s">
        <v>77</v>
      </c>
      <c r="AY279" s="16" t="s">
        <v>106</v>
      </c>
      <c r="BE279" s="152">
        <f>IF(N279="základní",J279,0)</f>
        <v>0</v>
      </c>
      <c r="BF279" s="152">
        <f>IF(N279="snížená",J279,0)</f>
        <v>0</v>
      </c>
      <c r="BG279" s="152">
        <f>IF(N279="zákl. přenesená",J279,0)</f>
        <v>0</v>
      </c>
      <c r="BH279" s="152">
        <f>IF(N279="sníž. přenesená",J279,0)</f>
        <v>0</v>
      </c>
      <c r="BI279" s="152">
        <f>IF(N279="nulová",J279,0)</f>
        <v>0</v>
      </c>
      <c r="BJ279" s="16" t="s">
        <v>77</v>
      </c>
      <c r="BK279" s="152">
        <f>ROUND(I279*H279,2)</f>
        <v>0</v>
      </c>
      <c r="BL279" s="16" t="s">
        <v>380</v>
      </c>
      <c r="BM279" s="151" t="s">
        <v>475</v>
      </c>
    </row>
    <row r="280" spans="1:65" s="2" customFormat="1" ht="39">
      <c r="A280" s="31"/>
      <c r="B280" s="32"/>
      <c r="C280" s="31"/>
      <c r="D280" s="153" t="s">
        <v>114</v>
      </c>
      <c r="E280" s="31"/>
      <c r="F280" s="154" t="s">
        <v>474</v>
      </c>
      <c r="G280" s="31"/>
      <c r="H280" s="31"/>
      <c r="I280" s="155"/>
      <c r="J280" s="31"/>
      <c r="K280" s="31"/>
      <c r="L280" s="32"/>
      <c r="M280" s="156"/>
      <c r="N280" s="157"/>
      <c r="O280" s="57"/>
      <c r="P280" s="57"/>
      <c r="Q280" s="57"/>
      <c r="R280" s="57"/>
      <c r="S280" s="57"/>
      <c r="T280" s="58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6" t="s">
        <v>114</v>
      </c>
      <c r="AU280" s="16" t="s">
        <v>77</v>
      </c>
    </row>
    <row r="281" spans="1:65" s="2" customFormat="1" ht="24.2" customHeight="1">
      <c r="A281" s="31"/>
      <c r="B281" s="138"/>
      <c r="C281" s="158" t="s">
        <v>476</v>
      </c>
      <c r="D281" s="158" t="s">
        <v>122</v>
      </c>
      <c r="E281" s="159" t="s">
        <v>477</v>
      </c>
      <c r="F281" s="160" t="s">
        <v>478</v>
      </c>
      <c r="G281" s="161" t="s">
        <v>111</v>
      </c>
      <c r="H281" s="162">
        <v>50</v>
      </c>
      <c r="I281" s="163"/>
      <c r="J281" s="164">
        <f>ROUND(I281*H281,2)</f>
        <v>0</v>
      </c>
      <c r="K281" s="165"/>
      <c r="L281" s="166"/>
      <c r="M281" s="167" t="s">
        <v>1</v>
      </c>
      <c r="N281" s="168" t="s">
        <v>37</v>
      </c>
      <c r="O281" s="57"/>
      <c r="P281" s="149">
        <f>O281*H281</f>
        <v>0</v>
      </c>
      <c r="Q281" s="149">
        <v>0</v>
      </c>
      <c r="R281" s="149">
        <f>Q281*H281</f>
        <v>0</v>
      </c>
      <c r="S281" s="149">
        <v>0</v>
      </c>
      <c r="T281" s="150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51" t="s">
        <v>380</v>
      </c>
      <c r="AT281" s="151" t="s">
        <v>122</v>
      </c>
      <c r="AU281" s="151" t="s">
        <v>77</v>
      </c>
      <c r="AY281" s="16" t="s">
        <v>106</v>
      </c>
      <c r="BE281" s="152">
        <f>IF(N281="základní",J281,0)</f>
        <v>0</v>
      </c>
      <c r="BF281" s="152">
        <f>IF(N281="snížená",J281,0)</f>
        <v>0</v>
      </c>
      <c r="BG281" s="152">
        <f>IF(N281="zákl. přenesená",J281,0)</f>
        <v>0</v>
      </c>
      <c r="BH281" s="152">
        <f>IF(N281="sníž. přenesená",J281,0)</f>
        <v>0</v>
      </c>
      <c r="BI281" s="152">
        <f>IF(N281="nulová",J281,0)</f>
        <v>0</v>
      </c>
      <c r="BJ281" s="16" t="s">
        <v>77</v>
      </c>
      <c r="BK281" s="152">
        <f>ROUND(I281*H281,2)</f>
        <v>0</v>
      </c>
      <c r="BL281" s="16" t="s">
        <v>380</v>
      </c>
      <c r="BM281" s="151" t="s">
        <v>479</v>
      </c>
    </row>
    <row r="282" spans="1:65" s="2" customFormat="1" ht="19.5">
      <c r="A282" s="31"/>
      <c r="B282" s="32"/>
      <c r="C282" s="31"/>
      <c r="D282" s="153" t="s">
        <v>114</v>
      </c>
      <c r="E282" s="31"/>
      <c r="F282" s="154" t="s">
        <v>478</v>
      </c>
      <c r="G282" s="31"/>
      <c r="H282" s="31"/>
      <c r="I282" s="155"/>
      <c r="J282" s="31"/>
      <c r="K282" s="31"/>
      <c r="L282" s="32"/>
      <c r="M282" s="156"/>
      <c r="N282" s="157"/>
      <c r="O282" s="57"/>
      <c r="P282" s="57"/>
      <c r="Q282" s="57"/>
      <c r="R282" s="57"/>
      <c r="S282" s="57"/>
      <c r="T282" s="58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6" t="s">
        <v>114</v>
      </c>
      <c r="AU282" s="16" t="s">
        <v>77</v>
      </c>
    </row>
    <row r="283" spans="1:65" s="12" customFormat="1" ht="25.9" customHeight="1">
      <c r="B283" s="125"/>
      <c r="D283" s="126" t="s">
        <v>71</v>
      </c>
      <c r="E283" s="127" t="s">
        <v>480</v>
      </c>
      <c r="F283" s="127" t="s">
        <v>481</v>
      </c>
      <c r="I283" s="128"/>
      <c r="J283" s="129">
        <f>BK283</f>
        <v>0</v>
      </c>
      <c r="L283" s="125"/>
      <c r="M283" s="130"/>
      <c r="N283" s="131"/>
      <c r="O283" s="131"/>
      <c r="P283" s="132">
        <f>SUM(P284:P304)</f>
        <v>0</v>
      </c>
      <c r="Q283" s="131"/>
      <c r="R283" s="132">
        <f>SUM(R284:R304)</f>
        <v>0</v>
      </c>
      <c r="S283" s="131"/>
      <c r="T283" s="133">
        <f>SUM(T284:T304)</f>
        <v>0</v>
      </c>
      <c r="AR283" s="126" t="s">
        <v>127</v>
      </c>
      <c r="AT283" s="134" t="s">
        <v>71</v>
      </c>
      <c r="AU283" s="134" t="s">
        <v>72</v>
      </c>
      <c r="AY283" s="126" t="s">
        <v>106</v>
      </c>
      <c r="BK283" s="135">
        <f>SUM(BK284:BK304)</f>
        <v>0</v>
      </c>
    </row>
    <row r="284" spans="1:65" s="2" customFormat="1" ht="14.45" customHeight="1">
      <c r="A284" s="31"/>
      <c r="B284" s="138"/>
      <c r="C284" s="139" t="s">
        <v>482</v>
      </c>
      <c r="D284" s="139" t="s">
        <v>108</v>
      </c>
      <c r="E284" s="140" t="s">
        <v>483</v>
      </c>
      <c r="F284" s="141" t="s">
        <v>484</v>
      </c>
      <c r="G284" s="142" t="s">
        <v>485</v>
      </c>
      <c r="H284" s="143">
        <v>1</v>
      </c>
      <c r="I284" s="144"/>
      <c r="J284" s="145">
        <f>ROUND(I284*H284,2)</f>
        <v>0</v>
      </c>
      <c r="K284" s="146"/>
      <c r="L284" s="32"/>
      <c r="M284" s="147" t="s">
        <v>1</v>
      </c>
      <c r="N284" s="148" t="s">
        <v>37</v>
      </c>
      <c r="O284" s="57"/>
      <c r="P284" s="149">
        <f>O284*H284</f>
        <v>0</v>
      </c>
      <c r="Q284" s="149">
        <v>0</v>
      </c>
      <c r="R284" s="149">
        <f>Q284*H284</f>
        <v>0</v>
      </c>
      <c r="S284" s="149">
        <v>0</v>
      </c>
      <c r="T284" s="150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51" t="s">
        <v>380</v>
      </c>
      <c r="AT284" s="151" t="s">
        <v>108</v>
      </c>
      <c r="AU284" s="151" t="s">
        <v>77</v>
      </c>
      <c r="AY284" s="16" t="s">
        <v>106</v>
      </c>
      <c r="BE284" s="152">
        <f>IF(N284="základní",J284,0)</f>
        <v>0</v>
      </c>
      <c r="BF284" s="152">
        <f>IF(N284="snížená",J284,0)</f>
        <v>0</v>
      </c>
      <c r="BG284" s="152">
        <f>IF(N284="zákl. přenesená",J284,0)</f>
        <v>0</v>
      </c>
      <c r="BH284" s="152">
        <f>IF(N284="sníž. přenesená",J284,0)</f>
        <v>0</v>
      </c>
      <c r="BI284" s="152">
        <f>IF(N284="nulová",J284,0)</f>
        <v>0</v>
      </c>
      <c r="BJ284" s="16" t="s">
        <v>77</v>
      </c>
      <c r="BK284" s="152">
        <f>ROUND(I284*H284,2)</f>
        <v>0</v>
      </c>
      <c r="BL284" s="16" t="s">
        <v>380</v>
      </c>
      <c r="BM284" s="151" t="s">
        <v>486</v>
      </c>
    </row>
    <row r="285" spans="1:65" s="2" customFormat="1" ht="11.25">
      <c r="A285" s="31"/>
      <c r="B285" s="32"/>
      <c r="C285" s="31"/>
      <c r="D285" s="153" t="s">
        <v>114</v>
      </c>
      <c r="E285" s="31"/>
      <c r="F285" s="154" t="s">
        <v>484</v>
      </c>
      <c r="G285" s="31"/>
      <c r="H285" s="31"/>
      <c r="I285" s="155"/>
      <c r="J285" s="31"/>
      <c r="K285" s="31"/>
      <c r="L285" s="32"/>
      <c r="M285" s="156"/>
      <c r="N285" s="157"/>
      <c r="O285" s="57"/>
      <c r="P285" s="57"/>
      <c r="Q285" s="57"/>
      <c r="R285" s="57"/>
      <c r="S285" s="57"/>
      <c r="T285" s="58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6" t="s">
        <v>114</v>
      </c>
      <c r="AU285" s="16" t="s">
        <v>77</v>
      </c>
    </row>
    <row r="286" spans="1:65" s="2" customFormat="1" ht="14.45" customHeight="1">
      <c r="A286" s="31"/>
      <c r="B286" s="138"/>
      <c r="C286" s="139" t="s">
        <v>487</v>
      </c>
      <c r="D286" s="139" t="s">
        <v>108</v>
      </c>
      <c r="E286" s="140" t="s">
        <v>488</v>
      </c>
      <c r="F286" s="141" t="s">
        <v>489</v>
      </c>
      <c r="G286" s="142" t="s">
        <v>485</v>
      </c>
      <c r="H286" s="143">
        <v>1</v>
      </c>
      <c r="I286" s="144"/>
      <c r="J286" s="145">
        <f>ROUND(I286*H286,2)</f>
        <v>0</v>
      </c>
      <c r="K286" s="146"/>
      <c r="L286" s="32"/>
      <c r="M286" s="147" t="s">
        <v>1</v>
      </c>
      <c r="N286" s="148" t="s">
        <v>37</v>
      </c>
      <c r="O286" s="57"/>
      <c r="P286" s="149">
        <f>O286*H286</f>
        <v>0</v>
      </c>
      <c r="Q286" s="149">
        <v>0</v>
      </c>
      <c r="R286" s="149">
        <f>Q286*H286</f>
        <v>0</v>
      </c>
      <c r="S286" s="149">
        <v>0</v>
      </c>
      <c r="T286" s="150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51" t="s">
        <v>380</v>
      </c>
      <c r="AT286" s="151" t="s">
        <v>108</v>
      </c>
      <c r="AU286" s="151" t="s">
        <v>77</v>
      </c>
      <c r="AY286" s="16" t="s">
        <v>106</v>
      </c>
      <c r="BE286" s="152">
        <f>IF(N286="základní",J286,0)</f>
        <v>0</v>
      </c>
      <c r="BF286" s="152">
        <f>IF(N286="snížená",J286,0)</f>
        <v>0</v>
      </c>
      <c r="BG286" s="152">
        <f>IF(N286="zákl. přenesená",J286,0)</f>
        <v>0</v>
      </c>
      <c r="BH286" s="152">
        <f>IF(N286="sníž. přenesená",J286,0)</f>
        <v>0</v>
      </c>
      <c r="BI286" s="152">
        <f>IF(N286="nulová",J286,0)</f>
        <v>0</v>
      </c>
      <c r="BJ286" s="16" t="s">
        <v>77</v>
      </c>
      <c r="BK286" s="152">
        <f>ROUND(I286*H286,2)</f>
        <v>0</v>
      </c>
      <c r="BL286" s="16" t="s">
        <v>380</v>
      </c>
      <c r="BM286" s="151" t="s">
        <v>490</v>
      </c>
    </row>
    <row r="287" spans="1:65" s="2" customFormat="1" ht="11.25">
      <c r="A287" s="31"/>
      <c r="B287" s="32"/>
      <c r="C287" s="31"/>
      <c r="D287" s="153" t="s">
        <v>114</v>
      </c>
      <c r="E287" s="31"/>
      <c r="F287" s="154" t="s">
        <v>489</v>
      </c>
      <c r="G287" s="31"/>
      <c r="H287" s="31"/>
      <c r="I287" s="155"/>
      <c r="J287" s="31"/>
      <c r="K287" s="31"/>
      <c r="L287" s="32"/>
      <c r="M287" s="156"/>
      <c r="N287" s="157"/>
      <c r="O287" s="57"/>
      <c r="P287" s="57"/>
      <c r="Q287" s="57"/>
      <c r="R287" s="57"/>
      <c r="S287" s="57"/>
      <c r="T287" s="58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6" t="s">
        <v>114</v>
      </c>
      <c r="AU287" s="16" t="s">
        <v>77</v>
      </c>
    </row>
    <row r="288" spans="1:65" s="2" customFormat="1" ht="24.2" customHeight="1">
      <c r="A288" s="31"/>
      <c r="B288" s="138"/>
      <c r="C288" s="139" t="s">
        <v>491</v>
      </c>
      <c r="D288" s="139" t="s">
        <v>108</v>
      </c>
      <c r="E288" s="140" t="s">
        <v>492</v>
      </c>
      <c r="F288" s="141" t="s">
        <v>493</v>
      </c>
      <c r="G288" s="142" t="s">
        <v>175</v>
      </c>
      <c r="H288" s="143">
        <v>0.68300000000000005</v>
      </c>
      <c r="I288" s="144"/>
      <c r="J288" s="145">
        <f>ROUND(I288*H288,2)</f>
        <v>0</v>
      </c>
      <c r="K288" s="146"/>
      <c r="L288" s="32"/>
      <c r="M288" s="147" t="s">
        <v>1</v>
      </c>
      <c r="N288" s="148" t="s">
        <v>37</v>
      </c>
      <c r="O288" s="57"/>
      <c r="P288" s="149">
        <f>O288*H288</f>
        <v>0</v>
      </c>
      <c r="Q288" s="149">
        <v>0</v>
      </c>
      <c r="R288" s="149">
        <f>Q288*H288</f>
        <v>0</v>
      </c>
      <c r="S288" s="149">
        <v>0</v>
      </c>
      <c r="T288" s="150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1" t="s">
        <v>380</v>
      </c>
      <c r="AT288" s="151" t="s">
        <v>108</v>
      </c>
      <c r="AU288" s="151" t="s">
        <v>77</v>
      </c>
      <c r="AY288" s="16" t="s">
        <v>106</v>
      </c>
      <c r="BE288" s="152">
        <f>IF(N288="základní",J288,0)</f>
        <v>0</v>
      </c>
      <c r="BF288" s="152">
        <f>IF(N288="snížená",J288,0)</f>
        <v>0</v>
      </c>
      <c r="BG288" s="152">
        <f>IF(N288="zákl. přenesená",J288,0)</f>
        <v>0</v>
      </c>
      <c r="BH288" s="152">
        <f>IF(N288="sníž. přenesená",J288,0)</f>
        <v>0</v>
      </c>
      <c r="BI288" s="152">
        <f>IF(N288="nulová",J288,0)</f>
        <v>0</v>
      </c>
      <c r="BJ288" s="16" t="s">
        <v>77</v>
      </c>
      <c r="BK288" s="152">
        <f>ROUND(I288*H288,2)</f>
        <v>0</v>
      </c>
      <c r="BL288" s="16" t="s">
        <v>380</v>
      </c>
      <c r="BM288" s="151" t="s">
        <v>494</v>
      </c>
    </row>
    <row r="289" spans="1:65" s="2" customFormat="1" ht="68.25">
      <c r="A289" s="31"/>
      <c r="B289" s="32"/>
      <c r="C289" s="31"/>
      <c r="D289" s="153" t="s">
        <v>114</v>
      </c>
      <c r="E289" s="31"/>
      <c r="F289" s="154" t="s">
        <v>495</v>
      </c>
      <c r="G289" s="31"/>
      <c r="H289" s="31"/>
      <c r="I289" s="155"/>
      <c r="J289" s="31"/>
      <c r="K289" s="31"/>
      <c r="L289" s="32"/>
      <c r="M289" s="156"/>
      <c r="N289" s="157"/>
      <c r="O289" s="57"/>
      <c r="P289" s="57"/>
      <c r="Q289" s="57"/>
      <c r="R289" s="57"/>
      <c r="S289" s="57"/>
      <c r="T289" s="58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6" t="s">
        <v>114</v>
      </c>
      <c r="AU289" s="16" t="s">
        <v>77</v>
      </c>
    </row>
    <row r="290" spans="1:65" s="2" customFormat="1" ht="24.2" customHeight="1">
      <c r="A290" s="31"/>
      <c r="B290" s="138"/>
      <c r="C290" s="139" t="s">
        <v>496</v>
      </c>
      <c r="D290" s="139" t="s">
        <v>108</v>
      </c>
      <c r="E290" s="140" t="s">
        <v>497</v>
      </c>
      <c r="F290" s="141" t="s">
        <v>498</v>
      </c>
      <c r="G290" s="142" t="s">
        <v>379</v>
      </c>
      <c r="H290" s="185"/>
      <c r="I290" s="144"/>
      <c r="J290" s="145">
        <f>ROUND(I290*H290,2)</f>
        <v>0</v>
      </c>
      <c r="K290" s="146"/>
      <c r="L290" s="32"/>
      <c r="M290" s="147" t="s">
        <v>1</v>
      </c>
      <c r="N290" s="148" t="s">
        <v>37</v>
      </c>
      <c r="O290" s="57"/>
      <c r="P290" s="149">
        <f>O290*H290</f>
        <v>0</v>
      </c>
      <c r="Q290" s="149">
        <v>0</v>
      </c>
      <c r="R290" s="149">
        <f>Q290*H290</f>
        <v>0</v>
      </c>
      <c r="S290" s="149">
        <v>0</v>
      </c>
      <c r="T290" s="150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51" t="s">
        <v>380</v>
      </c>
      <c r="AT290" s="151" t="s">
        <v>108</v>
      </c>
      <c r="AU290" s="151" t="s">
        <v>77</v>
      </c>
      <c r="AY290" s="16" t="s">
        <v>106</v>
      </c>
      <c r="BE290" s="152">
        <f>IF(N290="základní",J290,0)</f>
        <v>0</v>
      </c>
      <c r="BF290" s="152">
        <f>IF(N290="snížená",J290,0)</f>
        <v>0</v>
      </c>
      <c r="BG290" s="152">
        <f>IF(N290="zákl. přenesená",J290,0)</f>
        <v>0</v>
      </c>
      <c r="BH290" s="152">
        <f>IF(N290="sníž. přenesená",J290,0)</f>
        <v>0</v>
      </c>
      <c r="BI290" s="152">
        <f>IF(N290="nulová",J290,0)</f>
        <v>0</v>
      </c>
      <c r="BJ290" s="16" t="s">
        <v>77</v>
      </c>
      <c r="BK290" s="152">
        <f>ROUND(I290*H290,2)</f>
        <v>0</v>
      </c>
      <c r="BL290" s="16" t="s">
        <v>380</v>
      </c>
      <c r="BM290" s="151" t="s">
        <v>499</v>
      </c>
    </row>
    <row r="291" spans="1:65" s="2" customFormat="1" ht="48.75">
      <c r="A291" s="31"/>
      <c r="B291" s="32"/>
      <c r="C291" s="31"/>
      <c r="D291" s="153" t="s">
        <v>114</v>
      </c>
      <c r="E291" s="31"/>
      <c r="F291" s="154" t="s">
        <v>500</v>
      </c>
      <c r="G291" s="31"/>
      <c r="H291" s="31"/>
      <c r="I291" s="155"/>
      <c r="J291" s="31"/>
      <c r="K291" s="31"/>
      <c r="L291" s="32"/>
      <c r="M291" s="156"/>
      <c r="N291" s="157"/>
      <c r="O291" s="57"/>
      <c r="P291" s="57"/>
      <c r="Q291" s="57"/>
      <c r="R291" s="57"/>
      <c r="S291" s="57"/>
      <c r="T291" s="58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6" t="s">
        <v>114</v>
      </c>
      <c r="AU291" s="16" t="s">
        <v>77</v>
      </c>
    </row>
    <row r="292" spans="1:65" s="2" customFormat="1" ht="24.2" customHeight="1">
      <c r="A292" s="31"/>
      <c r="B292" s="138"/>
      <c r="C292" s="139" t="s">
        <v>501</v>
      </c>
      <c r="D292" s="139" t="s">
        <v>108</v>
      </c>
      <c r="E292" s="140" t="s">
        <v>502</v>
      </c>
      <c r="F292" s="141" t="s">
        <v>503</v>
      </c>
      <c r="G292" s="142" t="s">
        <v>485</v>
      </c>
      <c r="H292" s="143">
        <v>1</v>
      </c>
      <c r="I292" s="144"/>
      <c r="J292" s="145">
        <f>ROUND(I292*H292,2)</f>
        <v>0</v>
      </c>
      <c r="K292" s="146"/>
      <c r="L292" s="32"/>
      <c r="M292" s="147" t="s">
        <v>1</v>
      </c>
      <c r="N292" s="148" t="s">
        <v>37</v>
      </c>
      <c r="O292" s="57"/>
      <c r="P292" s="149">
        <f>O292*H292</f>
        <v>0</v>
      </c>
      <c r="Q292" s="149">
        <v>0</v>
      </c>
      <c r="R292" s="149">
        <f>Q292*H292</f>
        <v>0</v>
      </c>
      <c r="S292" s="149">
        <v>0</v>
      </c>
      <c r="T292" s="150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1" t="s">
        <v>380</v>
      </c>
      <c r="AT292" s="151" t="s">
        <v>108</v>
      </c>
      <c r="AU292" s="151" t="s">
        <v>77</v>
      </c>
      <c r="AY292" s="16" t="s">
        <v>106</v>
      </c>
      <c r="BE292" s="152">
        <f>IF(N292="základní",J292,0)</f>
        <v>0</v>
      </c>
      <c r="BF292" s="152">
        <f>IF(N292="snížená",J292,0)</f>
        <v>0</v>
      </c>
      <c r="BG292" s="152">
        <f>IF(N292="zákl. přenesená",J292,0)</f>
        <v>0</v>
      </c>
      <c r="BH292" s="152">
        <f>IF(N292="sníž. přenesená",J292,0)</f>
        <v>0</v>
      </c>
      <c r="BI292" s="152">
        <f>IF(N292="nulová",J292,0)</f>
        <v>0</v>
      </c>
      <c r="BJ292" s="16" t="s">
        <v>77</v>
      </c>
      <c r="BK292" s="152">
        <f>ROUND(I292*H292,2)</f>
        <v>0</v>
      </c>
      <c r="BL292" s="16" t="s">
        <v>380</v>
      </c>
      <c r="BM292" s="151" t="s">
        <v>504</v>
      </c>
    </row>
    <row r="293" spans="1:65" s="2" customFormat="1" ht="19.5">
      <c r="A293" s="31"/>
      <c r="B293" s="32"/>
      <c r="C293" s="31"/>
      <c r="D293" s="153" t="s">
        <v>114</v>
      </c>
      <c r="E293" s="31"/>
      <c r="F293" s="154" t="s">
        <v>503</v>
      </c>
      <c r="G293" s="31"/>
      <c r="H293" s="31"/>
      <c r="I293" s="155"/>
      <c r="J293" s="31"/>
      <c r="K293" s="31"/>
      <c r="L293" s="32"/>
      <c r="M293" s="156"/>
      <c r="N293" s="157"/>
      <c r="O293" s="57"/>
      <c r="P293" s="57"/>
      <c r="Q293" s="57"/>
      <c r="R293" s="57"/>
      <c r="S293" s="57"/>
      <c r="T293" s="58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6" t="s">
        <v>114</v>
      </c>
      <c r="AU293" s="16" t="s">
        <v>77</v>
      </c>
    </row>
    <row r="294" spans="1:65" s="2" customFormat="1" ht="24.2" customHeight="1">
      <c r="A294" s="31"/>
      <c r="B294" s="138"/>
      <c r="C294" s="139" t="s">
        <v>505</v>
      </c>
      <c r="D294" s="139" t="s">
        <v>108</v>
      </c>
      <c r="E294" s="140" t="s">
        <v>506</v>
      </c>
      <c r="F294" s="141" t="s">
        <v>507</v>
      </c>
      <c r="G294" s="142" t="s">
        <v>379</v>
      </c>
      <c r="H294" s="185"/>
      <c r="I294" s="144"/>
      <c r="J294" s="145">
        <f>ROUND(I294*H294,2)</f>
        <v>0</v>
      </c>
      <c r="K294" s="146"/>
      <c r="L294" s="32"/>
      <c r="M294" s="147" t="s">
        <v>1</v>
      </c>
      <c r="N294" s="148" t="s">
        <v>37</v>
      </c>
      <c r="O294" s="57"/>
      <c r="P294" s="149">
        <f>O294*H294</f>
        <v>0</v>
      </c>
      <c r="Q294" s="149">
        <v>0</v>
      </c>
      <c r="R294" s="149">
        <f>Q294*H294</f>
        <v>0</v>
      </c>
      <c r="S294" s="149">
        <v>0</v>
      </c>
      <c r="T294" s="150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51" t="s">
        <v>380</v>
      </c>
      <c r="AT294" s="151" t="s">
        <v>108</v>
      </c>
      <c r="AU294" s="151" t="s">
        <v>77</v>
      </c>
      <c r="AY294" s="16" t="s">
        <v>106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6" t="s">
        <v>77</v>
      </c>
      <c r="BK294" s="152">
        <f>ROUND(I294*H294,2)</f>
        <v>0</v>
      </c>
      <c r="BL294" s="16" t="s">
        <v>380</v>
      </c>
      <c r="BM294" s="151" t="s">
        <v>508</v>
      </c>
    </row>
    <row r="295" spans="1:65" s="2" customFormat="1" ht="58.5">
      <c r="A295" s="31"/>
      <c r="B295" s="32"/>
      <c r="C295" s="31"/>
      <c r="D295" s="153" t="s">
        <v>114</v>
      </c>
      <c r="E295" s="31"/>
      <c r="F295" s="154" t="s">
        <v>509</v>
      </c>
      <c r="G295" s="31"/>
      <c r="H295" s="31"/>
      <c r="I295" s="155"/>
      <c r="J295" s="31"/>
      <c r="K295" s="31"/>
      <c r="L295" s="32"/>
      <c r="M295" s="156"/>
      <c r="N295" s="157"/>
      <c r="O295" s="57"/>
      <c r="P295" s="57"/>
      <c r="Q295" s="57"/>
      <c r="R295" s="57"/>
      <c r="S295" s="57"/>
      <c r="T295" s="58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6" t="s">
        <v>114</v>
      </c>
      <c r="AU295" s="16" t="s">
        <v>77</v>
      </c>
    </row>
    <row r="296" spans="1:65" s="2" customFormat="1" ht="62.65" customHeight="1">
      <c r="A296" s="31"/>
      <c r="B296" s="138"/>
      <c r="C296" s="139" t="s">
        <v>510</v>
      </c>
      <c r="D296" s="139" t="s">
        <v>108</v>
      </c>
      <c r="E296" s="140" t="s">
        <v>511</v>
      </c>
      <c r="F296" s="141" t="s">
        <v>512</v>
      </c>
      <c r="G296" s="142" t="s">
        <v>485</v>
      </c>
      <c r="H296" s="143">
        <v>1</v>
      </c>
      <c r="I296" s="144"/>
      <c r="J296" s="145">
        <f>ROUND(I296*H296,2)</f>
        <v>0</v>
      </c>
      <c r="K296" s="146"/>
      <c r="L296" s="32"/>
      <c r="M296" s="147" t="s">
        <v>1</v>
      </c>
      <c r="N296" s="148" t="s">
        <v>37</v>
      </c>
      <c r="O296" s="57"/>
      <c r="P296" s="149">
        <f>O296*H296</f>
        <v>0</v>
      </c>
      <c r="Q296" s="149">
        <v>0</v>
      </c>
      <c r="R296" s="149">
        <f>Q296*H296</f>
        <v>0</v>
      </c>
      <c r="S296" s="149">
        <v>0</v>
      </c>
      <c r="T296" s="150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51" t="s">
        <v>380</v>
      </c>
      <c r="AT296" s="151" t="s">
        <v>108</v>
      </c>
      <c r="AU296" s="151" t="s">
        <v>77</v>
      </c>
      <c r="AY296" s="16" t="s">
        <v>106</v>
      </c>
      <c r="BE296" s="152">
        <f>IF(N296="základní",J296,0)</f>
        <v>0</v>
      </c>
      <c r="BF296" s="152">
        <f>IF(N296="snížená",J296,0)</f>
        <v>0</v>
      </c>
      <c r="BG296" s="152">
        <f>IF(N296="zákl. přenesená",J296,0)</f>
        <v>0</v>
      </c>
      <c r="BH296" s="152">
        <f>IF(N296="sníž. přenesená",J296,0)</f>
        <v>0</v>
      </c>
      <c r="BI296" s="152">
        <f>IF(N296="nulová",J296,0)</f>
        <v>0</v>
      </c>
      <c r="BJ296" s="16" t="s">
        <v>77</v>
      </c>
      <c r="BK296" s="152">
        <f>ROUND(I296*H296,2)</f>
        <v>0</v>
      </c>
      <c r="BL296" s="16" t="s">
        <v>380</v>
      </c>
      <c r="BM296" s="151" t="s">
        <v>513</v>
      </c>
    </row>
    <row r="297" spans="1:65" s="2" customFormat="1" ht="39">
      <c r="A297" s="31"/>
      <c r="B297" s="32"/>
      <c r="C297" s="31"/>
      <c r="D297" s="153" t="s">
        <v>114</v>
      </c>
      <c r="E297" s="31"/>
      <c r="F297" s="154" t="s">
        <v>512</v>
      </c>
      <c r="G297" s="31"/>
      <c r="H297" s="31"/>
      <c r="I297" s="155"/>
      <c r="J297" s="31"/>
      <c r="K297" s="31"/>
      <c r="L297" s="32"/>
      <c r="M297" s="156"/>
      <c r="N297" s="157"/>
      <c r="O297" s="57"/>
      <c r="P297" s="57"/>
      <c r="Q297" s="57"/>
      <c r="R297" s="57"/>
      <c r="S297" s="57"/>
      <c r="T297" s="58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6" t="s">
        <v>114</v>
      </c>
      <c r="AU297" s="16" t="s">
        <v>77</v>
      </c>
    </row>
    <row r="298" spans="1:65" s="2" customFormat="1" ht="14.45" customHeight="1">
      <c r="A298" s="31"/>
      <c r="B298" s="138"/>
      <c r="C298" s="139" t="s">
        <v>514</v>
      </c>
      <c r="D298" s="139" t="s">
        <v>108</v>
      </c>
      <c r="E298" s="140" t="s">
        <v>515</v>
      </c>
      <c r="F298" s="141" t="s">
        <v>516</v>
      </c>
      <c r="G298" s="142" t="s">
        <v>517</v>
      </c>
      <c r="H298" s="143">
        <v>15</v>
      </c>
      <c r="I298" s="144"/>
      <c r="J298" s="145">
        <f>ROUND(I298*H298,2)</f>
        <v>0</v>
      </c>
      <c r="K298" s="146"/>
      <c r="L298" s="32"/>
      <c r="M298" s="147" t="s">
        <v>1</v>
      </c>
      <c r="N298" s="148" t="s">
        <v>37</v>
      </c>
      <c r="O298" s="57"/>
      <c r="P298" s="149">
        <f>O298*H298</f>
        <v>0</v>
      </c>
      <c r="Q298" s="149">
        <v>0</v>
      </c>
      <c r="R298" s="149">
        <f>Q298*H298</f>
        <v>0</v>
      </c>
      <c r="S298" s="149">
        <v>0</v>
      </c>
      <c r="T298" s="150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51" t="s">
        <v>380</v>
      </c>
      <c r="AT298" s="151" t="s">
        <v>108</v>
      </c>
      <c r="AU298" s="151" t="s">
        <v>77</v>
      </c>
      <c r="AY298" s="16" t="s">
        <v>106</v>
      </c>
      <c r="BE298" s="152">
        <f>IF(N298="základní",J298,0)</f>
        <v>0</v>
      </c>
      <c r="BF298" s="152">
        <f>IF(N298="snížená",J298,0)</f>
        <v>0</v>
      </c>
      <c r="BG298" s="152">
        <f>IF(N298="zákl. přenesená",J298,0)</f>
        <v>0</v>
      </c>
      <c r="BH298" s="152">
        <f>IF(N298="sníž. přenesená",J298,0)</f>
        <v>0</v>
      </c>
      <c r="BI298" s="152">
        <f>IF(N298="nulová",J298,0)</f>
        <v>0</v>
      </c>
      <c r="BJ298" s="16" t="s">
        <v>77</v>
      </c>
      <c r="BK298" s="152">
        <f>ROUND(I298*H298,2)</f>
        <v>0</v>
      </c>
      <c r="BL298" s="16" t="s">
        <v>380</v>
      </c>
      <c r="BM298" s="151" t="s">
        <v>518</v>
      </c>
    </row>
    <row r="299" spans="1:65" s="2" customFormat="1" ht="11.25">
      <c r="A299" s="31"/>
      <c r="B299" s="32"/>
      <c r="C299" s="31"/>
      <c r="D299" s="153" t="s">
        <v>114</v>
      </c>
      <c r="E299" s="31"/>
      <c r="F299" s="154" t="s">
        <v>516</v>
      </c>
      <c r="G299" s="31"/>
      <c r="H299" s="31"/>
      <c r="I299" s="155"/>
      <c r="J299" s="31"/>
      <c r="K299" s="31"/>
      <c r="L299" s="32"/>
      <c r="M299" s="156"/>
      <c r="N299" s="157"/>
      <c r="O299" s="57"/>
      <c r="P299" s="57"/>
      <c r="Q299" s="57"/>
      <c r="R299" s="57"/>
      <c r="S299" s="57"/>
      <c r="T299" s="58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6" t="s">
        <v>114</v>
      </c>
      <c r="AU299" s="16" t="s">
        <v>77</v>
      </c>
    </row>
    <row r="300" spans="1:65" s="2" customFormat="1" ht="24.2" customHeight="1">
      <c r="A300" s="31"/>
      <c r="B300" s="138"/>
      <c r="C300" s="139" t="s">
        <v>519</v>
      </c>
      <c r="D300" s="139" t="s">
        <v>108</v>
      </c>
      <c r="E300" s="140" t="s">
        <v>520</v>
      </c>
      <c r="F300" s="141" t="s">
        <v>521</v>
      </c>
      <c r="G300" s="142" t="s">
        <v>485</v>
      </c>
      <c r="H300" s="143">
        <v>1</v>
      </c>
      <c r="I300" s="144"/>
      <c r="J300" s="145">
        <f>ROUND(I300*H300,2)</f>
        <v>0</v>
      </c>
      <c r="K300" s="146"/>
      <c r="L300" s="32"/>
      <c r="M300" s="147" t="s">
        <v>1</v>
      </c>
      <c r="N300" s="148" t="s">
        <v>37</v>
      </c>
      <c r="O300" s="57"/>
      <c r="P300" s="149">
        <f>O300*H300</f>
        <v>0</v>
      </c>
      <c r="Q300" s="149">
        <v>0</v>
      </c>
      <c r="R300" s="149">
        <f>Q300*H300</f>
        <v>0</v>
      </c>
      <c r="S300" s="149">
        <v>0</v>
      </c>
      <c r="T300" s="150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51" t="s">
        <v>380</v>
      </c>
      <c r="AT300" s="151" t="s">
        <v>108</v>
      </c>
      <c r="AU300" s="151" t="s">
        <v>77</v>
      </c>
      <c r="AY300" s="16" t="s">
        <v>106</v>
      </c>
      <c r="BE300" s="152">
        <f>IF(N300="základní",J300,0)</f>
        <v>0</v>
      </c>
      <c r="BF300" s="152">
        <f>IF(N300="snížená",J300,0)</f>
        <v>0</v>
      </c>
      <c r="BG300" s="152">
        <f>IF(N300="zákl. přenesená",J300,0)</f>
        <v>0</v>
      </c>
      <c r="BH300" s="152">
        <f>IF(N300="sníž. přenesená",J300,0)</f>
        <v>0</v>
      </c>
      <c r="BI300" s="152">
        <f>IF(N300="nulová",J300,0)</f>
        <v>0</v>
      </c>
      <c r="BJ300" s="16" t="s">
        <v>77</v>
      </c>
      <c r="BK300" s="152">
        <f>ROUND(I300*H300,2)</f>
        <v>0</v>
      </c>
      <c r="BL300" s="16" t="s">
        <v>380</v>
      </c>
      <c r="BM300" s="151" t="s">
        <v>522</v>
      </c>
    </row>
    <row r="301" spans="1:65" s="2" customFormat="1" ht="11.25">
      <c r="A301" s="31"/>
      <c r="B301" s="32"/>
      <c r="C301" s="31"/>
      <c r="D301" s="153" t="s">
        <v>114</v>
      </c>
      <c r="E301" s="31"/>
      <c r="F301" s="154" t="s">
        <v>521</v>
      </c>
      <c r="G301" s="31"/>
      <c r="H301" s="31"/>
      <c r="I301" s="155"/>
      <c r="J301" s="31"/>
      <c r="K301" s="31"/>
      <c r="L301" s="32"/>
      <c r="M301" s="156"/>
      <c r="N301" s="157"/>
      <c r="O301" s="57"/>
      <c r="P301" s="57"/>
      <c r="Q301" s="57"/>
      <c r="R301" s="57"/>
      <c r="S301" s="57"/>
      <c r="T301" s="58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6" t="s">
        <v>114</v>
      </c>
      <c r="AU301" s="16" t="s">
        <v>77</v>
      </c>
    </row>
    <row r="302" spans="1:65" s="2" customFormat="1" ht="24.2" customHeight="1">
      <c r="A302" s="31"/>
      <c r="B302" s="138"/>
      <c r="C302" s="139" t="s">
        <v>523</v>
      </c>
      <c r="D302" s="139" t="s">
        <v>108</v>
      </c>
      <c r="E302" s="140" t="s">
        <v>524</v>
      </c>
      <c r="F302" s="141" t="s">
        <v>525</v>
      </c>
      <c r="G302" s="142" t="s">
        <v>111</v>
      </c>
      <c r="H302" s="143">
        <v>541.32000000000005</v>
      </c>
      <c r="I302" s="144"/>
      <c r="J302" s="145">
        <f>ROUND(I302*H302,2)</f>
        <v>0</v>
      </c>
      <c r="K302" s="146"/>
      <c r="L302" s="32"/>
      <c r="M302" s="147" t="s">
        <v>1</v>
      </c>
      <c r="N302" s="148" t="s">
        <v>37</v>
      </c>
      <c r="O302" s="57"/>
      <c r="P302" s="149">
        <f>O302*H302</f>
        <v>0</v>
      </c>
      <c r="Q302" s="149">
        <v>0</v>
      </c>
      <c r="R302" s="149">
        <f>Q302*H302</f>
        <v>0</v>
      </c>
      <c r="S302" s="149">
        <v>0</v>
      </c>
      <c r="T302" s="150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1" t="s">
        <v>112</v>
      </c>
      <c r="AT302" s="151" t="s">
        <v>108</v>
      </c>
      <c r="AU302" s="151" t="s">
        <v>77</v>
      </c>
      <c r="AY302" s="16" t="s">
        <v>106</v>
      </c>
      <c r="BE302" s="152">
        <f>IF(N302="základní",J302,0)</f>
        <v>0</v>
      </c>
      <c r="BF302" s="152">
        <f>IF(N302="snížená",J302,0)</f>
        <v>0</v>
      </c>
      <c r="BG302" s="152">
        <f>IF(N302="zákl. přenesená",J302,0)</f>
        <v>0</v>
      </c>
      <c r="BH302" s="152">
        <f>IF(N302="sníž. přenesená",J302,0)</f>
        <v>0</v>
      </c>
      <c r="BI302" s="152">
        <f>IF(N302="nulová",J302,0)</f>
        <v>0</v>
      </c>
      <c r="BJ302" s="16" t="s">
        <v>77</v>
      </c>
      <c r="BK302" s="152">
        <f>ROUND(I302*H302,2)</f>
        <v>0</v>
      </c>
      <c r="BL302" s="16" t="s">
        <v>112</v>
      </c>
      <c r="BM302" s="151" t="s">
        <v>526</v>
      </c>
    </row>
    <row r="303" spans="1:65" s="2" customFormat="1" ht="58.5">
      <c r="A303" s="31"/>
      <c r="B303" s="32"/>
      <c r="C303" s="31"/>
      <c r="D303" s="153" t="s">
        <v>114</v>
      </c>
      <c r="E303" s="31"/>
      <c r="F303" s="154" t="s">
        <v>527</v>
      </c>
      <c r="G303" s="31"/>
      <c r="H303" s="31"/>
      <c r="I303" s="155"/>
      <c r="J303" s="31"/>
      <c r="K303" s="31"/>
      <c r="L303" s="32"/>
      <c r="M303" s="156"/>
      <c r="N303" s="157"/>
      <c r="O303" s="57"/>
      <c r="P303" s="57"/>
      <c r="Q303" s="57"/>
      <c r="R303" s="57"/>
      <c r="S303" s="57"/>
      <c r="T303" s="58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6" t="s">
        <v>114</v>
      </c>
      <c r="AU303" s="16" t="s">
        <v>77</v>
      </c>
    </row>
    <row r="304" spans="1:65" s="13" customFormat="1" ht="11.25">
      <c r="B304" s="169"/>
      <c r="D304" s="153" t="s">
        <v>146</v>
      </c>
      <c r="E304" s="170" t="s">
        <v>1</v>
      </c>
      <c r="F304" s="171" t="s">
        <v>528</v>
      </c>
      <c r="H304" s="172">
        <v>541.32000000000005</v>
      </c>
      <c r="I304" s="173"/>
      <c r="L304" s="169"/>
      <c r="M304" s="186"/>
      <c r="N304" s="187"/>
      <c r="O304" s="187"/>
      <c r="P304" s="187"/>
      <c r="Q304" s="187"/>
      <c r="R304" s="187"/>
      <c r="S304" s="187"/>
      <c r="T304" s="188"/>
      <c r="AT304" s="170" t="s">
        <v>146</v>
      </c>
      <c r="AU304" s="170" t="s">
        <v>77</v>
      </c>
      <c r="AV304" s="13" t="s">
        <v>79</v>
      </c>
      <c r="AW304" s="13" t="s">
        <v>29</v>
      </c>
      <c r="AX304" s="13" t="s">
        <v>77</v>
      </c>
      <c r="AY304" s="170" t="s">
        <v>106</v>
      </c>
    </row>
    <row r="305" spans="1:31" s="2" customFormat="1" ht="6.95" customHeight="1">
      <c r="A305" s="31"/>
      <c r="B305" s="46"/>
      <c r="C305" s="47"/>
      <c r="D305" s="47"/>
      <c r="E305" s="47"/>
      <c r="F305" s="47"/>
      <c r="G305" s="47"/>
      <c r="H305" s="47"/>
      <c r="I305" s="47"/>
      <c r="J305" s="47"/>
      <c r="K305" s="47"/>
      <c r="L305" s="32"/>
      <c r="M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</row>
  </sheetData>
  <autoFilter ref="C116:K304"/>
  <mergeCells count="6">
    <mergeCell ref="L2:V2"/>
    <mergeCell ref="E7:H7"/>
    <mergeCell ref="E16:H16"/>
    <mergeCell ref="E25:H25"/>
    <mergeCell ref="E85:H85"/>
    <mergeCell ref="E109:H10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2020-16 - Oprava výhybek ...</vt:lpstr>
      <vt:lpstr>'2020-16 - Oprava výhybek ...'!Názvy_tisku</vt:lpstr>
      <vt:lpstr>'Rekapitulace stavby'!Názvy_tisku</vt:lpstr>
      <vt:lpstr>'2020-16 - Oprava výhybek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Kazdera Heřman, Ing.</cp:lastModifiedBy>
  <dcterms:created xsi:type="dcterms:W3CDTF">2020-08-24T04:20:09Z</dcterms:created>
  <dcterms:modified xsi:type="dcterms:W3CDTF">2020-08-24T06:23:48Z</dcterms:modified>
</cp:coreProperties>
</file>