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0\63520201 - PB\01_ZD\Díl 4 Soupis prací s výkazem výměr\"/>
    </mc:Choice>
  </mc:AlternateContent>
  <bookViews>
    <workbookView xWindow="-120" yWindow="-120" windowWidth="29040" windowHeight="15840" activeTab="1"/>
  </bookViews>
  <sheets>
    <sheet name="Rekapitulace stavby" sheetId="1" r:id="rId1"/>
    <sheet name="SO01 - Opava zastřešení č.2,3.." sheetId="2" r:id="rId2"/>
  </sheets>
  <definedNames>
    <definedName name="_xlnm._FilterDatabase" localSheetId="1" hidden="1">'SO01 - Opava zastřešení č.2,3..'!$C$123:$K$160</definedName>
    <definedName name="_xlnm.Print_Titles" localSheetId="0">'Rekapitulace stavby'!$92:$92</definedName>
    <definedName name="_xlnm.Print_Titles" localSheetId="1">'SO01 - Opava zastřešení č.2,3..'!$123:$123</definedName>
    <definedName name="_xlnm.Print_Area" localSheetId="0">'Rekapitulace stavby'!$D$4:$AO$76,'Rekapitulace stavby'!$C$82:$AQ$96</definedName>
    <definedName name="_xlnm.Print_Area" localSheetId="1">'SO01 - Opava zastřešení č.2,3..'!$B$110:$K$161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50" i="2" l="1"/>
  <c r="J149" i="2"/>
  <c r="J148" i="2"/>
  <c r="J147" i="2"/>
  <c r="J146" i="2"/>
  <c r="J145" i="2"/>
  <c r="J144" i="2"/>
  <c r="J143" i="2"/>
  <c r="J37" i="2" l="1"/>
  <c r="J36" i="2"/>
  <c r="AY95" i="1" s="1"/>
  <c r="J35" i="2"/>
  <c r="AX95" i="1" s="1"/>
  <c r="BI160" i="2"/>
  <c r="BH160" i="2"/>
  <c r="BG160" i="2"/>
  <c r="BF160" i="2"/>
  <c r="T160" i="2"/>
  <c r="T159" i="2" s="1"/>
  <c r="R160" i="2"/>
  <c r="R159" i="2" s="1"/>
  <c r="P160" i="2"/>
  <c r="P159" i="2" s="1"/>
  <c r="BI158" i="2"/>
  <c r="BH158" i="2"/>
  <c r="BG158" i="2"/>
  <c r="BF158" i="2"/>
  <c r="T158" i="2"/>
  <c r="T157" i="2" s="1"/>
  <c r="R158" i="2"/>
  <c r="R157" i="2" s="1"/>
  <c r="P158" i="2"/>
  <c r="P157" i="2" s="1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T126" i="2" s="1"/>
  <c r="R127" i="2"/>
  <c r="R126" i="2" s="1"/>
  <c r="P127" i="2"/>
  <c r="P126" i="2" s="1"/>
  <c r="F118" i="2"/>
  <c r="E116" i="2"/>
  <c r="F89" i="2"/>
  <c r="E87" i="2"/>
  <c r="J24" i="2"/>
  <c r="E24" i="2"/>
  <c r="J121" i="2" s="1"/>
  <c r="J23" i="2"/>
  <c r="J21" i="2"/>
  <c r="E21" i="2"/>
  <c r="J120" i="2" s="1"/>
  <c r="J20" i="2"/>
  <c r="J18" i="2"/>
  <c r="E18" i="2"/>
  <c r="F92" i="2" s="1"/>
  <c r="J17" i="2"/>
  <c r="J15" i="2"/>
  <c r="E15" i="2"/>
  <c r="F120" i="2" s="1"/>
  <c r="J14" i="2"/>
  <c r="J89" i="2"/>
  <c r="E7" i="2"/>
  <c r="E114" i="2" s="1"/>
  <c r="L90" i="1"/>
  <c r="AM90" i="1"/>
  <c r="AM89" i="1"/>
  <c r="L89" i="1"/>
  <c r="AM87" i="1"/>
  <c r="L87" i="1"/>
  <c r="L85" i="1"/>
  <c r="L84" i="1"/>
  <c r="BK160" i="2"/>
  <c r="J155" i="2"/>
  <c r="J153" i="2"/>
  <c r="J141" i="2"/>
  <c r="BK135" i="2"/>
  <c r="BK133" i="2"/>
  <c r="J130" i="2"/>
  <c r="J158" i="2"/>
  <c r="BK156" i="2"/>
  <c r="BK142" i="2"/>
  <c r="BK140" i="2"/>
  <c r="J137" i="2"/>
  <c r="J156" i="2"/>
  <c r="BK155" i="2"/>
  <c r="J154" i="2"/>
  <c r="BK134" i="2"/>
  <c r="BK131" i="2"/>
  <c r="J160" i="2"/>
  <c r="BK158" i="2"/>
  <c r="BK154" i="2"/>
  <c r="BK153" i="2"/>
  <c r="J142" i="2"/>
  <c r="J140" i="2"/>
  <c r="BK136" i="2"/>
  <c r="J135" i="2"/>
  <c r="J133" i="2"/>
  <c r="J131" i="2"/>
  <c r="J129" i="2"/>
  <c r="J127" i="2"/>
  <c r="BK141" i="2"/>
  <c r="J139" i="2"/>
  <c r="J134" i="2"/>
  <c r="J132" i="2"/>
  <c r="BK130" i="2"/>
  <c r="BK127" i="2"/>
  <c r="BK139" i="2"/>
  <c r="BK137" i="2"/>
  <c r="J136" i="2"/>
  <c r="BK132" i="2"/>
  <c r="BK129" i="2"/>
  <c r="AS94" i="1"/>
  <c r="J138" i="2" l="1"/>
  <c r="J128" i="2"/>
  <c r="R138" i="2"/>
  <c r="R128" i="2" s="1"/>
  <c r="R152" i="2"/>
  <c r="BK138" i="2"/>
  <c r="P138" i="2"/>
  <c r="P128" i="2" s="1"/>
  <c r="T138" i="2"/>
  <c r="T128" i="2" s="1"/>
  <c r="BK152" i="2"/>
  <c r="J152" i="2" s="1"/>
  <c r="P152" i="2"/>
  <c r="T152" i="2"/>
  <c r="J92" i="2"/>
  <c r="F121" i="2"/>
  <c r="BE127" i="2"/>
  <c r="BE131" i="2"/>
  <c r="E85" i="2"/>
  <c r="BE129" i="2"/>
  <c r="BE140" i="2"/>
  <c r="BE153" i="2"/>
  <c r="F91" i="2"/>
  <c r="J118" i="2"/>
  <c r="BE132" i="2"/>
  <c r="BE134" i="2"/>
  <c r="BE137" i="2"/>
  <c r="BE155" i="2"/>
  <c r="J91" i="2"/>
  <c r="BE130" i="2"/>
  <c r="BE133" i="2"/>
  <c r="BE139" i="2"/>
  <c r="BE156" i="2"/>
  <c r="BE135" i="2"/>
  <c r="BE136" i="2"/>
  <c r="BE141" i="2"/>
  <c r="BE154" i="2"/>
  <c r="BE158" i="2"/>
  <c r="BE160" i="2"/>
  <c r="BE142" i="2"/>
  <c r="BK126" i="2"/>
  <c r="J126" i="2" s="1"/>
  <c r="BK157" i="2"/>
  <c r="J157" i="2" s="1"/>
  <c r="J103" i="2" s="1"/>
  <c r="BK159" i="2"/>
  <c r="J159" i="2" s="1"/>
  <c r="J104" i="2" s="1"/>
  <c r="F37" i="2"/>
  <c r="BD95" i="1" s="1"/>
  <c r="BD94" i="1" s="1"/>
  <c r="W33" i="1" s="1"/>
  <c r="F34" i="2"/>
  <c r="BA95" i="1" s="1"/>
  <c r="BA94" i="1" s="1"/>
  <c r="AW94" i="1" s="1"/>
  <c r="AK30" i="1" s="1"/>
  <c r="F35" i="2"/>
  <c r="BB95" i="1" s="1"/>
  <c r="BB94" i="1" s="1"/>
  <c r="W31" i="1" s="1"/>
  <c r="J34" i="2"/>
  <c r="AW95" i="1" s="1"/>
  <c r="F36" i="2"/>
  <c r="BC95" i="1" s="1"/>
  <c r="BC94" i="1" s="1"/>
  <c r="W32" i="1" s="1"/>
  <c r="J100" i="2" l="1"/>
  <c r="J102" i="2"/>
  <c r="J151" i="2"/>
  <c r="J98" i="2"/>
  <c r="J125" i="2"/>
  <c r="R125" i="2"/>
  <c r="T125" i="2"/>
  <c r="P125" i="2"/>
  <c r="BK128" i="2"/>
  <c r="J99" i="2" s="1"/>
  <c r="R151" i="2"/>
  <c r="T151" i="2"/>
  <c r="P151" i="2"/>
  <c r="BK151" i="2"/>
  <c r="W30" i="1"/>
  <c r="F33" i="2"/>
  <c r="AZ95" i="1" s="1"/>
  <c r="AZ94" i="1" s="1"/>
  <c r="AY94" i="1"/>
  <c r="AX94" i="1"/>
  <c r="J33" i="2"/>
  <c r="AV95" i="1" s="1"/>
  <c r="AT95" i="1" s="1"/>
  <c r="J124" i="2" l="1"/>
  <c r="J101" i="2"/>
  <c r="R124" i="2"/>
  <c r="P124" i="2"/>
  <c r="AU95" i="1" s="1"/>
  <c r="AU94" i="1" s="1"/>
  <c r="BK125" i="2"/>
  <c r="J97" i="2" s="1"/>
  <c r="T124" i="2"/>
  <c r="AV94" i="1"/>
  <c r="BK124" i="2" l="1"/>
  <c r="J30" i="2" s="1"/>
  <c r="AG95" i="1" s="1"/>
  <c r="AG94" i="1" s="1"/>
  <c r="AK26" i="1" s="1"/>
  <c r="AT94" i="1"/>
  <c r="AK29" i="1" l="1"/>
  <c r="AK35" i="1" s="1"/>
  <c r="AN94" i="1" s="1"/>
  <c r="AN95" i="1" s="1"/>
  <c r="W29" i="1"/>
  <c r="J96" i="2"/>
  <c r="J39" i="2"/>
</calcChain>
</file>

<file path=xl/sharedStrings.xml><?xml version="1.0" encoding="utf-8"?>
<sst xmlns="http://schemas.openxmlformats.org/spreadsheetml/2006/main" count="616" uniqueCount="230">
  <si>
    <t>Export Komplet</t>
  </si>
  <si>
    <t/>
  </si>
  <si>
    <t>2.0</t>
  </si>
  <si>
    <t>False</t>
  </si>
  <si>
    <t>{e203ea49-91e2-4c32-8a5e-fba26e0f49bc}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</si>
  <si>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</si>
  <si>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</si>
  <si>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</si>
  <si>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</si>
  <si>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</si>
  <si>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</si>
  <si>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</si>
  <si>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</si>
  <si>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</si>
  <si>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</si>
  <si>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</si>
  <si>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</si>
  <si>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</si>
  <si>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</si>
  <si>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</si>
  <si>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</si>
  <si>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</si>
  <si>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</si>
  <si>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</si>
  <si>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</si>
  <si>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</si>
  <si>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</si>
  <si>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</si>
  <si>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</si>
  <si>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</si>
  <si>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</si>
  <si>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</si>
  <si>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</si>
  <si>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</si>
  <si>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</si>
  <si>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</si>
  <si>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</si>
  <si>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</si>
  <si>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</si>
  <si>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</si>
  <si>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</si>
  <si>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</si>
  <si>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</si>
  <si>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</si>
  <si>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</si>
  <si>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</si>
  <si>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</si>
  <si>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</si>
  <si>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</si>
  <si>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</si>
  <si>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</si>
  <si>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</si>
  <si>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</si>
  <si>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</si>
  <si>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</si>
  <si>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</si>
  <si>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</si>
  <si>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</si>
  <si>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</si>
  <si>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</si>
  <si>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</si>
  <si>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</si>
  <si>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</si>
  <si>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</si>
  <si>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</si>
  <si>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</si>
  <si>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</si>
  <si>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</si>
  <si>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</si>
  <si>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</si>
  <si>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</si>
  <si>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</si>
  <si>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</si>
  <si>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</si>
  <si>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{6012da18-1a11-4c9b-b90e-4d4d5839571a}</t>
  </si>
  <si>
    <t>2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</si>
  <si>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</si>
  <si>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</si>
  <si>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</si>
  <si>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</si>
  <si>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</si>
  <si>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</si>
  <si>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</si>
  <si>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</si>
  <si>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</si>
  <si>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</si>
  <si>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  95 - Různé dokončovací konstrukce a práce pozemních staveb</t>
  </si>
  <si>
    <t>PSV - Práce a dodávky PSV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</si>
  <si>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</si>
  <si>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</si>
  <si>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</si>
  <si>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</si>
  <si>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</si>
  <si>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</si>
  <si>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</si>
  <si>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</si>
  <si>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</si>
  <si>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</si>
  <si>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</si>
  <si>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</si>
  <si>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</si>
  <si>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</si>
  <si>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</si>
  <si>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</si>
  <si>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</si>
  <si>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</si>
  <si>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</si>
  <si>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629991001</t>
  </si>
  <si>
    <t>Zakrytí podélných ploch fólií volně položenou</t>
  </si>
  <si>
    <t>m2</t>
  </si>
  <si>
    <t>4</t>
  </si>
  <si>
    <t>301606654</t>
  </si>
  <si>
    <t>9</t>
  </si>
  <si>
    <t>Ostatní konstrukce a práce, bourání</t>
  </si>
  <si>
    <t>946112113</t>
  </si>
  <si>
    <t>Montáž pojízdných věží trubkových/dílcových š do 1,6 m dl do 3,2 m v do 3,5 m</t>
  </si>
  <si>
    <t>kus</t>
  </si>
  <si>
    <t>481159371</t>
  </si>
  <si>
    <t>3</t>
  </si>
  <si>
    <t>946112213</t>
  </si>
  <si>
    <t>Příplatek k pojízdným věžím š do 1,6 m dl do 3,2 m v do 3,5 m za první a ZKD den použití</t>
  </si>
  <si>
    <t>1049222179</t>
  </si>
  <si>
    <t>946112813</t>
  </si>
  <si>
    <t>Demontáž pojízdných věží trubkových/dílcových š do 1,6 m dl do 3,2 m v do 3,5 m</t>
  </si>
  <si>
    <t>-1745792066</t>
  </si>
  <si>
    <t>5</t>
  </si>
  <si>
    <t>952902131</t>
  </si>
  <si>
    <t>Čištění  omytí drsných podlah</t>
  </si>
  <si>
    <t>-1563424876</t>
  </si>
  <si>
    <t>952903001</t>
  </si>
  <si>
    <t>Čištění podlah odstranění ptačího nebo netopýřího trusu z podlahy</t>
  </si>
  <si>
    <t>-1824858840</t>
  </si>
  <si>
    <t>7</t>
  </si>
  <si>
    <t>985131111</t>
  </si>
  <si>
    <t>Očištění ploch  tlakovou vodou</t>
  </si>
  <si>
    <t>-1777767562</t>
  </si>
  <si>
    <t>8</t>
  </si>
  <si>
    <t>985131311</t>
  </si>
  <si>
    <t>Ruční dočištění ploch  ocelových kartáči 30% plochy</t>
  </si>
  <si>
    <t>467019867</t>
  </si>
  <si>
    <t>HZS-1</t>
  </si>
  <si>
    <t>Mechanické dočištění nečistot ručně</t>
  </si>
  <si>
    <t>hod</t>
  </si>
  <si>
    <t>-1365583407</t>
  </si>
  <si>
    <t>10</t>
  </si>
  <si>
    <t>HZS-3</t>
  </si>
  <si>
    <t>Pronájem pracovní plošiny Genie Z 34/22N vč.dopravy</t>
  </si>
  <si>
    <t>sh</t>
  </si>
  <si>
    <t>-1273365069</t>
  </si>
  <si>
    <t>95</t>
  </si>
  <si>
    <t>Různé dokončovací konstrukce a práce pozemních staveb</t>
  </si>
  <si>
    <t>11</t>
  </si>
  <si>
    <t>HZS-4</t>
  </si>
  <si>
    <t>1274823652</t>
  </si>
  <si>
    <t>12</t>
  </si>
  <si>
    <t>M</t>
  </si>
  <si>
    <t>M-7</t>
  </si>
  <si>
    <t>kpl</t>
  </si>
  <si>
    <t>-397710212</t>
  </si>
  <si>
    <t>13</t>
  </si>
  <si>
    <t>HZS-5</t>
  </si>
  <si>
    <t>-1267916855</t>
  </si>
  <si>
    <t>14</t>
  </si>
  <si>
    <t>M-8</t>
  </si>
  <si>
    <t>-323194382</t>
  </si>
  <si>
    <t>PSV</t>
  </si>
  <si>
    <t>Práce a dodávky PSV</t>
  </si>
  <si>
    <t>m</t>
  </si>
  <si>
    <t>VRN1</t>
  </si>
  <si>
    <t>1024</t>
  </si>
  <si>
    <t>VRN3</t>
  </si>
  <si>
    <t>Zařízení staveniště</t>
  </si>
  <si>
    <t>864403076</t>
  </si>
  <si>
    <t>Oplocení staveniště-zřízení,nájem</t>
  </si>
  <si>
    <t>2108984012</t>
  </si>
  <si>
    <t>Zrušení zařízení staveniště</t>
  </si>
  <si>
    <t>407090873</t>
  </si>
  <si>
    <t>Rozebrání, bourání a odvoz oplocení</t>
  </si>
  <si>
    <t>-543841293</t>
  </si>
  <si>
    <t>Inženýrská činnost</t>
  </si>
  <si>
    <t>Dozor jiné osoby-vedoucí pracovník s oprávněním B-02</t>
  </si>
  <si>
    <t>458225062</t>
  </si>
  <si>
    <t>Územní vlivy</t>
  </si>
  <si>
    <t>Mimostaveništní doprava materiálů</t>
  </si>
  <si>
    <t>-340557714</t>
  </si>
  <si>
    <t>Sloupec1</t>
  </si>
  <si>
    <t>Sloupec2</t>
  </si>
  <si>
    <t>Sloupec3</t>
  </si>
  <si>
    <t>Sloupec4</t>
  </si>
  <si>
    <t>Sloupec5</t>
  </si>
  <si>
    <t>Sloupec6</t>
  </si>
  <si>
    <t>Sloupec7</t>
  </si>
  <si>
    <t>Sloupec8</t>
  </si>
  <si>
    <t>Sloupec9</t>
  </si>
  <si>
    <t>Sloupec10</t>
  </si>
  <si>
    <t>Sloupec11</t>
  </si>
  <si>
    <t>Celoplošné zasíťování nástupiště č.2-montáž</t>
  </si>
  <si>
    <t>Celoplošné zasíťování nástupiště č.2-dodávka materiálu</t>
  </si>
  <si>
    <t>Hrotový systém proti ptactvu nástupiště č.2-montáž</t>
  </si>
  <si>
    <t>Hrotový systém proti ptactvu nástupiště č.3-montáž</t>
  </si>
  <si>
    <t>Hrotový systém proti ptactvu nástupiště č.2 - dodávka materiálu</t>
  </si>
  <si>
    <t>HZS-6</t>
  </si>
  <si>
    <t>M-9</t>
  </si>
  <si>
    <t>Celoplošné zasíťování vstupu do podchodu-montáž</t>
  </si>
  <si>
    <t>Celoplošné zasíťování vstupu do podchodu-dodávka materiálu</t>
  </si>
  <si>
    <t>HZS-7</t>
  </si>
  <si>
    <t>HZS-8</t>
  </si>
  <si>
    <t>HZS-9</t>
  </si>
  <si>
    <t>M-10</t>
  </si>
  <si>
    <t>M-11</t>
  </si>
  <si>
    <t>M-12</t>
  </si>
  <si>
    <t>Hrotový systém proti ptactvu nad vstupem do podchodu-montáž</t>
  </si>
  <si>
    <t>Hrotový systém proti ptactvu nad vstupem do podchodu - dodávka materiálu</t>
  </si>
  <si>
    <t>Hrotový systém proti ptactvu nástupiště u VB-montáž</t>
  </si>
  <si>
    <t>Hrotový systém proti ptactvu nástupiště u VB - dodávka materiálu</t>
  </si>
  <si>
    <t>Hrotový systém proti ptactvu nástupiště č.3 - dodávka materiálu</t>
  </si>
  <si>
    <t>012002000</t>
  </si>
  <si>
    <t>014103000</t>
  </si>
  <si>
    <t>019002000</t>
  </si>
  <si>
    <t>019103000</t>
  </si>
  <si>
    <t>VRN2</t>
  </si>
  <si>
    <t>021903000</t>
  </si>
  <si>
    <t>035002000</t>
  </si>
  <si>
    <t xml:space="preserve">    VRN1 - Zařízení staveniště</t>
  </si>
  <si>
    <t xml:space="preserve">    VRN2 - Inženýrská činnost</t>
  </si>
  <si>
    <t xml:space="preserve">    VRN3 - Územní vlivy</t>
  </si>
  <si>
    <t xml:space="preserve">Oprava provozních objektů v obvodu OŘ Ostrava - doplnění ochrany zastřešení nástupišť                                             Opava východ, Frýdek Místek, Český Těšín </t>
  </si>
  <si>
    <t>SO 01</t>
  </si>
  <si>
    <t>Oprava zastřešení nástupiště č.2, 3 a zastřešení u VB - II.etapa</t>
  </si>
  <si>
    <t>SO 01 Oprava zastřešení nástupiště č.2, 3 a zastřešení u VB - II.etapa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</si>
</sst>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2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rgb="FF969696"/>
      </left>
      <right style="thin">
        <color indexed="64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0" fillId="0" borderId="0" xfId="0"/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vertical="center"/>
    </xf>
    <xf numFmtId="0" fontId="17" fillId="0" borderId="22" xfId="0" applyFont="1" applyFill="1" applyBorder="1" applyAlignment="1" applyProtection="1">
      <alignment horizontal="center" vertical="center"/>
      <protection locked="0"/>
    </xf>
    <xf numFmtId="49" fontId="17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17" fillId="0" borderId="22" xfId="0" applyFont="1" applyFill="1" applyBorder="1" applyAlignment="1" applyProtection="1">
      <alignment horizontal="left" vertical="center" wrapText="1"/>
      <protection locked="0"/>
    </xf>
    <xf numFmtId="0" fontId="17" fillId="0" borderId="22" xfId="0" applyFont="1" applyFill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Fill="1" applyBorder="1" applyAlignment="1" applyProtection="1">
      <alignment vertical="center"/>
      <protection locked="0"/>
    </xf>
    <xf numFmtId="4" fontId="17" fillId="0" borderId="22" xfId="0" applyNumberFormat="1" applyFont="1" applyFill="1" applyBorder="1" applyAlignment="1" applyProtection="1">
      <alignment vertical="center"/>
      <protection locked="0"/>
    </xf>
    <xf numFmtId="0" fontId="29" fillId="0" borderId="22" xfId="0" applyFont="1" applyFill="1" applyBorder="1" applyAlignment="1" applyProtection="1">
      <alignment horizontal="center" vertical="center"/>
      <protection locked="0"/>
    </xf>
    <xf numFmtId="49" fontId="29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29" fillId="0" borderId="22" xfId="0" applyFont="1" applyFill="1" applyBorder="1" applyAlignment="1" applyProtection="1">
      <alignment horizontal="left" vertical="center" wrapText="1"/>
      <protection locked="0"/>
    </xf>
    <xf numFmtId="0" fontId="29" fillId="0" borderId="22" xfId="0" applyFont="1" applyFill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Fill="1" applyBorder="1" applyAlignment="1" applyProtection="1">
      <alignment vertical="center"/>
      <protection locked="0"/>
    </xf>
    <xf numFmtId="4" fontId="29" fillId="0" borderId="22" xfId="0" applyNumberFormat="1" applyFont="1" applyFill="1" applyBorder="1" applyAlignment="1" applyProtection="1">
      <alignment vertical="center"/>
      <protection locked="0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30" fillId="0" borderId="0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0" fillId="0" borderId="26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0" fillId="0" borderId="27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26" xfId="0" applyFont="1" applyBorder="1" applyAlignment="1">
      <alignment horizontal="center" vertical="center" wrapText="1"/>
    </xf>
    <xf numFmtId="0" fontId="17" fillId="4" borderId="27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left" vertical="center"/>
    </xf>
    <xf numFmtId="4" fontId="19" fillId="0" borderId="0" xfId="0" applyNumberFormat="1" applyFont="1" applyBorder="1" applyAlignment="1"/>
    <xf numFmtId="0" fontId="8" fillId="0" borderId="26" xfId="0" applyFont="1" applyBorder="1" applyAlignment="1"/>
    <xf numFmtId="0" fontId="8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8" fillId="0" borderId="27" xfId="0" applyFont="1" applyBorder="1" applyAlignment="1"/>
    <xf numFmtId="0" fontId="7" fillId="0" borderId="0" xfId="0" applyFont="1" applyBorder="1" applyAlignment="1">
      <alignment horizontal="left"/>
    </xf>
    <xf numFmtId="4" fontId="7" fillId="0" borderId="0" xfId="0" applyNumberFormat="1" applyFont="1" applyBorder="1" applyAlignment="1"/>
    <xf numFmtId="0" fontId="0" fillId="0" borderId="26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vertical="center"/>
      <protection locked="0"/>
    </xf>
    <xf numFmtId="0" fontId="30" fillId="0" borderId="28" xfId="0" applyFont="1" applyBorder="1" applyAlignment="1" applyProtection="1">
      <alignment vertical="center"/>
      <protection locked="0"/>
    </xf>
    <xf numFmtId="0" fontId="0" fillId="0" borderId="29" xfId="0" applyFont="1" applyBorder="1" applyAlignment="1">
      <alignment vertical="center"/>
    </xf>
    <xf numFmtId="0" fontId="0" fillId="0" borderId="30" xfId="0" applyFont="1" applyBorder="1" applyAlignment="1">
      <alignment vertical="center"/>
    </xf>
    <xf numFmtId="0" fontId="0" fillId="0" borderId="31" xfId="0" applyFont="1" applyBorder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1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3366FF"/>
        <name val="Arial CE"/>
        <scheme val="none"/>
      </font>
      <fill>
        <patternFill patternType="solid">
          <fgColor indexed="64"/>
          <bgColor rgb="FFC0C0C0"/>
        </patternFill>
      </fill>
      <alignment horizontal="center" vertical="center" textRotation="0" wrapText="0" indent="0" justifyLastLine="0" shrinkToFit="0" readingOrder="0"/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ables/table1.xml><?xml version="1.0" encoding="utf-8"?>
<table xmlns="http://schemas.openxmlformats.org/spreadsheetml/2006/main" id="1" name="Tabulka1" displayName="Tabulka1" ref="L2:V3" totalsRowShown="0">
  <autoFilter ref="L2:V3"/>
  <tableColumns count="11">
    <tableColumn id="1" name="Sloupec1" dataDxfId="0"/>
    <tableColumn id="2" name="Sloupec2"/>
    <tableColumn id="3" name="Sloupec3"/>
    <tableColumn id="4" name="Sloupec4"/>
    <tableColumn id="5" name="Sloupec5"/>
    <tableColumn id="6" name="Sloupec6"/>
    <tableColumn id="7" name="Sloupec7"/>
    <tableColumn id="8" name="Sloupec8"/>
    <tableColumn id="9" name="Sloupec9"/>
    <tableColumn id="10" name="Sloupec10"/>
    <tableColumn id="11" name="Sloupec1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79" workbookViewId="0">
      <selection activeCell="J95" sqref="J95:AF95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 x14ac:dyDescent="0.2">
      <c r="AR2" s="183" t="s">
        <v>5</v>
      </c>
      <c r="AS2" s="184"/>
      <c r="AT2" s="184"/>
      <c r="AU2" s="184"/>
      <c r="AV2" s="184"/>
      <c r="AW2" s="184"/>
      <c r="AX2" s="184"/>
      <c r="AY2" s="184"/>
      <c r="AZ2" s="184"/>
      <c r="BA2" s="184"/>
      <c r="BB2" s="184"/>
      <c r="BC2" s="184"/>
      <c r="BD2" s="184"/>
      <c r="BE2" s="184"/>
      <c r="BS2" s="14" t="s">
        <v>6</v>
      </c>
      <c r="BT2" s="14" t="s">
        <v>7</v>
      </c>
    </row>
    <row r="3" spans="1:74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 x14ac:dyDescent="0.2">
      <c r="B4" s="17"/>
      <c r="D4" s="18" t="s">
        <v>9</v>
      </c>
      <c r="AR4" s="17"/>
      <c r="AS4" s="19" t="s">
        <v>10</v>
      </c>
      <c r="BS4" s="14" t="s">
        <v>11</v>
      </c>
    </row>
    <row r="5" spans="1:74" s="1" customFormat="1" ht="12" customHeight="1" x14ac:dyDescent="0.2">
      <c r="B5" s="17"/>
      <c r="D5" s="20" t="s">
        <v>12</v>
      </c>
      <c r="K5" s="211"/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184"/>
      <c r="AI5" s="184"/>
      <c r="AJ5" s="184"/>
      <c r="AK5" s="184"/>
      <c r="AL5" s="184"/>
      <c r="AM5" s="184"/>
      <c r="AN5" s="184"/>
      <c r="AO5" s="184"/>
      <c r="AR5" s="17"/>
      <c r="BS5" s="14" t="s">
        <v>6</v>
      </c>
    </row>
    <row r="6" spans="1:74" s="1" customFormat="1" ht="36.950000000000003" customHeight="1" x14ac:dyDescent="0.2">
      <c r="B6" s="17"/>
      <c r="D6" s="22" t="s">
        <v>13</v>
      </c>
      <c r="K6" s="212" t="s">
        <v>226</v>
      </c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  <c r="AF6" s="184"/>
      <c r="AG6" s="184"/>
      <c r="AH6" s="184"/>
      <c r="AI6" s="184"/>
      <c r="AJ6" s="184"/>
      <c r="AK6" s="184"/>
      <c r="AL6" s="184"/>
      <c r="AM6" s="184"/>
      <c r="AN6" s="184"/>
      <c r="AO6" s="184"/>
      <c r="AR6" s="17"/>
      <c r="BS6" s="14" t="s">
        <v>6</v>
      </c>
    </row>
    <row r="7" spans="1:74" s="1" customFormat="1" ht="12" customHeight="1" x14ac:dyDescent="0.2">
      <c r="B7" s="17"/>
      <c r="D7" s="23" t="s">
        <v>14</v>
      </c>
      <c r="K7" s="21" t="s">
        <v>1</v>
      </c>
      <c r="AK7" s="23" t="s">
        <v>15</v>
      </c>
      <c r="AN7" s="21" t="s">
        <v>1</v>
      </c>
      <c r="AR7" s="17"/>
      <c r="BS7" s="14" t="s">
        <v>6</v>
      </c>
    </row>
    <row r="8" spans="1:74" s="1" customFormat="1" ht="12" customHeight="1" x14ac:dyDescent="0.2">
      <c r="B8" s="17"/>
      <c r="D8" s="23" t="s">
        <v>16</v>
      </c>
      <c r="K8" s="21" t="s">
        <v>17</v>
      </c>
      <c r="AK8" s="23" t="s">
        <v>18</v>
      </c>
      <c r="AN8" s="182">
        <v>44027</v>
      </c>
      <c r="AR8" s="17"/>
      <c r="BS8" s="14" t="s">
        <v>6</v>
      </c>
    </row>
    <row r="9" spans="1:74" s="1" customFormat="1" ht="14.45" customHeight="1" x14ac:dyDescent="0.2">
      <c r="B9" s="17"/>
      <c r="AR9" s="17"/>
      <c r="BS9" s="14" t="s">
        <v>6</v>
      </c>
    </row>
    <row r="10" spans="1:74" s="1" customFormat="1" ht="12" customHeight="1" x14ac:dyDescent="0.2">
      <c r="B10" s="17"/>
      <c r="D10" s="23" t="s">
        <v>19</v>
      </c>
      <c r="AK10" s="23" t="s">
        <v>20</v>
      </c>
      <c r="AN10" s="21" t="s">
        <v>1</v>
      </c>
      <c r="AR10" s="17"/>
      <c r="BS10" s="14" t="s">
        <v>6</v>
      </c>
    </row>
    <row r="11" spans="1:74" s="1" customFormat="1" ht="18.399999999999999" customHeight="1" x14ac:dyDescent="0.2">
      <c r="B11" s="17"/>
      <c r="E11" s="21" t="s">
        <v>17</v>
      </c>
      <c r="AK11" s="23" t="s">
        <v>21</v>
      </c>
      <c r="AN11" s="21" t="s">
        <v>1</v>
      </c>
      <c r="AR11" s="17"/>
      <c r="BS11" s="14" t="s">
        <v>6</v>
      </c>
    </row>
    <row r="12" spans="1:74" s="1" customFormat="1" ht="6.95" customHeight="1" x14ac:dyDescent="0.2">
      <c r="B12" s="17"/>
      <c r="AR12" s="17"/>
      <c r="BS12" s="14" t="s">
        <v>6</v>
      </c>
    </row>
    <row r="13" spans="1:74" s="1" customFormat="1" ht="12" customHeight="1" x14ac:dyDescent="0.2">
      <c r="B13" s="17"/>
      <c r="D13" s="23" t="s">
        <v>22</v>
      </c>
      <c r="AK13" s="23" t="s">
        <v>20</v>
      </c>
      <c r="AN13" s="21" t="s">
        <v>1</v>
      </c>
      <c r="AR13" s="17"/>
      <c r="BS13" s="14" t="s">
        <v>6</v>
      </c>
    </row>
    <row r="14" spans="1:74" ht="12.75" x14ac:dyDescent="0.2">
      <c r="B14" s="17"/>
      <c r="E14" s="21" t="s">
        <v>17</v>
      </c>
      <c r="AK14" s="23" t="s">
        <v>21</v>
      </c>
      <c r="AN14" s="21" t="s">
        <v>1</v>
      </c>
      <c r="AR14" s="17"/>
      <c r="BS14" s="14" t="s">
        <v>6</v>
      </c>
    </row>
    <row r="15" spans="1:74" s="1" customFormat="1" ht="6.95" customHeight="1" x14ac:dyDescent="0.2">
      <c r="B15" s="17"/>
      <c r="AR15" s="17"/>
      <c r="BS15" s="14" t="s">
        <v>3</v>
      </c>
    </row>
    <row r="16" spans="1:74" s="1" customFormat="1" ht="12" customHeight="1" x14ac:dyDescent="0.2">
      <c r="B16" s="17"/>
      <c r="D16" s="23" t="s">
        <v>23</v>
      </c>
      <c r="AK16" s="23" t="s">
        <v>20</v>
      </c>
      <c r="AN16" s="21" t="s">
        <v>1</v>
      </c>
      <c r="AR16" s="17"/>
      <c r="BS16" s="14" t="s">
        <v>3</v>
      </c>
    </row>
    <row r="17" spans="1:71" s="1" customFormat="1" ht="18.399999999999999" customHeight="1" x14ac:dyDescent="0.2">
      <c r="B17" s="17"/>
      <c r="E17" s="21" t="s">
        <v>17</v>
      </c>
      <c r="AK17" s="23" t="s">
        <v>21</v>
      </c>
      <c r="AN17" s="21" t="s">
        <v>1</v>
      </c>
      <c r="AR17" s="17"/>
      <c r="BS17" s="14" t="s">
        <v>24</v>
      </c>
    </row>
    <row r="18" spans="1:71" s="1" customFormat="1" ht="6.95" customHeight="1" x14ac:dyDescent="0.2">
      <c r="B18" s="17"/>
      <c r="AR18" s="17"/>
      <c r="BS18" s="14" t="s">
        <v>6</v>
      </c>
    </row>
    <row r="19" spans="1:71" s="1" customFormat="1" ht="12" customHeight="1" x14ac:dyDescent="0.2">
      <c r="B19" s="17"/>
      <c r="D19" s="23" t="s">
        <v>25</v>
      </c>
      <c r="AK19" s="23" t="s">
        <v>20</v>
      </c>
      <c r="AN19" s="21" t="s">
        <v>1</v>
      </c>
      <c r="AR19" s="17"/>
      <c r="BS19" s="14" t="s">
        <v>6</v>
      </c>
    </row>
    <row r="20" spans="1:71" s="1" customFormat="1" ht="18.399999999999999" customHeight="1" x14ac:dyDescent="0.2">
      <c r="B20" s="17"/>
      <c r="E20" s="21" t="s">
        <v>17</v>
      </c>
      <c r="AK20" s="23" t="s">
        <v>21</v>
      </c>
      <c r="AN20" s="21" t="s">
        <v>1</v>
      </c>
      <c r="AR20" s="17"/>
      <c r="BS20" s="14" t="s">
        <v>24</v>
      </c>
    </row>
    <row r="21" spans="1:71" s="1" customFormat="1" ht="6.95" customHeight="1" x14ac:dyDescent="0.2">
      <c r="B21" s="17"/>
      <c r="AR21" s="17"/>
    </row>
    <row r="22" spans="1:71" s="1" customFormat="1" ht="12" customHeight="1" x14ac:dyDescent="0.2">
      <c r="B22" s="17"/>
      <c r="D22" s="23" t="s">
        <v>26</v>
      </c>
      <c r="AR22" s="17"/>
    </row>
    <row r="23" spans="1:71" s="1" customFormat="1" ht="16.5" customHeight="1" x14ac:dyDescent="0.2">
      <c r="B23" s="17"/>
      <c r="E23" s="213" t="s">
        <v>1</v>
      </c>
      <c r="F23" s="213"/>
      <c r="G23" s="213"/>
      <c r="H23" s="213"/>
      <c r="I23" s="213"/>
      <c r="J23" s="213"/>
      <c r="K23" s="213"/>
      <c r="L23" s="213"/>
      <c r="M23" s="213"/>
      <c r="N23" s="213"/>
      <c r="O23" s="213"/>
      <c r="P23" s="213"/>
      <c r="Q23" s="213"/>
      <c r="R23" s="213"/>
      <c r="S23" s="213"/>
      <c r="T23" s="213"/>
      <c r="U23" s="213"/>
      <c r="V23" s="213"/>
      <c r="W23" s="213"/>
      <c r="X23" s="213"/>
      <c r="Y23" s="213"/>
      <c r="Z23" s="213"/>
      <c r="AA23" s="213"/>
      <c r="AB23" s="213"/>
      <c r="AC23" s="213"/>
      <c r="AD23" s="213"/>
      <c r="AE23" s="213"/>
      <c r="AF23" s="213"/>
      <c r="AG23" s="213"/>
      <c r="AH23" s="213"/>
      <c r="AI23" s="213"/>
      <c r="AJ23" s="213"/>
      <c r="AK23" s="213"/>
      <c r="AL23" s="213"/>
      <c r="AM23" s="213"/>
      <c r="AN23" s="213"/>
      <c r="AR23" s="17"/>
    </row>
    <row r="24" spans="1:71" s="1" customFormat="1" ht="6.95" customHeight="1" x14ac:dyDescent="0.2">
      <c r="B24" s="17"/>
      <c r="AR24" s="17"/>
    </row>
    <row r="25" spans="1:71" s="1" customFormat="1" ht="6.95" customHeight="1" x14ac:dyDescent="0.2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 x14ac:dyDescent="0.2">
      <c r="A26" s="26"/>
      <c r="B26" s="27"/>
      <c r="C26" s="26"/>
      <c r="D26" s="28" t="s">
        <v>27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14">
        <f>ROUND(AG94,2)</f>
        <v>0</v>
      </c>
      <c r="AL26" s="215"/>
      <c r="AM26" s="215"/>
      <c r="AN26" s="215"/>
      <c r="AO26" s="215"/>
      <c r="AP26" s="26"/>
      <c r="AQ26" s="26"/>
      <c r="AR26" s="27"/>
      <c r="BE26" s="26"/>
    </row>
    <row r="27" spans="1:71" s="2" customFormat="1" ht="6.95" customHeight="1" x14ac:dyDescent="0.2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 x14ac:dyDescent="0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216" t="s">
        <v>28</v>
      </c>
      <c r="M28" s="216"/>
      <c r="N28" s="216"/>
      <c r="O28" s="216"/>
      <c r="P28" s="216"/>
      <c r="Q28" s="26"/>
      <c r="R28" s="26"/>
      <c r="S28" s="26"/>
      <c r="T28" s="26"/>
      <c r="U28" s="26"/>
      <c r="V28" s="26"/>
      <c r="W28" s="216" t="s">
        <v>29</v>
      </c>
      <c r="X28" s="216"/>
      <c r="Y28" s="216"/>
      <c r="Z28" s="216"/>
      <c r="AA28" s="216"/>
      <c r="AB28" s="216"/>
      <c r="AC28" s="216"/>
      <c r="AD28" s="216"/>
      <c r="AE28" s="216"/>
      <c r="AF28" s="26"/>
      <c r="AG28" s="26"/>
      <c r="AH28" s="26"/>
      <c r="AI28" s="26"/>
      <c r="AJ28" s="26"/>
      <c r="AK28" s="216" t="s">
        <v>30</v>
      </c>
      <c r="AL28" s="216"/>
      <c r="AM28" s="216"/>
      <c r="AN28" s="216"/>
      <c r="AO28" s="216"/>
      <c r="AP28" s="26"/>
      <c r="AQ28" s="26"/>
      <c r="AR28" s="27"/>
      <c r="BE28" s="26"/>
    </row>
    <row r="29" spans="1:71" s="3" customFormat="1" ht="14.45" customHeight="1" x14ac:dyDescent="0.2">
      <c r="B29" s="31"/>
      <c r="D29" s="23" t="s">
        <v>31</v>
      </c>
      <c r="F29" s="23" t="s">
        <v>32</v>
      </c>
      <c r="L29" s="201">
        <v>0.21</v>
      </c>
      <c r="M29" s="200"/>
      <c r="N29" s="200"/>
      <c r="O29" s="200"/>
      <c r="P29" s="200"/>
      <c r="W29" s="199">
        <f>AK26</f>
        <v>0</v>
      </c>
      <c r="X29" s="200"/>
      <c r="Y29" s="200"/>
      <c r="Z29" s="200"/>
      <c r="AA29" s="200"/>
      <c r="AB29" s="200"/>
      <c r="AC29" s="200"/>
      <c r="AD29" s="200"/>
      <c r="AE29" s="200"/>
      <c r="AK29" s="199">
        <f>AK26/100*21</f>
        <v>0</v>
      </c>
      <c r="AL29" s="200"/>
      <c r="AM29" s="200"/>
      <c r="AN29" s="200"/>
      <c r="AO29" s="200"/>
      <c r="AR29" s="31"/>
    </row>
    <row r="30" spans="1:71" s="3" customFormat="1" ht="14.45" customHeight="1" x14ac:dyDescent="0.2">
      <c r="B30" s="31"/>
      <c r="F30" s="23" t="s">
        <v>33</v>
      </c>
      <c r="L30" s="201">
        <v>0.15</v>
      </c>
      <c r="M30" s="200"/>
      <c r="N30" s="200"/>
      <c r="O30" s="200"/>
      <c r="P30" s="200"/>
      <c r="W30" s="199">
        <f>ROUND(BA94, 2)</f>
        <v>0</v>
      </c>
      <c r="X30" s="200"/>
      <c r="Y30" s="200"/>
      <c r="Z30" s="200"/>
      <c r="AA30" s="200"/>
      <c r="AB30" s="200"/>
      <c r="AC30" s="200"/>
      <c r="AD30" s="200"/>
      <c r="AE30" s="200"/>
      <c r="AK30" s="199">
        <f>ROUND(AW94, 2)</f>
        <v>0</v>
      </c>
      <c r="AL30" s="200"/>
      <c r="AM30" s="200"/>
      <c r="AN30" s="200"/>
      <c r="AO30" s="200"/>
      <c r="AR30" s="31"/>
    </row>
    <row r="31" spans="1:71" s="3" customFormat="1" ht="14.45" hidden="1" customHeight="1" x14ac:dyDescent="0.2">
      <c r="B31" s="31"/>
      <c r="F31" s="23" t="s">
        <v>34</v>
      </c>
      <c r="L31" s="201">
        <v>0.21</v>
      </c>
      <c r="M31" s="200"/>
      <c r="N31" s="200"/>
      <c r="O31" s="200"/>
      <c r="P31" s="200"/>
      <c r="W31" s="199">
        <f>ROUND(BB94, 2)</f>
        <v>0</v>
      </c>
      <c r="X31" s="200"/>
      <c r="Y31" s="200"/>
      <c r="Z31" s="200"/>
      <c r="AA31" s="200"/>
      <c r="AB31" s="200"/>
      <c r="AC31" s="200"/>
      <c r="AD31" s="200"/>
      <c r="AE31" s="200"/>
      <c r="AK31" s="199">
        <v>0</v>
      </c>
      <c r="AL31" s="200"/>
      <c r="AM31" s="200"/>
      <c r="AN31" s="200"/>
      <c r="AO31" s="200"/>
      <c r="AR31" s="31"/>
    </row>
    <row r="32" spans="1:71" s="3" customFormat="1" ht="14.45" hidden="1" customHeight="1" x14ac:dyDescent="0.2">
      <c r="B32" s="31"/>
      <c r="F32" s="23" t="s">
        <v>35</v>
      </c>
      <c r="L32" s="201">
        <v>0.15</v>
      </c>
      <c r="M32" s="200"/>
      <c r="N32" s="200"/>
      <c r="O32" s="200"/>
      <c r="P32" s="200"/>
      <c r="W32" s="199">
        <f>ROUND(BC94, 2)</f>
        <v>0</v>
      </c>
      <c r="X32" s="200"/>
      <c r="Y32" s="200"/>
      <c r="Z32" s="200"/>
      <c r="AA32" s="200"/>
      <c r="AB32" s="200"/>
      <c r="AC32" s="200"/>
      <c r="AD32" s="200"/>
      <c r="AE32" s="200"/>
      <c r="AK32" s="199">
        <v>0</v>
      </c>
      <c r="AL32" s="200"/>
      <c r="AM32" s="200"/>
      <c r="AN32" s="200"/>
      <c r="AO32" s="200"/>
      <c r="AR32" s="31"/>
    </row>
    <row r="33" spans="1:57" s="3" customFormat="1" ht="14.45" hidden="1" customHeight="1" x14ac:dyDescent="0.2">
      <c r="B33" s="31"/>
      <c r="F33" s="23" t="s">
        <v>36</v>
      </c>
      <c r="L33" s="201">
        <v>0</v>
      </c>
      <c r="M33" s="200"/>
      <c r="N33" s="200"/>
      <c r="O33" s="200"/>
      <c r="P33" s="200"/>
      <c r="W33" s="199">
        <f>ROUND(BD94, 2)</f>
        <v>0</v>
      </c>
      <c r="X33" s="200"/>
      <c r="Y33" s="200"/>
      <c r="Z33" s="200"/>
      <c r="AA33" s="200"/>
      <c r="AB33" s="200"/>
      <c r="AC33" s="200"/>
      <c r="AD33" s="200"/>
      <c r="AE33" s="200"/>
      <c r="AK33" s="199">
        <v>0</v>
      </c>
      <c r="AL33" s="200"/>
      <c r="AM33" s="200"/>
      <c r="AN33" s="200"/>
      <c r="AO33" s="200"/>
      <c r="AR33" s="31"/>
    </row>
    <row r="34" spans="1:57" s="2" customFormat="1" ht="6.95" customHeight="1" x14ac:dyDescent="0.2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 x14ac:dyDescent="0.2">
      <c r="A35" s="26"/>
      <c r="B35" s="27"/>
      <c r="C35" s="32"/>
      <c r="D35" s="33" t="s">
        <v>37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38</v>
      </c>
      <c r="U35" s="34"/>
      <c r="V35" s="34"/>
      <c r="W35" s="34"/>
      <c r="X35" s="202" t="s">
        <v>39</v>
      </c>
      <c r="Y35" s="203"/>
      <c r="Z35" s="203"/>
      <c r="AA35" s="203"/>
      <c r="AB35" s="203"/>
      <c r="AC35" s="34"/>
      <c r="AD35" s="34"/>
      <c r="AE35" s="34"/>
      <c r="AF35" s="34"/>
      <c r="AG35" s="34"/>
      <c r="AH35" s="34"/>
      <c r="AI35" s="34"/>
      <c r="AJ35" s="34"/>
      <c r="AK35" s="204">
        <f>SUM(AK26:AK33)</f>
        <v>0</v>
      </c>
      <c r="AL35" s="203"/>
      <c r="AM35" s="203"/>
      <c r="AN35" s="203"/>
      <c r="AO35" s="205"/>
      <c r="AP35" s="32"/>
      <c r="AQ35" s="32"/>
      <c r="AR35" s="27"/>
      <c r="BE35" s="26"/>
    </row>
    <row r="36" spans="1:57" s="2" customFormat="1" ht="6.95" customHeight="1" x14ac:dyDescent="0.2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 x14ac:dyDescent="0.2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 x14ac:dyDescent="0.2">
      <c r="B38" s="17"/>
      <c r="AR38" s="17"/>
    </row>
    <row r="39" spans="1:57" s="1" customFormat="1" ht="14.45" customHeight="1" x14ac:dyDescent="0.2">
      <c r="B39" s="17"/>
      <c r="AR39" s="17"/>
    </row>
    <row r="40" spans="1:57" s="1" customFormat="1" ht="14.45" customHeight="1" x14ac:dyDescent="0.2">
      <c r="B40" s="17"/>
      <c r="AR40" s="17"/>
    </row>
    <row r="41" spans="1:57" s="1" customFormat="1" ht="14.45" customHeight="1" x14ac:dyDescent="0.2">
      <c r="B41" s="17"/>
      <c r="AR41" s="17"/>
    </row>
    <row r="42" spans="1:57" s="1" customFormat="1" ht="14.45" customHeight="1" x14ac:dyDescent="0.2">
      <c r="B42" s="17"/>
      <c r="AR42" s="17"/>
    </row>
    <row r="43" spans="1:57" s="1" customFormat="1" ht="14.45" customHeight="1" x14ac:dyDescent="0.2">
      <c r="B43" s="17"/>
      <c r="AR43" s="17"/>
    </row>
    <row r="44" spans="1:57" s="1" customFormat="1" ht="14.45" customHeight="1" x14ac:dyDescent="0.2">
      <c r="B44" s="17"/>
      <c r="AR44" s="17"/>
    </row>
    <row r="45" spans="1:57" s="1" customFormat="1" ht="14.45" customHeight="1" x14ac:dyDescent="0.2">
      <c r="B45" s="17"/>
      <c r="AR45" s="17"/>
    </row>
    <row r="46" spans="1:57" s="1" customFormat="1" ht="14.45" customHeight="1" x14ac:dyDescent="0.2">
      <c r="B46" s="17"/>
      <c r="AR46" s="17"/>
    </row>
    <row r="47" spans="1:57" s="1" customFormat="1" ht="14.45" customHeight="1" x14ac:dyDescent="0.2">
      <c r="B47" s="17"/>
      <c r="AR47" s="17"/>
    </row>
    <row r="48" spans="1:57" s="1" customFormat="1" ht="14.45" customHeight="1" x14ac:dyDescent="0.2">
      <c r="B48" s="17"/>
      <c r="AR48" s="17"/>
    </row>
    <row r="49" spans="1:57" s="2" customFormat="1" ht="14.45" customHeight="1" x14ac:dyDescent="0.2">
      <c r="B49" s="36"/>
      <c r="D49" s="37" t="s">
        <v>40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41</v>
      </c>
      <c r="AI49" s="38"/>
      <c r="AJ49" s="38"/>
      <c r="AK49" s="38"/>
      <c r="AL49" s="38"/>
      <c r="AM49" s="38"/>
      <c r="AN49" s="38"/>
      <c r="AO49" s="38"/>
      <c r="AR49" s="36"/>
    </row>
    <row r="50" spans="1:57" x14ac:dyDescent="0.2">
      <c r="B50" s="17"/>
      <c r="AR50" s="17"/>
    </row>
    <row r="51" spans="1:57" x14ac:dyDescent="0.2">
      <c r="B51" s="17"/>
      <c r="AR51" s="17"/>
    </row>
    <row r="52" spans="1:57" x14ac:dyDescent="0.2">
      <c r="B52" s="17"/>
      <c r="AR52" s="17"/>
    </row>
    <row r="53" spans="1:57" x14ac:dyDescent="0.2">
      <c r="B53" s="17"/>
      <c r="AR53" s="17"/>
    </row>
    <row r="54" spans="1:57" x14ac:dyDescent="0.2">
      <c r="B54" s="17"/>
      <c r="AR54" s="17"/>
    </row>
    <row r="55" spans="1:57" x14ac:dyDescent="0.2">
      <c r="B55" s="17"/>
      <c r="AR55" s="17"/>
    </row>
    <row r="56" spans="1:57" x14ac:dyDescent="0.2">
      <c r="B56" s="17"/>
      <c r="AR56" s="17"/>
    </row>
    <row r="57" spans="1:57" x14ac:dyDescent="0.2">
      <c r="B57" s="17"/>
      <c r="AR57" s="17"/>
    </row>
    <row r="58" spans="1:57" x14ac:dyDescent="0.2">
      <c r="B58" s="17"/>
      <c r="AR58" s="17"/>
    </row>
    <row r="59" spans="1:57" x14ac:dyDescent="0.2">
      <c r="B59" s="17"/>
      <c r="AR59" s="17"/>
    </row>
    <row r="60" spans="1:57" s="2" customFormat="1" ht="12.75" x14ac:dyDescent="0.2">
      <c r="A60" s="26"/>
      <c r="B60" s="27"/>
      <c r="C60" s="26"/>
      <c r="D60" s="39" t="s">
        <v>42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43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42</v>
      </c>
      <c r="AI60" s="29"/>
      <c r="AJ60" s="29"/>
      <c r="AK60" s="29"/>
      <c r="AL60" s="29"/>
      <c r="AM60" s="39" t="s">
        <v>43</v>
      </c>
      <c r="AN60" s="29"/>
      <c r="AO60" s="29"/>
      <c r="AP60" s="26"/>
      <c r="AQ60" s="26"/>
      <c r="AR60" s="27"/>
      <c r="BE60" s="26"/>
    </row>
    <row r="61" spans="1:57" x14ac:dyDescent="0.2">
      <c r="B61" s="17"/>
      <c r="AR61" s="17"/>
    </row>
    <row r="62" spans="1:57" x14ac:dyDescent="0.2">
      <c r="B62" s="17"/>
      <c r="AR62" s="17"/>
    </row>
    <row r="63" spans="1:57" x14ac:dyDescent="0.2">
      <c r="B63" s="17"/>
      <c r="AR63" s="17"/>
    </row>
    <row r="64" spans="1:57" s="2" customFormat="1" ht="12.75" x14ac:dyDescent="0.2">
      <c r="A64" s="26"/>
      <c r="B64" s="27"/>
      <c r="C64" s="26"/>
      <c r="D64" s="37" t="s">
        <v>44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45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 x14ac:dyDescent="0.2">
      <c r="B65" s="17"/>
      <c r="AR65" s="17"/>
    </row>
    <row r="66" spans="1:57" x14ac:dyDescent="0.2">
      <c r="B66" s="17"/>
      <c r="AR66" s="17"/>
    </row>
    <row r="67" spans="1:57" x14ac:dyDescent="0.2">
      <c r="B67" s="17"/>
      <c r="AR67" s="17"/>
    </row>
    <row r="68" spans="1:57" x14ac:dyDescent="0.2">
      <c r="B68" s="17"/>
      <c r="AR68" s="17"/>
    </row>
    <row r="69" spans="1:57" x14ac:dyDescent="0.2">
      <c r="B69" s="17"/>
      <c r="AR69" s="17"/>
    </row>
    <row r="70" spans="1:57" x14ac:dyDescent="0.2">
      <c r="B70" s="17"/>
      <c r="AR70" s="17"/>
    </row>
    <row r="71" spans="1:57" x14ac:dyDescent="0.2">
      <c r="B71" s="17"/>
      <c r="AR71" s="17"/>
    </row>
    <row r="72" spans="1:57" x14ac:dyDescent="0.2">
      <c r="B72" s="17"/>
      <c r="AR72" s="17"/>
    </row>
    <row r="73" spans="1:57" x14ac:dyDescent="0.2">
      <c r="B73" s="17"/>
      <c r="AR73" s="17"/>
    </row>
    <row r="74" spans="1:57" x14ac:dyDescent="0.2">
      <c r="B74" s="17"/>
      <c r="AR74" s="17"/>
    </row>
    <row r="75" spans="1:57" s="2" customFormat="1" ht="12.75" x14ac:dyDescent="0.2">
      <c r="A75" s="26"/>
      <c r="B75" s="27"/>
      <c r="C75" s="26"/>
      <c r="D75" s="39" t="s">
        <v>42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43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42</v>
      </c>
      <c r="AI75" s="29"/>
      <c r="AJ75" s="29"/>
      <c r="AK75" s="29"/>
      <c r="AL75" s="29"/>
      <c r="AM75" s="39" t="s">
        <v>43</v>
      </c>
      <c r="AN75" s="29"/>
      <c r="AO75" s="29"/>
      <c r="AP75" s="26"/>
      <c r="AQ75" s="26"/>
      <c r="AR75" s="27"/>
      <c r="BE75" s="26"/>
    </row>
    <row r="76" spans="1:57" s="2" customFormat="1" x14ac:dyDescent="0.2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5" customHeight="1" x14ac:dyDescent="0.2">
      <c r="A82" s="26"/>
      <c r="B82" s="27"/>
      <c r="C82" s="18" t="s">
        <v>46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 x14ac:dyDescent="0.2">
      <c r="B84" s="45"/>
      <c r="C84" s="23" t="s">
        <v>12</v>
      </c>
      <c r="L84" s="4">
        <f>K5</f>
        <v>0</v>
      </c>
      <c r="AR84" s="45"/>
    </row>
    <row r="85" spans="1:91" s="5" customFormat="1" ht="36.950000000000003" customHeight="1" x14ac:dyDescent="0.2">
      <c r="B85" s="46"/>
      <c r="C85" s="47" t="s">
        <v>13</v>
      </c>
      <c r="L85" s="190" t="str">
        <f>K6</f>
        <v xml:space="preserve">Oprava provozních objektů v obvodu OŘ Ostrava - doplnění ochrany zastřešení nástupišť                                             Opava východ, Frýdek Místek, Český Těšín </v>
      </c>
      <c r="M85" s="191"/>
      <c r="N85" s="191"/>
      <c r="O85" s="191"/>
      <c r="P85" s="191"/>
      <c r="Q85" s="191"/>
      <c r="R85" s="191"/>
      <c r="S85" s="191"/>
      <c r="T85" s="191"/>
      <c r="U85" s="191"/>
      <c r="V85" s="191"/>
      <c r="W85" s="191"/>
      <c r="X85" s="191"/>
      <c r="Y85" s="191"/>
      <c r="Z85" s="191"/>
      <c r="AA85" s="191"/>
      <c r="AB85" s="191"/>
      <c r="AC85" s="191"/>
      <c r="AD85" s="191"/>
      <c r="AE85" s="191"/>
      <c r="AF85" s="191"/>
      <c r="AG85" s="191"/>
      <c r="AH85" s="191"/>
      <c r="AI85" s="191"/>
      <c r="AJ85" s="191"/>
      <c r="AK85" s="191"/>
      <c r="AL85" s="191"/>
      <c r="AM85" s="191"/>
      <c r="AN85" s="191"/>
      <c r="AO85" s="191"/>
      <c r="AR85" s="46"/>
    </row>
    <row r="86" spans="1:91" s="2" customFormat="1" ht="6.95" customHeight="1" x14ac:dyDescent="0.2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 x14ac:dyDescent="0.2">
      <c r="A87" s="26"/>
      <c r="B87" s="27"/>
      <c r="C87" s="23" t="s">
        <v>16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18</v>
      </c>
      <c r="AJ87" s="26"/>
      <c r="AK87" s="26"/>
      <c r="AL87" s="26"/>
      <c r="AM87" s="192">
        <f>IF(AN8= "","",AN8)</f>
        <v>44027</v>
      </c>
      <c r="AN87" s="192"/>
      <c r="AO87" s="26"/>
      <c r="AP87" s="26"/>
      <c r="AQ87" s="26"/>
      <c r="AR87" s="27"/>
      <c r="BE87" s="26"/>
    </row>
    <row r="88" spans="1:91" s="2" customFormat="1" ht="6.95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" customHeight="1" x14ac:dyDescent="0.2">
      <c r="A89" s="26"/>
      <c r="B89" s="27"/>
      <c r="C89" s="23" t="s">
        <v>19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23</v>
      </c>
      <c r="AJ89" s="26"/>
      <c r="AK89" s="26"/>
      <c r="AL89" s="26"/>
      <c r="AM89" s="193" t="str">
        <f>IF(E17="","",E17)</f>
        <v xml:space="preserve"> </v>
      </c>
      <c r="AN89" s="194"/>
      <c r="AO89" s="194"/>
      <c r="AP89" s="194"/>
      <c r="AQ89" s="26"/>
      <c r="AR89" s="27"/>
      <c r="AS89" s="195" t="s">
        <v>47</v>
      </c>
      <c r="AT89" s="196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2" customHeight="1" x14ac:dyDescent="0.2">
      <c r="A90" s="26"/>
      <c r="B90" s="27"/>
      <c r="C90" s="23" t="s">
        <v>22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25</v>
      </c>
      <c r="AJ90" s="26"/>
      <c r="AK90" s="26"/>
      <c r="AL90" s="26"/>
      <c r="AM90" s="193" t="str">
        <f>IF(E20="","",E20)</f>
        <v xml:space="preserve"> </v>
      </c>
      <c r="AN90" s="194"/>
      <c r="AO90" s="194"/>
      <c r="AP90" s="194"/>
      <c r="AQ90" s="26"/>
      <c r="AR90" s="27"/>
      <c r="AS90" s="197"/>
      <c r="AT90" s="198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9" customHeight="1" x14ac:dyDescent="0.2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97"/>
      <c r="AT91" s="198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 x14ac:dyDescent="0.2">
      <c r="A92" s="26"/>
      <c r="B92" s="27"/>
      <c r="C92" s="185" t="s">
        <v>48</v>
      </c>
      <c r="D92" s="186"/>
      <c r="E92" s="186"/>
      <c r="F92" s="186"/>
      <c r="G92" s="186"/>
      <c r="H92" s="54"/>
      <c r="I92" s="187" t="s">
        <v>49</v>
      </c>
      <c r="J92" s="186"/>
      <c r="K92" s="186"/>
      <c r="L92" s="186"/>
      <c r="M92" s="186"/>
      <c r="N92" s="186"/>
      <c r="O92" s="186"/>
      <c r="P92" s="186"/>
      <c r="Q92" s="186"/>
      <c r="R92" s="186"/>
      <c r="S92" s="186"/>
      <c r="T92" s="186"/>
      <c r="U92" s="186"/>
      <c r="V92" s="186"/>
      <c r="W92" s="186"/>
      <c r="X92" s="186"/>
      <c r="Y92" s="186"/>
      <c r="Z92" s="186"/>
      <c r="AA92" s="186"/>
      <c r="AB92" s="186"/>
      <c r="AC92" s="186"/>
      <c r="AD92" s="186"/>
      <c r="AE92" s="186"/>
      <c r="AF92" s="186"/>
      <c r="AG92" s="188" t="s">
        <v>50</v>
      </c>
      <c r="AH92" s="186"/>
      <c r="AI92" s="186"/>
      <c r="AJ92" s="186"/>
      <c r="AK92" s="186"/>
      <c r="AL92" s="186"/>
      <c r="AM92" s="186"/>
      <c r="AN92" s="187" t="s">
        <v>51</v>
      </c>
      <c r="AO92" s="186"/>
      <c r="AP92" s="189"/>
      <c r="AQ92" s="55" t="s">
        <v>52</v>
      </c>
      <c r="AR92" s="27"/>
      <c r="AS92" s="56" t="s">
        <v>53</v>
      </c>
      <c r="AT92" s="57" t="s">
        <v>54</v>
      </c>
      <c r="AU92" s="57" t="s">
        <v>55</v>
      </c>
      <c r="AV92" s="57" t="s">
        <v>56</v>
      </c>
      <c r="AW92" s="57" t="s">
        <v>57</v>
      </c>
      <c r="AX92" s="57" t="s">
        <v>58</v>
      </c>
      <c r="AY92" s="57" t="s">
        <v>59</v>
      </c>
      <c r="AZ92" s="57" t="s">
        <v>60</v>
      </c>
      <c r="BA92" s="57" t="s">
        <v>61</v>
      </c>
      <c r="BB92" s="57" t="s">
        <v>62</v>
      </c>
      <c r="BC92" s="57" t="s">
        <v>63</v>
      </c>
      <c r="BD92" s="58" t="s">
        <v>64</v>
      </c>
      <c r="BE92" s="26"/>
    </row>
    <row r="93" spans="1:91" s="2" customFormat="1" ht="10.9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50000000000003" customHeight="1" x14ac:dyDescent="0.2">
      <c r="B94" s="62"/>
      <c r="C94" s="63" t="s">
        <v>65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09">
        <f>ROUND(AG95,2)</f>
        <v>0</v>
      </c>
      <c r="AH94" s="209"/>
      <c r="AI94" s="209"/>
      <c r="AJ94" s="209"/>
      <c r="AK94" s="209"/>
      <c r="AL94" s="209"/>
      <c r="AM94" s="209"/>
      <c r="AN94" s="210">
        <f>AK35</f>
        <v>0</v>
      </c>
      <c r="AO94" s="210"/>
      <c r="AP94" s="210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 t="e">
        <f>ROUND(AU95,5)</f>
        <v>#REF!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66</v>
      </c>
      <c r="BT94" s="71" t="s">
        <v>67</v>
      </c>
      <c r="BU94" s="72" t="s">
        <v>68</v>
      </c>
      <c r="BV94" s="71" t="s">
        <v>69</v>
      </c>
      <c r="BW94" s="71" t="s">
        <v>4</v>
      </c>
      <c r="BX94" s="71" t="s">
        <v>70</v>
      </c>
      <c r="CL94" s="71" t="s">
        <v>1</v>
      </c>
    </row>
    <row r="95" spans="1:91" s="7" customFormat="1" ht="27.75" customHeight="1" x14ac:dyDescent="0.2">
      <c r="A95" s="73" t="s">
        <v>71</v>
      </c>
      <c r="B95" s="74"/>
      <c r="C95" s="75"/>
      <c r="D95" s="208" t="s">
        <v>227</v>
      </c>
      <c r="E95" s="208"/>
      <c r="F95" s="208"/>
      <c r="G95" s="208"/>
      <c r="H95" s="208"/>
      <c r="I95" s="76"/>
      <c r="J95" s="208" t="s">
        <v>228</v>
      </c>
      <c r="K95" s="208"/>
      <c r="L95" s="208"/>
      <c r="M95" s="208"/>
      <c r="N95" s="208"/>
      <c r="O95" s="208"/>
      <c r="P95" s="208"/>
      <c r="Q95" s="208"/>
      <c r="R95" s="208"/>
      <c r="S95" s="208"/>
      <c r="T95" s="208"/>
      <c r="U95" s="208"/>
      <c r="V95" s="208"/>
      <c r="W95" s="208"/>
      <c r="X95" s="208"/>
      <c r="Y95" s="208"/>
      <c r="Z95" s="208"/>
      <c r="AA95" s="208"/>
      <c r="AB95" s="208"/>
      <c r="AC95" s="208"/>
      <c r="AD95" s="208"/>
      <c r="AE95" s="208"/>
      <c r="AF95" s="208"/>
      <c r="AG95" s="206">
        <f>'SO01 - Opava zastřešení č.2,3..'!J30</f>
        <v>0</v>
      </c>
      <c r="AH95" s="207"/>
      <c r="AI95" s="207"/>
      <c r="AJ95" s="207"/>
      <c r="AK95" s="207"/>
      <c r="AL95" s="207"/>
      <c r="AM95" s="207"/>
      <c r="AN95" s="206">
        <f>AN94</f>
        <v>0</v>
      </c>
      <c r="AO95" s="207"/>
      <c r="AP95" s="207"/>
      <c r="AQ95" s="77" t="s">
        <v>72</v>
      </c>
      <c r="AR95" s="74"/>
      <c r="AS95" s="78">
        <v>0</v>
      </c>
      <c r="AT95" s="79">
        <f>ROUND(SUM(AV95:AW95),2)</f>
        <v>0</v>
      </c>
      <c r="AU95" s="80" t="e">
        <f>'SO01 - Opava zastřešení č.2,3..'!P124</f>
        <v>#REF!</v>
      </c>
      <c r="AV95" s="79">
        <f>'SO01 - Opava zastřešení č.2,3..'!J33</f>
        <v>0</v>
      </c>
      <c r="AW95" s="79">
        <f>'SO01 - Opava zastřešení č.2,3..'!J34</f>
        <v>0</v>
      </c>
      <c r="AX95" s="79">
        <f>'SO01 - Opava zastřešení č.2,3..'!J35</f>
        <v>0</v>
      </c>
      <c r="AY95" s="79">
        <f>'SO01 - Opava zastřešení č.2,3..'!J36</f>
        <v>0</v>
      </c>
      <c r="AZ95" s="79">
        <f>'SO01 - Opava zastřešení č.2,3..'!F33</f>
        <v>0</v>
      </c>
      <c r="BA95" s="79">
        <f>'SO01 - Opava zastřešení č.2,3..'!F34</f>
        <v>0</v>
      </c>
      <c r="BB95" s="79">
        <f>'SO01 - Opava zastřešení č.2,3..'!F35</f>
        <v>0</v>
      </c>
      <c r="BC95" s="79">
        <f>'SO01 - Opava zastřešení č.2,3..'!F36</f>
        <v>0</v>
      </c>
      <c r="BD95" s="81">
        <f>'SO01 - Opava zastřešení č.2,3..'!F37</f>
        <v>0</v>
      </c>
      <c r="BT95" s="82" t="s">
        <v>73</v>
      </c>
      <c r="BV95" s="82" t="s">
        <v>69</v>
      </c>
      <c r="BW95" s="82" t="s">
        <v>74</v>
      </c>
      <c r="BX95" s="82" t="s">
        <v>4</v>
      </c>
      <c r="CL95" s="82" t="s">
        <v>1</v>
      </c>
      <c r="CM95" s="82" t="s">
        <v>75</v>
      </c>
    </row>
    <row r="96" spans="1:91" s="2" customFormat="1" ht="30" customHeight="1" x14ac:dyDescent="0.2">
      <c r="A96" s="26"/>
      <c r="B96" s="27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7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</row>
    <row r="97" spans="1:57" s="2" customFormat="1" ht="6.95" customHeight="1" x14ac:dyDescent="0.2">
      <c r="A97" s="26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27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01 - Oprava zastřešení 1....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65"/>
  <sheetViews>
    <sheetView showGridLines="0" tabSelected="1" topLeftCell="A121" workbookViewId="0">
      <selection activeCell="E9" sqref="E9:H9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8.33203125" style="1" customWidth="1"/>
    <col min="12" max="12" width="11.1640625" style="1" customWidth="1"/>
    <col min="13" max="13" width="10.83203125" style="1" hidden="1" customWidth="1"/>
    <col min="14" max="14" width="9.33203125" style="1" hidden="1"/>
    <col min="15" max="18" width="14.1640625" style="1" hidden="1" customWidth="1"/>
    <col min="19" max="19" width="4" style="1" hidden="1" customWidth="1"/>
    <col min="20" max="20" width="5.1640625" style="1" hidden="1" customWidth="1"/>
    <col min="21" max="21" width="5.5" style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83"/>
    </row>
    <row r="2" spans="1:46" s="1" customFormat="1" ht="13.5" customHeight="1" x14ac:dyDescent="0.2">
      <c r="L2" s="138" t="s">
        <v>185</v>
      </c>
      <c r="M2" s="137" t="s">
        <v>186</v>
      </c>
      <c r="N2" s="137" t="s">
        <v>187</v>
      </c>
      <c r="O2" s="137" t="s">
        <v>188</v>
      </c>
      <c r="P2" s="137" t="s">
        <v>189</v>
      </c>
      <c r="Q2" s="137" t="s">
        <v>190</v>
      </c>
      <c r="R2" s="137" t="s">
        <v>191</v>
      </c>
      <c r="S2" s="137" t="s">
        <v>192</v>
      </c>
      <c r="T2" s="137" t="s">
        <v>193</v>
      </c>
      <c r="U2" s="137" t="s">
        <v>194</v>
      </c>
      <c r="V2" s="137" t="s">
        <v>195</v>
      </c>
      <c r="AT2" s="14" t="s">
        <v>74</v>
      </c>
    </row>
    <row r="3" spans="1:46" s="1" customFormat="1" ht="14.2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38" t="s">
        <v>5</v>
      </c>
      <c r="M3" s="137"/>
      <c r="N3" s="137"/>
      <c r="O3" s="137"/>
      <c r="P3" s="137"/>
      <c r="Q3" s="137"/>
      <c r="R3" s="137"/>
      <c r="S3" s="137"/>
      <c r="T3" s="137"/>
      <c r="U3" s="137"/>
      <c r="V3" s="137"/>
      <c r="AT3" s="14" t="s">
        <v>75</v>
      </c>
    </row>
    <row r="4" spans="1:46" s="1" customFormat="1" ht="24.95" customHeight="1" x14ac:dyDescent="0.2">
      <c r="B4" s="17"/>
      <c r="D4" s="18" t="s">
        <v>76</v>
      </c>
      <c r="L4" s="17"/>
      <c r="M4" s="84" t="s">
        <v>10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3" t="s">
        <v>13</v>
      </c>
      <c r="L6" s="17"/>
    </row>
    <row r="7" spans="1:46" s="1" customFormat="1" ht="27.75" customHeight="1" x14ac:dyDescent="0.2">
      <c r="B7" s="17"/>
      <c r="E7" s="222" t="str">
        <f>'Rekapitulace stavby'!K6</f>
        <v xml:space="preserve">Oprava provozních objektů v obvodu OŘ Ostrava - doplnění ochrany zastřešení nástupišť                                             Opava východ, Frýdek Místek, Český Těšín </v>
      </c>
      <c r="F7" s="223"/>
      <c r="G7" s="223"/>
      <c r="H7" s="223"/>
      <c r="L7" s="17"/>
    </row>
    <row r="8" spans="1:46" s="2" customFormat="1" ht="12" customHeight="1" x14ac:dyDescent="0.2">
      <c r="A8" s="26"/>
      <c r="B8" s="27"/>
      <c r="C8" s="26"/>
      <c r="D8" s="23" t="s">
        <v>77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30" customHeight="1" x14ac:dyDescent="0.2">
      <c r="A9" s="26"/>
      <c r="B9" s="27"/>
      <c r="C9" s="26"/>
      <c r="D9" s="26"/>
      <c r="E9" s="190" t="s">
        <v>229</v>
      </c>
      <c r="F9" s="217"/>
      <c r="G9" s="217"/>
      <c r="H9" s="217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x14ac:dyDescent="0.2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 x14ac:dyDescent="0.2">
      <c r="A11" s="26"/>
      <c r="B11" s="27"/>
      <c r="C11" s="26"/>
      <c r="D11" s="23" t="s">
        <v>14</v>
      </c>
      <c r="E11" s="26"/>
      <c r="F11" s="21" t="s">
        <v>1</v>
      </c>
      <c r="G11" s="26"/>
      <c r="H11" s="26"/>
      <c r="I11" s="23" t="s">
        <v>15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 x14ac:dyDescent="0.2">
      <c r="A12" s="26"/>
      <c r="B12" s="27"/>
      <c r="C12" s="26"/>
      <c r="D12" s="23" t="s">
        <v>16</v>
      </c>
      <c r="E12" s="26"/>
      <c r="F12" s="21" t="s">
        <v>17</v>
      </c>
      <c r="G12" s="26"/>
      <c r="H12" s="26"/>
      <c r="I12" s="23" t="s">
        <v>18</v>
      </c>
      <c r="J12" s="49">
        <v>44027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 x14ac:dyDescent="0.2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 x14ac:dyDescent="0.2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tr">
        <f>IF('Rekapitulace stavby'!AN10="","",'Rekapitulace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 x14ac:dyDescent="0.2">
      <c r="A15" s="26"/>
      <c r="B15" s="27"/>
      <c r="C15" s="26"/>
      <c r="D15" s="26"/>
      <c r="E15" s="21" t="str">
        <f>IF('Rekapitulace stavby'!E11="","",'Rekapitulace stavby'!E11)</f>
        <v xml:space="preserve"> </v>
      </c>
      <c r="F15" s="26"/>
      <c r="G15" s="26"/>
      <c r="H15" s="26"/>
      <c r="I15" s="23" t="s">
        <v>21</v>
      </c>
      <c r="J15" s="21" t="str">
        <f>IF('Rekapitulace stavby'!AN11="","",'Rekapitulace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 x14ac:dyDescent="0.2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 x14ac:dyDescent="0.2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20</v>
      </c>
      <c r="J17" s="21" t="str">
        <f>'Rekapitulace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 x14ac:dyDescent="0.2">
      <c r="A18" s="26"/>
      <c r="B18" s="27"/>
      <c r="C18" s="26"/>
      <c r="D18" s="26"/>
      <c r="E18" s="211" t="str">
        <f>'Rekapitulace stavby'!E14</f>
        <v xml:space="preserve"> </v>
      </c>
      <c r="F18" s="211"/>
      <c r="G18" s="211"/>
      <c r="H18" s="211"/>
      <c r="I18" s="23" t="s">
        <v>21</v>
      </c>
      <c r="J18" s="21" t="str">
        <f>'Rekapitulace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 x14ac:dyDescent="0.2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 x14ac:dyDescent="0.2">
      <c r="A20" s="26"/>
      <c r="B20" s="27"/>
      <c r="C20" s="26"/>
      <c r="D20" s="23" t="s">
        <v>23</v>
      </c>
      <c r="E20" s="26"/>
      <c r="F20" s="26"/>
      <c r="G20" s="26"/>
      <c r="H20" s="26"/>
      <c r="I20" s="23" t="s">
        <v>20</v>
      </c>
      <c r="J20" s="21" t="str">
        <f>IF('Rekapitulace stavby'!AN16="","",'Rekapitulace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 x14ac:dyDescent="0.2">
      <c r="A21" s="26"/>
      <c r="B21" s="27"/>
      <c r="C21" s="26"/>
      <c r="D21" s="26"/>
      <c r="E21" s="21" t="str">
        <f>IF('Rekapitulace stavby'!E17="","",'Rekapitulace stavby'!E17)</f>
        <v xml:space="preserve"> </v>
      </c>
      <c r="F21" s="26"/>
      <c r="G21" s="26"/>
      <c r="H21" s="26"/>
      <c r="I21" s="23" t="s">
        <v>21</v>
      </c>
      <c r="J21" s="21" t="str">
        <f>IF('Rekapitulace stavby'!AN17="","",'Rekapitulace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 x14ac:dyDescent="0.2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 x14ac:dyDescent="0.2">
      <c r="A23" s="26"/>
      <c r="B23" s="27"/>
      <c r="C23" s="26"/>
      <c r="D23" s="23" t="s">
        <v>25</v>
      </c>
      <c r="E23" s="26"/>
      <c r="F23" s="26"/>
      <c r="G23" s="26"/>
      <c r="H23" s="26"/>
      <c r="I23" s="23" t="s">
        <v>20</v>
      </c>
      <c r="J23" s="21" t="str">
        <f>IF('Rekapitulace stavby'!AN19="","",'Rekapitulace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 x14ac:dyDescent="0.2">
      <c r="A24" s="26"/>
      <c r="B24" s="27"/>
      <c r="C24" s="26"/>
      <c r="D24" s="26"/>
      <c r="E24" s="21" t="str">
        <f>IF('Rekapitulace stavby'!E20="","",'Rekapitulace stavby'!E20)</f>
        <v xml:space="preserve"> </v>
      </c>
      <c r="F24" s="26"/>
      <c r="G24" s="26"/>
      <c r="H24" s="26"/>
      <c r="I24" s="23" t="s">
        <v>21</v>
      </c>
      <c r="J24" s="21" t="str">
        <f>IF('Rekapitulace stavby'!AN20="","",'Rekapitulace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 x14ac:dyDescent="0.2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 x14ac:dyDescent="0.2">
      <c r="A26" s="26"/>
      <c r="B26" s="27"/>
      <c r="C26" s="26"/>
      <c r="D26" s="23" t="s">
        <v>26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 x14ac:dyDescent="0.2">
      <c r="A27" s="85"/>
      <c r="B27" s="86"/>
      <c r="C27" s="85"/>
      <c r="D27" s="85"/>
      <c r="E27" s="213" t="s">
        <v>1</v>
      </c>
      <c r="F27" s="213"/>
      <c r="G27" s="213"/>
      <c r="H27" s="213"/>
      <c r="I27" s="85"/>
      <c r="J27" s="85"/>
      <c r="K27" s="85"/>
      <c r="L27" s="87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</row>
    <row r="28" spans="1:31" s="2" customFormat="1" ht="6.95" customHeight="1" x14ac:dyDescent="0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 x14ac:dyDescent="0.2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 x14ac:dyDescent="0.2">
      <c r="A30" s="26"/>
      <c r="B30" s="27"/>
      <c r="C30" s="26"/>
      <c r="D30" s="88" t="s">
        <v>27</v>
      </c>
      <c r="E30" s="26"/>
      <c r="F30" s="26"/>
      <c r="G30" s="26"/>
      <c r="H30" s="26"/>
      <c r="I30" s="26"/>
      <c r="J30" s="65">
        <f>ROUND(J124,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 x14ac:dyDescent="0.2">
      <c r="A32" s="26"/>
      <c r="B32" s="27"/>
      <c r="C32" s="26"/>
      <c r="D32" s="26"/>
      <c r="E32" s="26"/>
      <c r="F32" s="30" t="s">
        <v>29</v>
      </c>
      <c r="G32" s="26"/>
      <c r="H32" s="26"/>
      <c r="I32" s="30" t="s">
        <v>28</v>
      </c>
      <c r="J32" s="30" t="s">
        <v>30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 x14ac:dyDescent="0.2">
      <c r="A33" s="26"/>
      <c r="B33" s="27"/>
      <c r="C33" s="26"/>
      <c r="D33" s="89" t="s">
        <v>31</v>
      </c>
      <c r="E33" s="23" t="s">
        <v>32</v>
      </c>
      <c r="F33" s="90">
        <f>ROUND((SUM(BE124:BE160)),  2)</f>
        <v>0</v>
      </c>
      <c r="G33" s="26"/>
      <c r="H33" s="26"/>
      <c r="I33" s="91">
        <v>0.21</v>
      </c>
      <c r="J33" s="90">
        <f>ROUND(((SUM(BE124:BE160))*I33),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 x14ac:dyDescent="0.2">
      <c r="A34" s="26"/>
      <c r="B34" s="27"/>
      <c r="C34" s="26"/>
      <c r="D34" s="26"/>
      <c r="E34" s="23" t="s">
        <v>33</v>
      </c>
      <c r="F34" s="90">
        <f>ROUND((SUM(BF124:BF160)),  2)</f>
        <v>0</v>
      </c>
      <c r="G34" s="26"/>
      <c r="H34" s="26"/>
      <c r="I34" s="91">
        <v>0.15</v>
      </c>
      <c r="J34" s="90">
        <f>ROUND(((SUM(BF124:BF160))*I34),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 x14ac:dyDescent="0.2">
      <c r="A35" s="26"/>
      <c r="B35" s="27"/>
      <c r="C35" s="26"/>
      <c r="D35" s="26"/>
      <c r="E35" s="23" t="s">
        <v>34</v>
      </c>
      <c r="F35" s="90">
        <f>ROUND((SUM(BG124:BG160)),  2)</f>
        <v>0</v>
      </c>
      <c r="G35" s="26"/>
      <c r="H35" s="26"/>
      <c r="I35" s="91">
        <v>0.21</v>
      </c>
      <c r="J35" s="90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 x14ac:dyDescent="0.2">
      <c r="A36" s="26"/>
      <c r="B36" s="27"/>
      <c r="C36" s="26"/>
      <c r="D36" s="26"/>
      <c r="E36" s="23" t="s">
        <v>35</v>
      </c>
      <c r="F36" s="90">
        <f>ROUND((SUM(BH124:BH160)),  2)</f>
        <v>0</v>
      </c>
      <c r="G36" s="26"/>
      <c r="H36" s="26"/>
      <c r="I36" s="91">
        <v>0.15</v>
      </c>
      <c r="J36" s="90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customHeight="1" x14ac:dyDescent="0.2">
      <c r="A37" s="26"/>
      <c r="B37" s="27"/>
      <c r="C37" s="26"/>
      <c r="D37" s="26"/>
      <c r="E37" s="23" t="s">
        <v>36</v>
      </c>
      <c r="F37" s="90">
        <f>ROUND((SUM(BI124:BI160)),  2)</f>
        <v>0</v>
      </c>
      <c r="G37" s="26"/>
      <c r="H37" s="26"/>
      <c r="I37" s="91">
        <v>0</v>
      </c>
      <c r="J37" s="90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 x14ac:dyDescent="0.2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 x14ac:dyDescent="0.2">
      <c r="A39" s="26"/>
      <c r="B39" s="27"/>
      <c r="C39" s="92"/>
      <c r="D39" s="93" t="s">
        <v>37</v>
      </c>
      <c r="E39" s="54"/>
      <c r="F39" s="54"/>
      <c r="G39" s="94" t="s">
        <v>38</v>
      </c>
      <c r="H39" s="95" t="s">
        <v>39</v>
      </c>
      <c r="I39" s="54"/>
      <c r="J39" s="96">
        <f>SUM(J30:J37)</f>
        <v>0</v>
      </c>
      <c r="K39" s="97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6"/>
      <c r="D50" s="37" t="s">
        <v>40</v>
      </c>
      <c r="E50" s="38"/>
      <c r="F50" s="38"/>
      <c r="G50" s="37" t="s">
        <v>41</v>
      </c>
      <c r="H50" s="38"/>
      <c r="I50" s="38"/>
      <c r="J50" s="38"/>
      <c r="K50" s="38"/>
      <c r="L50" s="36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6"/>
      <c r="B61" s="27"/>
      <c r="C61" s="26"/>
      <c r="D61" s="39" t="s">
        <v>42</v>
      </c>
      <c r="E61" s="29"/>
      <c r="F61" s="98" t="s">
        <v>43</v>
      </c>
      <c r="G61" s="39" t="s">
        <v>42</v>
      </c>
      <c r="H61" s="29"/>
      <c r="I61" s="29"/>
      <c r="J61" s="99" t="s">
        <v>43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6"/>
      <c r="B65" s="27"/>
      <c r="C65" s="26"/>
      <c r="D65" s="37" t="s">
        <v>44</v>
      </c>
      <c r="E65" s="40"/>
      <c r="F65" s="40"/>
      <c r="G65" s="37" t="s">
        <v>45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6"/>
      <c r="B76" s="27"/>
      <c r="C76" s="26"/>
      <c r="D76" s="39" t="s">
        <v>42</v>
      </c>
      <c r="E76" s="29"/>
      <c r="F76" s="98" t="s">
        <v>43</v>
      </c>
      <c r="G76" s="39" t="s">
        <v>42</v>
      </c>
      <c r="H76" s="29"/>
      <c r="I76" s="29"/>
      <c r="J76" s="99" t="s">
        <v>43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 x14ac:dyDescent="0.2">
      <c r="A82" s="26"/>
      <c r="B82" s="27"/>
      <c r="C82" s="18" t="s">
        <v>78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 x14ac:dyDescent="0.2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4.75" customHeight="1" x14ac:dyDescent="0.2">
      <c r="A85" s="26"/>
      <c r="B85" s="27"/>
      <c r="C85" s="26"/>
      <c r="D85" s="26"/>
      <c r="E85" s="222" t="str">
        <f>E7</f>
        <v xml:space="preserve">Oprava provozních objektů v obvodu OŘ Ostrava - doplnění ochrany zastřešení nástupišť                                             Opava východ, Frýdek Místek, Český Těšín </v>
      </c>
      <c r="F85" s="223"/>
      <c r="G85" s="223"/>
      <c r="H85" s="223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 x14ac:dyDescent="0.2">
      <c r="A86" s="26"/>
      <c r="B86" s="27"/>
      <c r="C86" s="23" t="s">
        <v>77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26.25" customHeight="1" x14ac:dyDescent="0.2">
      <c r="A87" s="26"/>
      <c r="B87" s="27"/>
      <c r="C87" s="26"/>
      <c r="D87" s="26"/>
      <c r="E87" s="190" t="str">
        <f>E9</f>
        <v>SO 01 Oprava zastřešení nástupiště č.2, 3 a zastřešení u VB - II.etapa</v>
      </c>
      <c r="F87" s="217"/>
      <c r="G87" s="217"/>
      <c r="H87" s="217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 x14ac:dyDescent="0.2">
      <c r="A89" s="26"/>
      <c r="B89" s="27"/>
      <c r="C89" s="23" t="s">
        <v>16</v>
      </c>
      <c r="D89" s="26"/>
      <c r="E89" s="26"/>
      <c r="F89" s="21" t="str">
        <f>F12</f>
        <v xml:space="preserve"> </v>
      </c>
      <c r="G89" s="26"/>
      <c r="H89" s="26"/>
      <c r="I89" s="23" t="s">
        <v>18</v>
      </c>
      <c r="J89" s="49">
        <f>IF(J12="","",J12)</f>
        <v>44027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 x14ac:dyDescent="0.2">
      <c r="A91" s="26"/>
      <c r="B91" s="27"/>
      <c r="C91" s="23" t="s">
        <v>19</v>
      </c>
      <c r="D91" s="26"/>
      <c r="E91" s="26"/>
      <c r="F91" s="21" t="str">
        <f>E15</f>
        <v xml:space="preserve"> </v>
      </c>
      <c r="G91" s="26"/>
      <c r="H91" s="26"/>
      <c r="I91" s="23" t="s">
        <v>23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 x14ac:dyDescent="0.2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25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 x14ac:dyDescent="0.2">
      <c r="A94" s="26"/>
      <c r="B94" s="27"/>
      <c r="C94" s="100" t="s">
        <v>79</v>
      </c>
      <c r="D94" s="92"/>
      <c r="E94" s="92"/>
      <c r="F94" s="92"/>
      <c r="G94" s="92"/>
      <c r="H94" s="92"/>
      <c r="I94" s="92"/>
      <c r="J94" s="101" t="s">
        <v>80</v>
      </c>
      <c r="K94" s="92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18" customHeight="1" x14ac:dyDescent="0.2">
      <c r="A96" s="26"/>
      <c r="B96" s="27"/>
      <c r="C96" s="102" t="s">
        <v>81</v>
      </c>
      <c r="D96" s="26"/>
      <c r="E96" s="26"/>
      <c r="F96" s="26"/>
      <c r="G96" s="26"/>
      <c r="H96" s="26"/>
      <c r="I96" s="26"/>
      <c r="J96" s="65">
        <f>J124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82</v>
      </c>
    </row>
    <row r="97" spans="1:31" s="9" customFormat="1" ht="13.5" customHeight="1" x14ac:dyDescent="0.2">
      <c r="B97" s="103"/>
      <c r="D97" s="104" t="s">
        <v>83</v>
      </c>
      <c r="E97" s="105"/>
      <c r="F97" s="105"/>
      <c r="G97" s="105"/>
      <c r="H97" s="105"/>
      <c r="I97" s="105"/>
      <c r="J97" s="106">
        <f>J125</f>
        <v>0</v>
      </c>
      <c r="L97" s="103"/>
    </row>
    <row r="98" spans="1:31" s="10" customFormat="1" ht="21" customHeight="1" x14ac:dyDescent="0.2">
      <c r="B98" s="107"/>
      <c r="D98" s="108" t="s">
        <v>84</v>
      </c>
      <c r="E98" s="109"/>
      <c r="F98" s="109"/>
      <c r="G98" s="109"/>
      <c r="H98" s="109"/>
      <c r="I98" s="109"/>
      <c r="J98" s="110">
        <f>J126</f>
        <v>0</v>
      </c>
      <c r="L98" s="107"/>
    </row>
    <row r="99" spans="1:31" s="10" customFormat="1" ht="21.75" customHeight="1" x14ac:dyDescent="0.2">
      <c r="B99" s="107"/>
      <c r="D99" s="108" t="s">
        <v>85</v>
      </c>
      <c r="E99" s="109"/>
      <c r="F99" s="109"/>
      <c r="G99" s="109"/>
      <c r="H99" s="109"/>
      <c r="I99" s="109"/>
      <c r="J99" s="110">
        <f>J128</f>
        <v>0</v>
      </c>
      <c r="L99" s="107"/>
    </row>
    <row r="100" spans="1:31" s="10" customFormat="1" ht="18" customHeight="1" x14ac:dyDescent="0.2">
      <c r="B100" s="107"/>
      <c r="D100" s="108" t="s">
        <v>86</v>
      </c>
      <c r="E100" s="109"/>
      <c r="F100" s="109"/>
      <c r="G100" s="109"/>
      <c r="H100" s="109"/>
      <c r="I100" s="109"/>
      <c r="J100" s="110">
        <f>J138</f>
        <v>0</v>
      </c>
      <c r="L100" s="107"/>
    </row>
    <row r="101" spans="1:31" s="9" customFormat="1" ht="14.25" customHeight="1" x14ac:dyDescent="0.2">
      <c r="B101" s="103"/>
      <c r="D101" s="104" t="s">
        <v>87</v>
      </c>
      <c r="E101" s="105"/>
      <c r="F101" s="105"/>
      <c r="G101" s="105"/>
      <c r="H101" s="105"/>
      <c r="I101" s="105"/>
      <c r="J101" s="106">
        <f>J151</f>
        <v>0</v>
      </c>
      <c r="L101" s="103"/>
    </row>
    <row r="102" spans="1:31" s="10" customFormat="1" ht="18" customHeight="1" x14ac:dyDescent="0.2">
      <c r="B102" s="107"/>
      <c r="D102" s="108" t="s">
        <v>223</v>
      </c>
      <c r="E102" s="109"/>
      <c r="F102" s="109"/>
      <c r="G102" s="109"/>
      <c r="H102" s="109"/>
      <c r="I102" s="109"/>
      <c r="J102" s="110">
        <f>J152</f>
        <v>0</v>
      </c>
      <c r="L102" s="107"/>
    </row>
    <row r="103" spans="1:31" s="10" customFormat="1" ht="23.25" customHeight="1" x14ac:dyDescent="0.2">
      <c r="B103" s="107"/>
      <c r="D103" s="108" t="s">
        <v>224</v>
      </c>
      <c r="E103" s="109"/>
      <c r="F103" s="109"/>
      <c r="G103" s="109"/>
      <c r="H103" s="109"/>
      <c r="I103" s="109"/>
      <c r="J103" s="110">
        <f>J157</f>
        <v>0</v>
      </c>
      <c r="L103" s="107"/>
    </row>
    <row r="104" spans="1:31" s="10" customFormat="1" ht="17.25" customHeight="1" x14ac:dyDescent="0.2">
      <c r="B104" s="107"/>
      <c r="D104" s="108" t="s">
        <v>225</v>
      </c>
      <c r="E104" s="109"/>
      <c r="F104" s="109"/>
      <c r="G104" s="109"/>
      <c r="H104" s="109"/>
      <c r="I104" s="109"/>
      <c r="J104" s="110">
        <f>J159</f>
        <v>0</v>
      </c>
      <c r="L104" s="107"/>
    </row>
    <row r="105" spans="1:31" s="2" customFormat="1" ht="14.25" customHeight="1" x14ac:dyDescent="0.2">
      <c r="A105" s="26"/>
      <c r="B105" s="27"/>
      <c r="C105" s="26"/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27" customHeight="1" x14ac:dyDescent="0.2">
      <c r="A106" s="26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ht="18" customHeight="1" x14ac:dyDescent="0.2"/>
    <row r="108" spans="1:31" ht="12.75" customHeight="1" x14ac:dyDescent="0.2"/>
    <row r="109" spans="1:31" ht="9.75" customHeight="1" x14ac:dyDescent="0.2"/>
    <row r="110" spans="1:31" s="2" customFormat="1" ht="6.95" customHeight="1" x14ac:dyDescent="0.2">
      <c r="A110" s="26"/>
      <c r="B110" s="155"/>
      <c r="C110" s="156"/>
      <c r="D110" s="156"/>
      <c r="E110" s="156"/>
      <c r="F110" s="156"/>
      <c r="G110" s="156"/>
      <c r="H110" s="156"/>
      <c r="I110" s="156"/>
      <c r="J110" s="156"/>
      <c r="K110" s="157"/>
      <c r="L110" s="152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24.95" customHeight="1" x14ac:dyDescent="0.2">
      <c r="A111" s="26"/>
      <c r="B111" s="158"/>
      <c r="C111" s="159" t="s">
        <v>88</v>
      </c>
      <c r="D111" s="52"/>
      <c r="E111" s="52"/>
      <c r="F111" s="52"/>
      <c r="G111" s="52"/>
      <c r="H111" s="52"/>
      <c r="I111" s="52"/>
      <c r="J111" s="52"/>
      <c r="K111" s="160"/>
      <c r="L111" s="152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6.95" customHeight="1" x14ac:dyDescent="0.2">
      <c r="A112" s="26"/>
      <c r="B112" s="158"/>
      <c r="C112" s="52"/>
      <c r="D112" s="52"/>
      <c r="E112" s="52"/>
      <c r="F112" s="52"/>
      <c r="G112" s="52"/>
      <c r="H112" s="52"/>
      <c r="I112" s="52"/>
      <c r="J112" s="52"/>
      <c r="K112" s="160"/>
      <c r="L112" s="152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 x14ac:dyDescent="0.2">
      <c r="A113" s="26"/>
      <c r="B113" s="158"/>
      <c r="C113" s="161" t="s">
        <v>13</v>
      </c>
      <c r="D113" s="52"/>
      <c r="E113" s="52"/>
      <c r="F113" s="52"/>
      <c r="G113" s="52"/>
      <c r="H113" s="52"/>
      <c r="I113" s="52"/>
      <c r="J113" s="52"/>
      <c r="K113" s="160"/>
      <c r="L113" s="152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26.25" customHeight="1" x14ac:dyDescent="0.2">
      <c r="A114" s="26"/>
      <c r="B114" s="158"/>
      <c r="C114" s="52"/>
      <c r="D114" s="52"/>
      <c r="E114" s="218" t="str">
        <f>E7</f>
        <v xml:space="preserve">Oprava provozních objektů v obvodu OŘ Ostrava - doplnění ochrany zastřešení nástupišť                                             Opava východ, Frýdek Místek, Český Těšín </v>
      </c>
      <c r="F114" s="219"/>
      <c r="G114" s="219"/>
      <c r="H114" s="219"/>
      <c r="I114" s="52"/>
      <c r="J114" s="52"/>
      <c r="K114" s="160"/>
      <c r="L114" s="152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 x14ac:dyDescent="0.2">
      <c r="A115" s="26"/>
      <c r="B115" s="158"/>
      <c r="C115" s="161" t="s">
        <v>77</v>
      </c>
      <c r="D115" s="52"/>
      <c r="E115" s="52"/>
      <c r="F115" s="52"/>
      <c r="G115" s="52"/>
      <c r="H115" s="52"/>
      <c r="I115" s="52"/>
      <c r="J115" s="52"/>
      <c r="K115" s="160"/>
      <c r="L115" s="152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26.25" customHeight="1" x14ac:dyDescent="0.2">
      <c r="A116" s="26"/>
      <c r="B116" s="158"/>
      <c r="C116" s="52"/>
      <c r="D116" s="52"/>
      <c r="E116" s="220" t="str">
        <f>E9</f>
        <v>SO 01 Oprava zastřešení nástupiště č.2, 3 a zastřešení u VB - II.etapa</v>
      </c>
      <c r="F116" s="221"/>
      <c r="G116" s="221"/>
      <c r="H116" s="221"/>
      <c r="I116" s="52"/>
      <c r="J116" s="52"/>
      <c r="K116" s="160"/>
      <c r="L116" s="152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5" customHeight="1" x14ac:dyDescent="0.2">
      <c r="A117" s="26"/>
      <c r="B117" s="158"/>
      <c r="C117" s="52"/>
      <c r="D117" s="52"/>
      <c r="E117" s="52"/>
      <c r="F117" s="52"/>
      <c r="G117" s="52"/>
      <c r="H117" s="52"/>
      <c r="I117" s="52"/>
      <c r="J117" s="52"/>
      <c r="K117" s="160"/>
      <c r="L117" s="152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2" customHeight="1" x14ac:dyDescent="0.2">
      <c r="A118" s="26"/>
      <c r="B118" s="158"/>
      <c r="C118" s="161" t="s">
        <v>16</v>
      </c>
      <c r="D118" s="52"/>
      <c r="E118" s="52"/>
      <c r="F118" s="162" t="str">
        <f>F12</f>
        <v xml:space="preserve"> </v>
      </c>
      <c r="G118" s="52"/>
      <c r="H118" s="52"/>
      <c r="I118" s="161" t="s">
        <v>18</v>
      </c>
      <c r="J118" s="163">
        <f>IF(J12="","",J12)</f>
        <v>44027</v>
      </c>
      <c r="K118" s="160"/>
      <c r="L118" s="152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6.95" customHeight="1" x14ac:dyDescent="0.2">
      <c r="A119" s="26"/>
      <c r="B119" s="158"/>
      <c r="C119" s="52"/>
      <c r="D119" s="52"/>
      <c r="E119" s="52"/>
      <c r="F119" s="52"/>
      <c r="G119" s="52"/>
      <c r="H119" s="52"/>
      <c r="I119" s="52"/>
      <c r="J119" s="52"/>
      <c r="K119" s="160"/>
      <c r="L119" s="152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 x14ac:dyDescent="0.2">
      <c r="A120" s="26"/>
      <c r="B120" s="158"/>
      <c r="C120" s="161" t="s">
        <v>19</v>
      </c>
      <c r="D120" s="52"/>
      <c r="E120" s="52"/>
      <c r="F120" s="162" t="str">
        <f>E15</f>
        <v xml:space="preserve"> </v>
      </c>
      <c r="G120" s="52"/>
      <c r="H120" s="52"/>
      <c r="I120" s="161" t="s">
        <v>23</v>
      </c>
      <c r="J120" s="164" t="str">
        <f>E21</f>
        <v xml:space="preserve"> </v>
      </c>
      <c r="K120" s="160"/>
      <c r="L120" s="152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5.2" customHeight="1" x14ac:dyDescent="0.2">
      <c r="A121" s="26"/>
      <c r="B121" s="158"/>
      <c r="C121" s="161" t="s">
        <v>22</v>
      </c>
      <c r="D121" s="52"/>
      <c r="E121" s="52"/>
      <c r="F121" s="162" t="str">
        <f>IF(E18="","",E18)</f>
        <v xml:space="preserve"> </v>
      </c>
      <c r="G121" s="52"/>
      <c r="H121" s="52"/>
      <c r="I121" s="161" t="s">
        <v>25</v>
      </c>
      <c r="J121" s="164" t="str">
        <f>E24</f>
        <v xml:space="preserve"> </v>
      </c>
      <c r="K121" s="160"/>
      <c r="L121" s="152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0.35" customHeight="1" x14ac:dyDescent="0.2">
      <c r="A122" s="26"/>
      <c r="B122" s="158"/>
      <c r="C122" s="52"/>
      <c r="D122" s="52"/>
      <c r="E122" s="52"/>
      <c r="F122" s="52"/>
      <c r="G122" s="52"/>
      <c r="H122" s="52"/>
      <c r="I122" s="52"/>
      <c r="J122" s="52"/>
      <c r="K122" s="160"/>
      <c r="L122" s="152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11" customFormat="1" ht="29.25" customHeight="1" x14ac:dyDescent="0.2">
      <c r="A123" s="111"/>
      <c r="B123" s="165"/>
      <c r="C123" s="112" t="s">
        <v>89</v>
      </c>
      <c r="D123" s="113" t="s">
        <v>52</v>
      </c>
      <c r="E123" s="113" t="s">
        <v>48</v>
      </c>
      <c r="F123" s="113" t="s">
        <v>49</v>
      </c>
      <c r="G123" s="113" t="s">
        <v>90</v>
      </c>
      <c r="H123" s="113" t="s">
        <v>91</v>
      </c>
      <c r="I123" s="113" t="s">
        <v>92</v>
      </c>
      <c r="J123" s="114" t="s">
        <v>80</v>
      </c>
      <c r="K123" s="166" t="s">
        <v>93</v>
      </c>
      <c r="L123" s="153"/>
      <c r="M123" s="56" t="s">
        <v>1</v>
      </c>
      <c r="N123" s="57" t="s">
        <v>31</v>
      </c>
      <c r="O123" s="57" t="s">
        <v>94</v>
      </c>
      <c r="P123" s="57" t="s">
        <v>95</v>
      </c>
      <c r="Q123" s="57" t="s">
        <v>96</v>
      </c>
      <c r="R123" s="57" t="s">
        <v>97</v>
      </c>
      <c r="S123" s="57" t="s">
        <v>98</v>
      </c>
      <c r="T123" s="58" t="s">
        <v>99</v>
      </c>
      <c r="U123" s="111"/>
      <c r="V123" s="111"/>
      <c r="W123" s="111"/>
      <c r="X123" s="111"/>
      <c r="Y123" s="111"/>
      <c r="Z123" s="111"/>
      <c r="AA123" s="111"/>
      <c r="AB123" s="111"/>
      <c r="AC123" s="111"/>
      <c r="AD123" s="111"/>
      <c r="AE123" s="111"/>
    </row>
    <row r="124" spans="1:65" s="2" customFormat="1" ht="22.9" customHeight="1" x14ac:dyDescent="0.25">
      <c r="A124" s="26"/>
      <c r="B124" s="158"/>
      <c r="C124" s="167" t="s">
        <v>100</v>
      </c>
      <c r="D124" s="52"/>
      <c r="E124" s="52"/>
      <c r="F124" s="52"/>
      <c r="G124" s="52"/>
      <c r="H124" s="52"/>
      <c r="I124" s="52"/>
      <c r="J124" s="168">
        <f>SUM(J125,J151)</f>
        <v>0</v>
      </c>
      <c r="K124" s="160"/>
      <c r="L124" s="52"/>
      <c r="M124" s="59"/>
      <c r="N124" s="50"/>
      <c r="O124" s="60"/>
      <c r="P124" s="115" t="e">
        <f>P125+P151+#REF!</f>
        <v>#REF!</v>
      </c>
      <c r="Q124" s="60"/>
      <c r="R124" s="115" t="e">
        <f>R125+R151+#REF!</f>
        <v>#REF!</v>
      </c>
      <c r="S124" s="60"/>
      <c r="T124" s="116" t="e">
        <f>T125+T151+#REF!</f>
        <v>#REF!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T124" s="14" t="s">
        <v>66</v>
      </c>
      <c r="AU124" s="14" t="s">
        <v>82</v>
      </c>
      <c r="BK124" s="117" t="e">
        <f>BK125+BK151+#REF!</f>
        <v>#REF!</v>
      </c>
    </row>
    <row r="125" spans="1:65" s="12" customFormat="1" ht="25.9" customHeight="1" x14ac:dyDescent="0.2">
      <c r="B125" s="169"/>
      <c r="C125" s="120"/>
      <c r="D125" s="170" t="s">
        <v>66</v>
      </c>
      <c r="E125" s="171" t="s">
        <v>101</v>
      </c>
      <c r="F125" s="171" t="s">
        <v>102</v>
      </c>
      <c r="G125" s="120"/>
      <c r="H125" s="120"/>
      <c r="I125" s="120"/>
      <c r="J125" s="172">
        <f>SUM(J126,J128,J138)</f>
        <v>0</v>
      </c>
      <c r="K125" s="173"/>
      <c r="L125" s="120"/>
      <c r="M125" s="119"/>
      <c r="N125" s="120"/>
      <c r="O125" s="120"/>
      <c r="P125" s="121" t="e">
        <f>P126+P128+#REF!</f>
        <v>#REF!</v>
      </c>
      <c r="Q125" s="120"/>
      <c r="R125" s="121" t="e">
        <f>R126+R128+#REF!</f>
        <v>#REF!</v>
      </c>
      <c r="S125" s="120"/>
      <c r="T125" s="122" t="e">
        <f>T126+T128+#REF!</f>
        <v>#REF!</v>
      </c>
      <c r="AR125" s="118" t="s">
        <v>73</v>
      </c>
      <c r="AT125" s="123" t="s">
        <v>66</v>
      </c>
      <c r="AU125" s="123" t="s">
        <v>67</v>
      </c>
      <c r="AY125" s="118" t="s">
        <v>103</v>
      </c>
      <c r="BK125" s="124" t="e">
        <f>BK126+BK128+#REF!</f>
        <v>#REF!</v>
      </c>
    </row>
    <row r="126" spans="1:65" s="12" customFormat="1" ht="22.9" customHeight="1" x14ac:dyDescent="0.2">
      <c r="B126" s="169"/>
      <c r="C126" s="120"/>
      <c r="D126" s="170" t="s">
        <v>66</v>
      </c>
      <c r="E126" s="174" t="s">
        <v>104</v>
      </c>
      <c r="F126" s="174" t="s">
        <v>105</v>
      </c>
      <c r="G126" s="120"/>
      <c r="H126" s="120"/>
      <c r="I126" s="120"/>
      <c r="J126" s="175">
        <f>BK126</f>
        <v>0</v>
      </c>
      <c r="K126" s="173"/>
      <c r="L126" s="120"/>
      <c r="M126" s="119"/>
      <c r="N126" s="120"/>
      <c r="O126" s="120"/>
      <c r="P126" s="121">
        <f>P127</f>
        <v>50.091999999999999</v>
      </c>
      <c r="Q126" s="120"/>
      <c r="R126" s="121">
        <f>R127</f>
        <v>0</v>
      </c>
      <c r="S126" s="120"/>
      <c r="T126" s="122">
        <f>T127</f>
        <v>0</v>
      </c>
      <c r="AR126" s="118" t="s">
        <v>73</v>
      </c>
      <c r="AT126" s="123" t="s">
        <v>66</v>
      </c>
      <c r="AU126" s="123" t="s">
        <v>73</v>
      </c>
      <c r="AY126" s="118" t="s">
        <v>103</v>
      </c>
      <c r="BK126" s="124">
        <f>BK127</f>
        <v>0</v>
      </c>
    </row>
    <row r="127" spans="1:65" s="2" customFormat="1" ht="16.5" customHeight="1" x14ac:dyDescent="0.2">
      <c r="A127" s="26"/>
      <c r="B127" s="176"/>
      <c r="C127" s="140" t="s">
        <v>73</v>
      </c>
      <c r="D127" s="140" t="s">
        <v>106</v>
      </c>
      <c r="E127" s="141" t="s">
        <v>107</v>
      </c>
      <c r="F127" s="142" t="s">
        <v>108</v>
      </c>
      <c r="G127" s="143" t="s">
        <v>109</v>
      </c>
      <c r="H127" s="144">
        <v>2504.6</v>
      </c>
      <c r="I127" s="145"/>
      <c r="J127" s="145">
        <f>ROUND(I127*H127,2)</f>
        <v>0</v>
      </c>
      <c r="K127" s="177"/>
      <c r="L127" s="52"/>
      <c r="M127" s="125" t="s">
        <v>1</v>
      </c>
      <c r="N127" s="126" t="s">
        <v>32</v>
      </c>
      <c r="O127" s="127">
        <v>0.02</v>
      </c>
      <c r="P127" s="127">
        <f>O127*H127</f>
        <v>50.091999999999999</v>
      </c>
      <c r="Q127" s="127">
        <v>0</v>
      </c>
      <c r="R127" s="127">
        <f>Q127*H127</f>
        <v>0</v>
      </c>
      <c r="S127" s="127">
        <v>0</v>
      </c>
      <c r="T127" s="128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29" t="s">
        <v>110</v>
      </c>
      <c r="AT127" s="129" t="s">
        <v>106</v>
      </c>
      <c r="AU127" s="129" t="s">
        <v>75</v>
      </c>
      <c r="AY127" s="14" t="s">
        <v>103</v>
      </c>
      <c r="BE127" s="130">
        <f>IF(N127="základní",J127,0)</f>
        <v>0</v>
      </c>
      <c r="BF127" s="130">
        <f>IF(N127="snížená",J127,0)</f>
        <v>0</v>
      </c>
      <c r="BG127" s="130">
        <f>IF(N127="zákl. přenesená",J127,0)</f>
        <v>0</v>
      </c>
      <c r="BH127" s="130">
        <f>IF(N127="sníž. přenesená",J127,0)</f>
        <v>0</v>
      </c>
      <c r="BI127" s="130">
        <f>IF(N127="nulová",J127,0)</f>
        <v>0</v>
      </c>
      <c r="BJ127" s="14" t="s">
        <v>73</v>
      </c>
      <c r="BK127" s="130">
        <f>ROUND(I127*H127,2)</f>
        <v>0</v>
      </c>
      <c r="BL127" s="14" t="s">
        <v>110</v>
      </c>
      <c r="BM127" s="129" t="s">
        <v>111</v>
      </c>
    </row>
    <row r="128" spans="1:65" s="12" customFormat="1" ht="22.9" customHeight="1" x14ac:dyDescent="0.2">
      <c r="B128" s="169"/>
      <c r="C128" s="120"/>
      <c r="D128" s="170" t="s">
        <v>66</v>
      </c>
      <c r="E128" s="174" t="s">
        <v>112</v>
      </c>
      <c r="F128" s="174" t="s">
        <v>113</v>
      </c>
      <c r="G128" s="120"/>
      <c r="H128" s="120"/>
      <c r="I128" s="120"/>
      <c r="J128" s="175">
        <f>SUM(J129:J137)</f>
        <v>0</v>
      </c>
      <c r="K128" s="173"/>
      <c r="L128" s="120"/>
      <c r="M128" s="119"/>
      <c r="N128" s="120"/>
      <c r="O128" s="120"/>
      <c r="P128" s="121">
        <f>P129+SUM(P130:P138)</f>
        <v>1239.2687999999998</v>
      </c>
      <c r="Q128" s="120"/>
      <c r="R128" s="121">
        <f>R129+SUM(R130:R138)</f>
        <v>2.5046000000000002E-2</v>
      </c>
      <c r="S128" s="120"/>
      <c r="T128" s="122">
        <f>T129+SUM(T130:T138)</f>
        <v>0</v>
      </c>
      <c r="AR128" s="118" t="s">
        <v>73</v>
      </c>
      <c r="AT128" s="123" t="s">
        <v>66</v>
      </c>
      <c r="AU128" s="123" t="s">
        <v>73</v>
      </c>
      <c r="AY128" s="118" t="s">
        <v>103</v>
      </c>
      <c r="BK128" s="124">
        <f>BK129+SUM(BK130:BK138)</f>
        <v>0</v>
      </c>
    </row>
    <row r="129" spans="1:65" s="2" customFormat="1" ht="24" x14ac:dyDescent="0.2">
      <c r="A129" s="26"/>
      <c r="B129" s="176"/>
      <c r="C129" s="140" t="s">
        <v>75</v>
      </c>
      <c r="D129" s="140" t="s">
        <v>106</v>
      </c>
      <c r="E129" s="141" t="s">
        <v>114</v>
      </c>
      <c r="F129" s="142" t="s">
        <v>115</v>
      </c>
      <c r="G129" s="143" t="s">
        <v>116</v>
      </c>
      <c r="H129" s="144">
        <v>3</v>
      </c>
      <c r="I129" s="145"/>
      <c r="J129" s="145">
        <f t="shared" ref="J129:J137" si="0">ROUND(I129*H129,2)</f>
        <v>0</v>
      </c>
      <c r="K129" s="177"/>
      <c r="L129" s="52"/>
      <c r="M129" s="125" t="s">
        <v>1</v>
      </c>
      <c r="N129" s="126" t="s">
        <v>32</v>
      </c>
      <c r="O129" s="127">
        <v>6.43</v>
      </c>
      <c r="P129" s="127">
        <f t="shared" ref="P129:P137" si="1">O129*H129</f>
        <v>19.29</v>
      </c>
      <c r="Q129" s="127">
        <v>0</v>
      </c>
      <c r="R129" s="127">
        <f t="shared" ref="R129:R137" si="2">Q129*H129</f>
        <v>0</v>
      </c>
      <c r="S129" s="127">
        <v>0</v>
      </c>
      <c r="T129" s="128">
        <f t="shared" ref="T129:T137" si="3"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29" t="s">
        <v>110</v>
      </c>
      <c r="AT129" s="129" t="s">
        <v>106</v>
      </c>
      <c r="AU129" s="129" t="s">
        <v>75</v>
      </c>
      <c r="AY129" s="14" t="s">
        <v>103</v>
      </c>
      <c r="BE129" s="130">
        <f t="shared" ref="BE129:BE137" si="4">IF(N129="základní",J129,0)</f>
        <v>0</v>
      </c>
      <c r="BF129" s="130">
        <f t="shared" ref="BF129:BF137" si="5">IF(N129="snížená",J129,0)</f>
        <v>0</v>
      </c>
      <c r="BG129" s="130">
        <f t="shared" ref="BG129:BG137" si="6">IF(N129="zákl. přenesená",J129,0)</f>
        <v>0</v>
      </c>
      <c r="BH129" s="130">
        <f t="shared" ref="BH129:BH137" si="7">IF(N129="sníž. přenesená",J129,0)</f>
        <v>0</v>
      </c>
      <c r="BI129" s="130">
        <f t="shared" ref="BI129:BI137" si="8">IF(N129="nulová",J129,0)</f>
        <v>0</v>
      </c>
      <c r="BJ129" s="14" t="s">
        <v>73</v>
      </c>
      <c r="BK129" s="130">
        <f t="shared" ref="BK129:BK137" si="9">ROUND(I129*H129,2)</f>
        <v>0</v>
      </c>
      <c r="BL129" s="14" t="s">
        <v>110</v>
      </c>
      <c r="BM129" s="129" t="s">
        <v>117</v>
      </c>
    </row>
    <row r="130" spans="1:65" s="2" customFormat="1" ht="24" x14ac:dyDescent="0.2">
      <c r="A130" s="26"/>
      <c r="B130" s="176"/>
      <c r="C130" s="140" t="s">
        <v>118</v>
      </c>
      <c r="D130" s="140" t="s">
        <v>106</v>
      </c>
      <c r="E130" s="141" t="s">
        <v>119</v>
      </c>
      <c r="F130" s="142" t="s">
        <v>120</v>
      </c>
      <c r="G130" s="143" t="s">
        <v>116</v>
      </c>
      <c r="H130" s="144">
        <v>360</v>
      </c>
      <c r="I130" s="145"/>
      <c r="J130" s="145">
        <f t="shared" si="0"/>
        <v>0</v>
      </c>
      <c r="K130" s="177"/>
      <c r="L130" s="52"/>
      <c r="M130" s="125" t="s">
        <v>1</v>
      </c>
      <c r="N130" s="126" t="s">
        <v>32</v>
      </c>
      <c r="O130" s="127">
        <v>0</v>
      </c>
      <c r="P130" s="127">
        <f t="shared" si="1"/>
        <v>0</v>
      </c>
      <c r="Q130" s="127">
        <v>0</v>
      </c>
      <c r="R130" s="127">
        <f t="shared" si="2"/>
        <v>0</v>
      </c>
      <c r="S130" s="127">
        <v>0</v>
      </c>
      <c r="T130" s="128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29" t="s">
        <v>110</v>
      </c>
      <c r="AT130" s="129" t="s">
        <v>106</v>
      </c>
      <c r="AU130" s="129" t="s">
        <v>75</v>
      </c>
      <c r="AY130" s="14" t="s">
        <v>103</v>
      </c>
      <c r="BE130" s="130">
        <f t="shared" si="4"/>
        <v>0</v>
      </c>
      <c r="BF130" s="130">
        <f t="shared" si="5"/>
        <v>0</v>
      </c>
      <c r="BG130" s="130">
        <f t="shared" si="6"/>
        <v>0</v>
      </c>
      <c r="BH130" s="130">
        <f t="shared" si="7"/>
        <v>0</v>
      </c>
      <c r="BI130" s="130">
        <f t="shared" si="8"/>
        <v>0</v>
      </c>
      <c r="BJ130" s="14" t="s">
        <v>73</v>
      </c>
      <c r="BK130" s="130">
        <f t="shared" si="9"/>
        <v>0</v>
      </c>
      <c r="BL130" s="14" t="s">
        <v>110</v>
      </c>
      <c r="BM130" s="129" t="s">
        <v>121</v>
      </c>
    </row>
    <row r="131" spans="1:65" s="2" customFormat="1" ht="27.75" customHeight="1" x14ac:dyDescent="0.2">
      <c r="A131" s="26"/>
      <c r="B131" s="176"/>
      <c r="C131" s="140" t="s">
        <v>110</v>
      </c>
      <c r="D131" s="140" t="s">
        <v>106</v>
      </c>
      <c r="E131" s="141" t="s">
        <v>122</v>
      </c>
      <c r="F131" s="142" t="s">
        <v>123</v>
      </c>
      <c r="G131" s="143" t="s">
        <v>116</v>
      </c>
      <c r="H131" s="144">
        <v>3</v>
      </c>
      <c r="I131" s="145"/>
      <c r="J131" s="145">
        <f t="shared" si="0"/>
        <v>0</v>
      </c>
      <c r="K131" s="177"/>
      <c r="L131" s="52"/>
      <c r="M131" s="125" t="s">
        <v>1</v>
      </c>
      <c r="N131" s="126" t="s">
        <v>32</v>
      </c>
      <c r="O131" s="127">
        <v>3.419</v>
      </c>
      <c r="P131" s="127">
        <f t="shared" si="1"/>
        <v>10.257</v>
      </c>
      <c r="Q131" s="127">
        <v>0</v>
      </c>
      <c r="R131" s="127">
        <f t="shared" si="2"/>
        <v>0</v>
      </c>
      <c r="S131" s="127">
        <v>0</v>
      </c>
      <c r="T131" s="128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29" t="s">
        <v>110</v>
      </c>
      <c r="AT131" s="129" t="s">
        <v>106</v>
      </c>
      <c r="AU131" s="129" t="s">
        <v>75</v>
      </c>
      <c r="AY131" s="14" t="s">
        <v>103</v>
      </c>
      <c r="BE131" s="130">
        <f t="shared" si="4"/>
        <v>0</v>
      </c>
      <c r="BF131" s="130">
        <f t="shared" si="5"/>
        <v>0</v>
      </c>
      <c r="BG131" s="130">
        <f t="shared" si="6"/>
        <v>0</v>
      </c>
      <c r="BH131" s="130">
        <f t="shared" si="7"/>
        <v>0</v>
      </c>
      <c r="BI131" s="130">
        <f t="shared" si="8"/>
        <v>0</v>
      </c>
      <c r="BJ131" s="14" t="s">
        <v>73</v>
      </c>
      <c r="BK131" s="130">
        <f t="shared" si="9"/>
        <v>0</v>
      </c>
      <c r="BL131" s="14" t="s">
        <v>110</v>
      </c>
      <c r="BM131" s="129" t="s">
        <v>124</v>
      </c>
    </row>
    <row r="132" spans="1:65" s="2" customFormat="1" ht="16.5" customHeight="1" x14ac:dyDescent="0.2">
      <c r="A132" s="26"/>
      <c r="B132" s="176"/>
      <c r="C132" s="140" t="s">
        <v>125</v>
      </c>
      <c r="D132" s="140" t="s">
        <v>106</v>
      </c>
      <c r="E132" s="141" t="s">
        <v>126</v>
      </c>
      <c r="F132" s="142" t="s">
        <v>127</v>
      </c>
      <c r="G132" s="143" t="s">
        <v>109</v>
      </c>
      <c r="H132" s="144">
        <v>2504.6</v>
      </c>
      <c r="I132" s="145"/>
      <c r="J132" s="145">
        <f t="shared" si="0"/>
        <v>0</v>
      </c>
      <c r="K132" s="177"/>
      <c r="L132" s="52"/>
      <c r="M132" s="125" t="s">
        <v>1</v>
      </c>
      <c r="N132" s="126" t="s">
        <v>32</v>
      </c>
      <c r="O132" s="127">
        <v>1.7999999999999999E-2</v>
      </c>
      <c r="P132" s="127">
        <f t="shared" si="1"/>
        <v>45.082799999999992</v>
      </c>
      <c r="Q132" s="127">
        <v>1.0000000000000001E-5</v>
      </c>
      <c r="R132" s="127">
        <f t="shared" si="2"/>
        <v>2.5046000000000002E-2</v>
      </c>
      <c r="S132" s="127">
        <v>0</v>
      </c>
      <c r="T132" s="128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29" t="s">
        <v>110</v>
      </c>
      <c r="AT132" s="129" t="s">
        <v>106</v>
      </c>
      <c r="AU132" s="129" t="s">
        <v>75</v>
      </c>
      <c r="AY132" s="14" t="s">
        <v>103</v>
      </c>
      <c r="BE132" s="130">
        <f t="shared" si="4"/>
        <v>0</v>
      </c>
      <c r="BF132" s="130">
        <f t="shared" si="5"/>
        <v>0</v>
      </c>
      <c r="BG132" s="130">
        <f t="shared" si="6"/>
        <v>0</v>
      </c>
      <c r="BH132" s="130">
        <f t="shared" si="7"/>
        <v>0</v>
      </c>
      <c r="BI132" s="130">
        <f t="shared" si="8"/>
        <v>0</v>
      </c>
      <c r="BJ132" s="14" t="s">
        <v>73</v>
      </c>
      <c r="BK132" s="130">
        <f t="shared" si="9"/>
        <v>0</v>
      </c>
      <c r="BL132" s="14" t="s">
        <v>110</v>
      </c>
      <c r="BM132" s="129" t="s">
        <v>128</v>
      </c>
    </row>
    <row r="133" spans="1:65" s="2" customFormat="1" ht="21.75" customHeight="1" x14ac:dyDescent="0.2">
      <c r="A133" s="26"/>
      <c r="B133" s="176"/>
      <c r="C133" s="140" t="s">
        <v>104</v>
      </c>
      <c r="D133" s="140" t="s">
        <v>106</v>
      </c>
      <c r="E133" s="141" t="s">
        <v>129</v>
      </c>
      <c r="F133" s="142" t="s">
        <v>130</v>
      </c>
      <c r="G133" s="143" t="s">
        <v>109</v>
      </c>
      <c r="H133" s="144">
        <v>2504.6</v>
      </c>
      <c r="I133" s="145"/>
      <c r="J133" s="145">
        <f t="shared" si="0"/>
        <v>0</v>
      </c>
      <c r="K133" s="177"/>
      <c r="L133" s="52"/>
      <c r="M133" s="125" t="s">
        <v>1</v>
      </c>
      <c r="N133" s="126" t="s">
        <v>32</v>
      </c>
      <c r="O133" s="127">
        <v>3.9E-2</v>
      </c>
      <c r="P133" s="127">
        <f t="shared" si="1"/>
        <v>97.679400000000001</v>
      </c>
      <c r="Q133" s="127">
        <v>0</v>
      </c>
      <c r="R133" s="127">
        <f t="shared" si="2"/>
        <v>0</v>
      </c>
      <c r="S133" s="127">
        <v>0</v>
      </c>
      <c r="T133" s="128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29" t="s">
        <v>110</v>
      </c>
      <c r="AT133" s="129" t="s">
        <v>106</v>
      </c>
      <c r="AU133" s="129" t="s">
        <v>75</v>
      </c>
      <c r="AY133" s="14" t="s">
        <v>103</v>
      </c>
      <c r="BE133" s="130">
        <f t="shared" si="4"/>
        <v>0</v>
      </c>
      <c r="BF133" s="130">
        <f t="shared" si="5"/>
        <v>0</v>
      </c>
      <c r="BG133" s="130">
        <f t="shared" si="6"/>
        <v>0</v>
      </c>
      <c r="BH133" s="130">
        <f t="shared" si="7"/>
        <v>0</v>
      </c>
      <c r="BI133" s="130">
        <f t="shared" si="8"/>
        <v>0</v>
      </c>
      <c r="BJ133" s="14" t="s">
        <v>73</v>
      </c>
      <c r="BK133" s="130">
        <f t="shared" si="9"/>
        <v>0</v>
      </c>
      <c r="BL133" s="14" t="s">
        <v>110</v>
      </c>
      <c r="BM133" s="129" t="s">
        <v>131</v>
      </c>
    </row>
    <row r="134" spans="1:65" s="2" customFormat="1" ht="16.5" customHeight="1" x14ac:dyDescent="0.2">
      <c r="A134" s="26"/>
      <c r="B134" s="176"/>
      <c r="C134" s="140" t="s">
        <v>132</v>
      </c>
      <c r="D134" s="140" t="s">
        <v>106</v>
      </c>
      <c r="E134" s="141" t="s">
        <v>133</v>
      </c>
      <c r="F134" s="142" t="s">
        <v>134</v>
      </c>
      <c r="G134" s="143" t="s">
        <v>109</v>
      </c>
      <c r="H134" s="144">
        <v>2504.6</v>
      </c>
      <c r="I134" s="145"/>
      <c r="J134" s="145">
        <f t="shared" si="0"/>
        <v>0</v>
      </c>
      <c r="K134" s="177"/>
      <c r="L134" s="52"/>
      <c r="M134" s="125" t="s">
        <v>1</v>
      </c>
      <c r="N134" s="126" t="s">
        <v>32</v>
      </c>
      <c r="O134" s="127">
        <v>0.27300000000000002</v>
      </c>
      <c r="P134" s="127">
        <f t="shared" si="1"/>
        <v>683.75580000000002</v>
      </c>
      <c r="Q134" s="127">
        <v>0</v>
      </c>
      <c r="R134" s="127">
        <f t="shared" si="2"/>
        <v>0</v>
      </c>
      <c r="S134" s="127">
        <v>0</v>
      </c>
      <c r="T134" s="128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29" t="s">
        <v>110</v>
      </c>
      <c r="AT134" s="129" t="s">
        <v>106</v>
      </c>
      <c r="AU134" s="129" t="s">
        <v>75</v>
      </c>
      <c r="AY134" s="14" t="s">
        <v>103</v>
      </c>
      <c r="BE134" s="130">
        <f t="shared" si="4"/>
        <v>0</v>
      </c>
      <c r="BF134" s="130">
        <f t="shared" si="5"/>
        <v>0</v>
      </c>
      <c r="BG134" s="130">
        <f t="shared" si="6"/>
        <v>0</v>
      </c>
      <c r="BH134" s="130">
        <f t="shared" si="7"/>
        <v>0</v>
      </c>
      <c r="BI134" s="130">
        <f t="shared" si="8"/>
        <v>0</v>
      </c>
      <c r="BJ134" s="14" t="s">
        <v>73</v>
      </c>
      <c r="BK134" s="130">
        <f t="shared" si="9"/>
        <v>0</v>
      </c>
      <c r="BL134" s="14" t="s">
        <v>110</v>
      </c>
      <c r="BM134" s="129" t="s">
        <v>135</v>
      </c>
    </row>
    <row r="135" spans="1:65" s="2" customFormat="1" ht="16.5" customHeight="1" x14ac:dyDescent="0.2">
      <c r="A135" s="26"/>
      <c r="B135" s="176"/>
      <c r="C135" s="140" t="s">
        <v>136</v>
      </c>
      <c r="D135" s="140" t="s">
        <v>106</v>
      </c>
      <c r="E135" s="141" t="s">
        <v>137</v>
      </c>
      <c r="F135" s="142" t="s">
        <v>138</v>
      </c>
      <c r="G135" s="143" t="s">
        <v>109</v>
      </c>
      <c r="H135" s="144">
        <v>751.38</v>
      </c>
      <c r="I135" s="145"/>
      <c r="J135" s="145">
        <f t="shared" si="0"/>
        <v>0</v>
      </c>
      <c r="K135" s="177"/>
      <c r="L135" s="52"/>
      <c r="M135" s="125" t="s">
        <v>1</v>
      </c>
      <c r="N135" s="126" t="s">
        <v>32</v>
      </c>
      <c r="O135" s="127">
        <v>0.51</v>
      </c>
      <c r="P135" s="127">
        <f t="shared" si="1"/>
        <v>383.2038</v>
      </c>
      <c r="Q135" s="127">
        <v>0</v>
      </c>
      <c r="R135" s="127">
        <f t="shared" si="2"/>
        <v>0</v>
      </c>
      <c r="S135" s="127">
        <v>0</v>
      </c>
      <c r="T135" s="128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29" t="s">
        <v>110</v>
      </c>
      <c r="AT135" s="129" t="s">
        <v>106</v>
      </c>
      <c r="AU135" s="129" t="s">
        <v>75</v>
      </c>
      <c r="AY135" s="14" t="s">
        <v>103</v>
      </c>
      <c r="BE135" s="130">
        <f t="shared" si="4"/>
        <v>0</v>
      </c>
      <c r="BF135" s="130">
        <f t="shared" si="5"/>
        <v>0</v>
      </c>
      <c r="BG135" s="130">
        <f t="shared" si="6"/>
        <v>0</v>
      </c>
      <c r="BH135" s="130">
        <f t="shared" si="7"/>
        <v>0</v>
      </c>
      <c r="BI135" s="130">
        <f t="shared" si="8"/>
        <v>0</v>
      </c>
      <c r="BJ135" s="14" t="s">
        <v>73</v>
      </c>
      <c r="BK135" s="130">
        <f t="shared" si="9"/>
        <v>0</v>
      </c>
      <c r="BL135" s="14" t="s">
        <v>110</v>
      </c>
      <c r="BM135" s="129" t="s">
        <v>139</v>
      </c>
    </row>
    <row r="136" spans="1:65" s="2" customFormat="1" ht="16.5" customHeight="1" x14ac:dyDescent="0.2">
      <c r="A136" s="26"/>
      <c r="B136" s="176"/>
      <c r="C136" s="140" t="s">
        <v>112</v>
      </c>
      <c r="D136" s="140" t="s">
        <v>106</v>
      </c>
      <c r="E136" s="141" t="s">
        <v>140</v>
      </c>
      <c r="F136" s="142" t="s">
        <v>141</v>
      </c>
      <c r="G136" s="143" t="s">
        <v>142</v>
      </c>
      <c r="H136" s="144">
        <v>290</v>
      </c>
      <c r="I136" s="145"/>
      <c r="J136" s="145">
        <f t="shared" si="0"/>
        <v>0</v>
      </c>
      <c r="K136" s="177"/>
      <c r="L136" s="52"/>
      <c r="M136" s="125" t="s">
        <v>1</v>
      </c>
      <c r="N136" s="126" t="s">
        <v>32</v>
      </c>
      <c r="O136" s="127">
        <v>0</v>
      </c>
      <c r="P136" s="127">
        <f t="shared" si="1"/>
        <v>0</v>
      </c>
      <c r="Q136" s="127">
        <v>0</v>
      </c>
      <c r="R136" s="127">
        <f t="shared" si="2"/>
        <v>0</v>
      </c>
      <c r="S136" s="127">
        <v>0</v>
      </c>
      <c r="T136" s="128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29" t="s">
        <v>110</v>
      </c>
      <c r="AT136" s="129" t="s">
        <v>106</v>
      </c>
      <c r="AU136" s="129" t="s">
        <v>75</v>
      </c>
      <c r="AY136" s="14" t="s">
        <v>103</v>
      </c>
      <c r="BE136" s="130">
        <f t="shared" si="4"/>
        <v>0</v>
      </c>
      <c r="BF136" s="130">
        <f t="shared" si="5"/>
        <v>0</v>
      </c>
      <c r="BG136" s="130">
        <f t="shared" si="6"/>
        <v>0</v>
      </c>
      <c r="BH136" s="130">
        <f t="shared" si="7"/>
        <v>0</v>
      </c>
      <c r="BI136" s="130">
        <f t="shared" si="8"/>
        <v>0</v>
      </c>
      <c r="BJ136" s="14" t="s">
        <v>73</v>
      </c>
      <c r="BK136" s="130">
        <f t="shared" si="9"/>
        <v>0</v>
      </c>
      <c r="BL136" s="14" t="s">
        <v>110</v>
      </c>
      <c r="BM136" s="129" t="s">
        <v>143</v>
      </c>
    </row>
    <row r="137" spans="1:65" s="2" customFormat="1" ht="16.5" customHeight="1" x14ac:dyDescent="0.2">
      <c r="A137" s="26"/>
      <c r="B137" s="176"/>
      <c r="C137" s="140" t="s">
        <v>144</v>
      </c>
      <c r="D137" s="140" t="s">
        <v>106</v>
      </c>
      <c r="E137" s="141" t="s">
        <v>145</v>
      </c>
      <c r="F137" s="142" t="s">
        <v>146</v>
      </c>
      <c r="G137" s="143" t="s">
        <v>147</v>
      </c>
      <c r="H137" s="144">
        <v>260</v>
      </c>
      <c r="I137" s="145"/>
      <c r="J137" s="145">
        <f t="shared" si="0"/>
        <v>0</v>
      </c>
      <c r="K137" s="177"/>
      <c r="L137" s="52"/>
      <c r="M137" s="125" t="s">
        <v>1</v>
      </c>
      <c r="N137" s="126" t="s">
        <v>32</v>
      </c>
      <c r="O137" s="127">
        <v>0</v>
      </c>
      <c r="P137" s="127">
        <f t="shared" si="1"/>
        <v>0</v>
      </c>
      <c r="Q137" s="127">
        <v>0</v>
      </c>
      <c r="R137" s="127">
        <f t="shared" si="2"/>
        <v>0</v>
      </c>
      <c r="S137" s="127">
        <v>0</v>
      </c>
      <c r="T137" s="128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29" t="s">
        <v>110</v>
      </c>
      <c r="AT137" s="129" t="s">
        <v>106</v>
      </c>
      <c r="AU137" s="129" t="s">
        <v>75</v>
      </c>
      <c r="AY137" s="14" t="s">
        <v>103</v>
      </c>
      <c r="BE137" s="130">
        <f t="shared" si="4"/>
        <v>0</v>
      </c>
      <c r="BF137" s="130">
        <f t="shared" si="5"/>
        <v>0</v>
      </c>
      <c r="BG137" s="130">
        <f t="shared" si="6"/>
        <v>0</v>
      </c>
      <c r="BH137" s="130">
        <f t="shared" si="7"/>
        <v>0</v>
      </c>
      <c r="BI137" s="130">
        <f t="shared" si="8"/>
        <v>0</v>
      </c>
      <c r="BJ137" s="14" t="s">
        <v>73</v>
      </c>
      <c r="BK137" s="130">
        <f t="shared" si="9"/>
        <v>0</v>
      </c>
      <c r="BL137" s="14" t="s">
        <v>110</v>
      </c>
      <c r="BM137" s="129" t="s">
        <v>148</v>
      </c>
    </row>
    <row r="138" spans="1:65" s="12" customFormat="1" ht="20.85" customHeight="1" x14ac:dyDescent="0.2">
      <c r="B138" s="169"/>
      <c r="C138" s="120"/>
      <c r="D138" s="170" t="s">
        <v>66</v>
      </c>
      <c r="E138" s="174" t="s">
        <v>149</v>
      </c>
      <c r="F138" s="174" t="s">
        <v>150</v>
      </c>
      <c r="G138" s="120"/>
      <c r="H138" s="120"/>
      <c r="I138" s="120"/>
      <c r="J138" s="175">
        <f>SUM(J139:J150)</f>
        <v>0</v>
      </c>
      <c r="K138" s="173"/>
      <c r="L138" s="120"/>
      <c r="M138" s="119"/>
      <c r="N138" s="120"/>
      <c r="O138" s="120"/>
      <c r="P138" s="121">
        <f>SUM(P139:P142)</f>
        <v>0</v>
      </c>
      <c r="Q138" s="120"/>
      <c r="R138" s="121">
        <f>SUM(R139:R142)</f>
        <v>0</v>
      </c>
      <c r="S138" s="120"/>
      <c r="T138" s="122">
        <f>SUM(T139:T142)</f>
        <v>0</v>
      </c>
      <c r="AR138" s="118" t="s">
        <v>73</v>
      </c>
      <c r="AT138" s="123" t="s">
        <v>66</v>
      </c>
      <c r="AU138" s="123" t="s">
        <v>75</v>
      </c>
      <c r="AY138" s="118" t="s">
        <v>103</v>
      </c>
      <c r="BK138" s="124">
        <f>SUM(BK139:BK142)</f>
        <v>0</v>
      </c>
    </row>
    <row r="139" spans="1:65" s="2" customFormat="1" ht="16.5" customHeight="1" x14ac:dyDescent="0.2">
      <c r="A139" s="26"/>
      <c r="B139" s="176"/>
      <c r="C139" s="140" t="s">
        <v>151</v>
      </c>
      <c r="D139" s="140" t="s">
        <v>106</v>
      </c>
      <c r="E139" s="141" t="s">
        <v>152</v>
      </c>
      <c r="F139" s="142" t="s">
        <v>196</v>
      </c>
      <c r="G139" s="143" t="s">
        <v>142</v>
      </c>
      <c r="H139" s="144">
        <v>387</v>
      </c>
      <c r="I139" s="145"/>
      <c r="J139" s="145">
        <f t="shared" ref="J139:J150" si="10">ROUND(I139*H139,2)</f>
        <v>0</v>
      </c>
      <c r="K139" s="177"/>
      <c r="L139" s="52"/>
      <c r="M139" s="125" t="s">
        <v>1</v>
      </c>
      <c r="N139" s="126" t="s">
        <v>32</v>
      </c>
      <c r="O139" s="127">
        <v>0</v>
      </c>
      <c r="P139" s="127">
        <f>O139*H139</f>
        <v>0</v>
      </c>
      <c r="Q139" s="127">
        <v>0</v>
      </c>
      <c r="R139" s="127">
        <f>Q139*H139</f>
        <v>0</v>
      </c>
      <c r="S139" s="127">
        <v>0</v>
      </c>
      <c r="T139" s="128">
        <f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29" t="s">
        <v>110</v>
      </c>
      <c r="AT139" s="129" t="s">
        <v>106</v>
      </c>
      <c r="AU139" s="129" t="s">
        <v>118</v>
      </c>
      <c r="AY139" s="14" t="s">
        <v>103</v>
      </c>
      <c r="BE139" s="130">
        <f>IF(N139="základní",J139,0)</f>
        <v>0</v>
      </c>
      <c r="BF139" s="130">
        <f>IF(N139="snížená",J139,0)</f>
        <v>0</v>
      </c>
      <c r="BG139" s="130">
        <f>IF(N139="zákl. přenesená",J139,0)</f>
        <v>0</v>
      </c>
      <c r="BH139" s="130">
        <f>IF(N139="sníž. přenesená",J139,0)</f>
        <v>0</v>
      </c>
      <c r="BI139" s="130">
        <f>IF(N139="nulová",J139,0)</f>
        <v>0</v>
      </c>
      <c r="BJ139" s="14" t="s">
        <v>73</v>
      </c>
      <c r="BK139" s="130">
        <f>ROUND(I139*H139,2)</f>
        <v>0</v>
      </c>
      <c r="BL139" s="14" t="s">
        <v>110</v>
      </c>
      <c r="BM139" s="129" t="s">
        <v>153</v>
      </c>
    </row>
    <row r="140" spans="1:65" s="2" customFormat="1" ht="24" x14ac:dyDescent="0.2">
      <c r="A140" s="26"/>
      <c r="B140" s="176"/>
      <c r="C140" s="146" t="s">
        <v>154</v>
      </c>
      <c r="D140" s="146" t="s">
        <v>155</v>
      </c>
      <c r="E140" s="147" t="s">
        <v>156</v>
      </c>
      <c r="F140" s="148" t="s">
        <v>197</v>
      </c>
      <c r="G140" s="149" t="s">
        <v>157</v>
      </c>
      <c r="H140" s="150">
        <v>1</v>
      </c>
      <c r="I140" s="151"/>
      <c r="J140" s="151">
        <f t="shared" si="10"/>
        <v>0</v>
      </c>
      <c r="K140" s="178"/>
      <c r="L140" s="154"/>
      <c r="M140" s="131" t="s">
        <v>1</v>
      </c>
      <c r="N140" s="132" t="s">
        <v>32</v>
      </c>
      <c r="O140" s="127">
        <v>0</v>
      </c>
      <c r="P140" s="127">
        <f>O140*H140</f>
        <v>0</v>
      </c>
      <c r="Q140" s="127">
        <v>0</v>
      </c>
      <c r="R140" s="127">
        <f>Q140*H140</f>
        <v>0</v>
      </c>
      <c r="S140" s="127">
        <v>0</v>
      </c>
      <c r="T140" s="128">
        <f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29" t="s">
        <v>136</v>
      </c>
      <c r="AT140" s="129" t="s">
        <v>155</v>
      </c>
      <c r="AU140" s="129" t="s">
        <v>118</v>
      </c>
      <c r="AY140" s="14" t="s">
        <v>103</v>
      </c>
      <c r="BE140" s="130">
        <f>IF(N140="základní",J140,0)</f>
        <v>0</v>
      </c>
      <c r="BF140" s="130">
        <f>IF(N140="snížená",J140,0)</f>
        <v>0</v>
      </c>
      <c r="BG140" s="130">
        <f>IF(N140="zákl. přenesená",J140,0)</f>
        <v>0</v>
      </c>
      <c r="BH140" s="130">
        <f>IF(N140="sníž. přenesená",J140,0)</f>
        <v>0</v>
      </c>
      <c r="BI140" s="130">
        <f>IF(N140="nulová",J140,0)</f>
        <v>0</v>
      </c>
      <c r="BJ140" s="14" t="s">
        <v>73</v>
      </c>
      <c r="BK140" s="130">
        <f>ROUND(I140*H140,2)</f>
        <v>0</v>
      </c>
      <c r="BL140" s="14" t="s">
        <v>110</v>
      </c>
      <c r="BM140" s="129" t="s">
        <v>158</v>
      </c>
    </row>
    <row r="141" spans="1:65" s="2" customFormat="1" ht="16.5" customHeight="1" x14ac:dyDescent="0.2">
      <c r="A141" s="26"/>
      <c r="B141" s="176"/>
      <c r="C141" s="140" t="s">
        <v>159</v>
      </c>
      <c r="D141" s="140" t="s">
        <v>106</v>
      </c>
      <c r="E141" s="141" t="s">
        <v>160</v>
      </c>
      <c r="F141" s="142" t="s">
        <v>198</v>
      </c>
      <c r="G141" s="143" t="s">
        <v>142</v>
      </c>
      <c r="H141" s="144">
        <v>50</v>
      </c>
      <c r="I141" s="145"/>
      <c r="J141" s="145">
        <f t="shared" si="10"/>
        <v>0</v>
      </c>
      <c r="K141" s="177"/>
      <c r="L141" s="52"/>
      <c r="M141" s="125" t="s">
        <v>1</v>
      </c>
      <c r="N141" s="126" t="s">
        <v>32</v>
      </c>
      <c r="O141" s="127">
        <v>0</v>
      </c>
      <c r="P141" s="127">
        <f>O141*H141</f>
        <v>0</v>
      </c>
      <c r="Q141" s="127">
        <v>0</v>
      </c>
      <c r="R141" s="127">
        <f>Q141*H141</f>
        <v>0</v>
      </c>
      <c r="S141" s="127">
        <v>0</v>
      </c>
      <c r="T141" s="128">
        <f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29" t="s">
        <v>110</v>
      </c>
      <c r="AT141" s="129" t="s">
        <v>106</v>
      </c>
      <c r="AU141" s="129" t="s">
        <v>118</v>
      </c>
      <c r="AY141" s="14" t="s">
        <v>103</v>
      </c>
      <c r="BE141" s="130">
        <f>IF(N141="základní",J141,0)</f>
        <v>0</v>
      </c>
      <c r="BF141" s="130">
        <f>IF(N141="snížená",J141,0)</f>
        <v>0</v>
      </c>
      <c r="BG141" s="130">
        <f>IF(N141="zákl. přenesená",J141,0)</f>
        <v>0</v>
      </c>
      <c r="BH141" s="130">
        <f>IF(N141="sníž. přenesená",J141,0)</f>
        <v>0</v>
      </c>
      <c r="BI141" s="130">
        <f>IF(N141="nulová",J141,0)</f>
        <v>0</v>
      </c>
      <c r="BJ141" s="14" t="s">
        <v>73</v>
      </c>
      <c r="BK141" s="130">
        <f>ROUND(I141*H141,2)</f>
        <v>0</v>
      </c>
      <c r="BL141" s="14" t="s">
        <v>110</v>
      </c>
      <c r="BM141" s="129" t="s">
        <v>161</v>
      </c>
    </row>
    <row r="142" spans="1:65" s="2" customFormat="1" ht="24" x14ac:dyDescent="0.2">
      <c r="A142" s="26"/>
      <c r="B142" s="176"/>
      <c r="C142" s="146" t="s">
        <v>162</v>
      </c>
      <c r="D142" s="146" t="s">
        <v>155</v>
      </c>
      <c r="E142" s="147" t="s">
        <v>163</v>
      </c>
      <c r="F142" s="148" t="s">
        <v>200</v>
      </c>
      <c r="G142" s="149" t="s">
        <v>157</v>
      </c>
      <c r="H142" s="150">
        <v>1</v>
      </c>
      <c r="I142" s="151"/>
      <c r="J142" s="151">
        <f t="shared" si="10"/>
        <v>0</v>
      </c>
      <c r="K142" s="178"/>
      <c r="L142" s="154"/>
      <c r="M142" s="131" t="s">
        <v>1</v>
      </c>
      <c r="N142" s="132" t="s">
        <v>32</v>
      </c>
      <c r="O142" s="127">
        <v>0</v>
      </c>
      <c r="P142" s="127">
        <f>O142*H142</f>
        <v>0</v>
      </c>
      <c r="Q142" s="127">
        <v>0</v>
      </c>
      <c r="R142" s="127">
        <f>Q142*H142</f>
        <v>0</v>
      </c>
      <c r="S142" s="127">
        <v>0</v>
      </c>
      <c r="T142" s="128">
        <f>S142*H142</f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29" t="s">
        <v>136</v>
      </c>
      <c r="AT142" s="129" t="s">
        <v>155</v>
      </c>
      <c r="AU142" s="129" t="s">
        <v>118</v>
      </c>
      <c r="AY142" s="14" t="s">
        <v>103</v>
      </c>
      <c r="BE142" s="130">
        <f>IF(N142="základní",J142,0)</f>
        <v>0</v>
      </c>
      <c r="BF142" s="130">
        <f>IF(N142="snížená",J142,0)</f>
        <v>0</v>
      </c>
      <c r="BG142" s="130">
        <f>IF(N142="zákl. přenesená",J142,0)</f>
        <v>0</v>
      </c>
      <c r="BH142" s="130">
        <f>IF(N142="sníž. přenesená",J142,0)</f>
        <v>0</v>
      </c>
      <c r="BI142" s="130">
        <f>IF(N142="nulová",J142,0)</f>
        <v>0</v>
      </c>
      <c r="BJ142" s="14" t="s">
        <v>73</v>
      </c>
      <c r="BK142" s="130">
        <f>ROUND(I142*H142,2)</f>
        <v>0</v>
      </c>
      <c r="BL142" s="14" t="s">
        <v>110</v>
      </c>
      <c r="BM142" s="129" t="s">
        <v>164</v>
      </c>
    </row>
    <row r="143" spans="1:65" s="2" customFormat="1" ht="16.5" customHeight="1" x14ac:dyDescent="0.2">
      <c r="A143" s="139"/>
      <c r="B143" s="176"/>
      <c r="C143" s="140">
        <v>15</v>
      </c>
      <c r="D143" s="140" t="s">
        <v>106</v>
      </c>
      <c r="E143" s="141" t="s">
        <v>201</v>
      </c>
      <c r="F143" s="142" t="s">
        <v>203</v>
      </c>
      <c r="G143" s="143" t="s">
        <v>142</v>
      </c>
      <c r="H143" s="144">
        <v>110</v>
      </c>
      <c r="I143" s="145"/>
      <c r="J143" s="145">
        <f t="shared" si="10"/>
        <v>0</v>
      </c>
      <c r="K143" s="177"/>
      <c r="L143" s="154"/>
      <c r="M143" s="131"/>
      <c r="N143" s="132"/>
      <c r="O143" s="127"/>
      <c r="P143" s="127"/>
      <c r="Q143" s="127"/>
      <c r="R143" s="127"/>
      <c r="S143" s="127"/>
      <c r="T143" s="128"/>
      <c r="U143" s="139"/>
      <c r="V143" s="139"/>
      <c r="W143" s="139"/>
      <c r="X143" s="139"/>
      <c r="Y143" s="139"/>
      <c r="Z143" s="139"/>
      <c r="AA143" s="139"/>
      <c r="AB143" s="139"/>
      <c r="AC143" s="139"/>
      <c r="AD143" s="139"/>
      <c r="AE143" s="139"/>
      <c r="AR143" s="129"/>
      <c r="AT143" s="129"/>
      <c r="AU143" s="129"/>
      <c r="AY143" s="14"/>
      <c r="BE143" s="130"/>
      <c r="BF143" s="130"/>
      <c r="BG143" s="130"/>
      <c r="BH143" s="130"/>
      <c r="BI143" s="130"/>
      <c r="BJ143" s="14"/>
      <c r="BK143" s="130"/>
      <c r="BL143" s="14"/>
      <c r="BM143" s="129"/>
    </row>
    <row r="144" spans="1:65" s="2" customFormat="1" ht="24" x14ac:dyDescent="0.2">
      <c r="A144" s="139"/>
      <c r="B144" s="176"/>
      <c r="C144" s="146">
        <v>16</v>
      </c>
      <c r="D144" s="146" t="s">
        <v>155</v>
      </c>
      <c r="E144" s="147" t="s">
        <v>202</v>
      </c>
      <c r="F144" s="148" t="s">
        <v>204</v>
      </c>
      <c r="G144" s="149" t="s">
        <v>157</v>
      </c>
      <c r="H144" s="150">
        <v>1</v>
      </c>
      <c r="I144" s="151"/>
      <c r="J144" s="151">
        <f t="shared" si="10"/>
        <v>0</v>
      </c>
      <c r="K144" s="178"/>
      <c r="L144" s="154"/>
      <c r="M144" s="131"/>
      <c r="N144" s="132"/>
      <c r="O144" s="127"/>
      <c r="P144" s="127"/>
      <c r="Q144" s="127"/>
      <c r="R144" s="127"/>
      <c r="S144" s="127"/>
      <c r="T144" s="128"/>
      <c r="U144" s="139"/>
      <c r="V144" s="139"/>
      <c r="W144" s="139"/>
      <c r="X144" s="139"/>
      <c r="Y144" s="139"/>
      <c r="Z144" s="139"/>
      <c r="AA144" s="139"/>
      <c r="AB144" s="139"/>
      <c r="AC144" s="139"/>
      <c r="AD144" s="139"/>
      <c r="AE144" s="139"/>
      <c r="AR144" s="129"/>
      <c r="AT144" s="129"/>
      <c r="AU144" s="129"/>
      <c r="AY144" s="14"/>
      <c r="BE144" s="130"/>
      <c r="BF144" s="130"/>
      <c r="BG144" s="130"/>
      <c r="BH144" s="130"/>
      <c r="BI144" s="130"/>
      <c r="BJ144" s="14"/>
      <c r="BK144" s="130"/>
      <c r="BL144" s="14"/>
      <c r="BM144" s="129"/>
    </row>
    <row r="145" spans="1:65" s="2" customFormat="1" ht="24" x14ac:dyDescent="0.2">
      <c r="A145" s="139"/>
      <c r="B145" s="176"/>
      <c r="C145" s="140">
        <v>17</v>
      </c>
      <c r="D145" s="140" t="s">
        <v>106</v>
      </c>
      <c r="E145" s="141" t="s">
        <v>205</v>
      </c>
      <c r="F145" s="142" t="s">
        <v>211</v>
      </c>
      <c r="G145" s="143" t="s">
        <v>142</v>
      </c>
      <c r="H145" s="144">
        <v>30</v>
      </c>
      <c r="I145" s="145"/>
      <c r="J145" s="145">
        <f t="shared" si="10"/>
        <v>0</v>
      </c>
      <c r="K145" s="177"/>
      <c r="L145" s="154"/>
      <c r="M145" s="131"/>
      <c r="N145" s="132"/>
      <c r="O145" s="127"/>
      <c r="P145" s="127"/>
      <c r="Q145" s="127"/>
      <c r="R145" s="127"/>
      <c r="S145" s="127"/>
      <c r="T145" s="128"/>
      <c r="U145" s="139"/>
      <c r="V145" s="139"/>
      <c r="W145" s="139"/>
      <c r="X145" s="139"/>
      <c r="Y145" s="139"/>
      <c r="Z145" s="139"/>
      <c r="AA145" s="139"/>
      <c r="AB145" s="139"/>
      <c r="AC145" s="139"/>
      <c r="AD145" s="139"/>
      <c r="AE145" s="139"/>
      <c r="AR145" s="129"/>
      <c r="AT145" s="129"/>
      <c r="AU145" s="129"/>
      <c r="AY145" s="14"/>
      <c r="BE145" s="130"/>
      <c r="BF145" s="130"/>
      <c r="BG145" s="130"/>
      <c r="BH145" s="130"/>
      <c r="BI145" s="130"/>
      <c r="BJ145" s="14"/>
      <c r="BK145" s="130"/>
      <c r="BL145" s="14"/>
      <c r="BM145" s="129"/>
    </row>
    <row r="146" spans="1:65" s="2" customFormat="1" ht="24" x14ac:dyDescent="0.2">
      <c r="A146" s="139"/>
      <c r="B146" s="176"/>
      <c r="C146" s="146">
        <v>18</v>
      </c>
      <c r="D146" s="146" t="s">
        <v>155</v>
      </c>
      <c r="E146" s="147" t="s">
        <v>208</v>
      </c>
      <c r="F146" s="148" t="s">
        <v>212</v>
      </c>
      <c r="G146" s="149" t="s">
        <v>157</v>
      </c>
      <c r="H146" s="150">
        <v>1</v>
      </c>
      <c r="I146" s="151"/>
      <c r="J146" s="151">
        <f t="shared" si="10"/>
        <v>0</v>
      </c>
      <c r="K146" s="178"/>
      <c r="L146" s="154"/>
      <c r="M146" s="131"/>
      <c r="N146" s="132"/>
      <c r="O146" s="127"/>
      <c r="P146" s="127"/>
      <c r="Q146" s="127"/>
      <c r="R146" s="127"/>
      <c r="S146" s="127"/>
      <c r="T146" s="128"/>
      <c r="U146" s="139"/>
      <c r="V146" s="139"/>
      <c r="W146" s="139"/>
      <c r="X146" s="139"/>
      <c r="Y146" s="139"/>
      <c r="Z146" s="139"/>
      <c r="AA146" s="139"/>
      <c r="AB146" s="139"/>
      <c r="AC146" s="139"/>
      <c r="AD146" s="139"/>
      <c r="AE146" s="139"/>
      <c r="AR146" s="129"/>
      <c r="AT146" s="129"/>
      <c r="AU146" s="129"/>
      <c r="AY146" s="14"/>
      <c r="BE146" s="130"/>
      <c r="BF146" s="130"/>
      <c r="BG146" s="130"/>
      <c r="BH146" s="130"/>
      <c r="BI146" s="130"/>
      <c r="BJ146" s="14"/>
      <c r="BK146" s="130"/>
      <c r="BL146" s="14"/>
      <c r="BM146" s="129"/>
    </row>
    <row r="147" spans="1:65" s="2" customFormat="1" ht="12" x14ac:dyDescent="0.2">
      <c r="A147" s="139"/>
      <c r="B147" s="176"/>
      <c r="C147" s="140">
        <v>19</v>
      </c>
      <c r="D147" s="140" t="s">
        <v>106</v>
      </c>
      <c r="E147" s="141" t="s">
        <v>206</v>
      </c>
      <c r="F147" s="142" t="s">
        <v>213</v>
      </c>
      <c r="G147" s="143" t="s">
        <v>142</v>
      </c>
      <c r="H147" s="144">
        <v>130</v>
      </c>
      <c r="I147" s="145"/>
      <c r="J147" s="145">
        <f t="shared" si="10"/>
        <v>0</v>
      </c>
      <c r="K147" s="177"/>
      <c r="L147" s="154"/>
      <c r="M147" s="131"/>
      <c r="N147" s="132"/>
      <c r="O147" s="127"/>
      <c r="P147" s="127"/>
      <c r="Q147" s="127"/>
      <c r="R147" s="127"/>
      <c r="S147" s="127"/>
      <c r="T147" s="128"/>
      <c r="U147" s="139"/>
      <c r="V147" s="139"/>
      <c r="W147" s="139"/>
      <c r="X147" s="139"/>
      <c r="Y147" s="139"/>
      <c r="Z147" s="139"/>
      <c r="AA147" s="139"/>
      <c r="AB147" s="139"/>
      <c r="AC147" s="139"/>
      <c r="AD147" s="139"/>
      <c r="AE147" s="139"/>
      <c r="AR147" s="129"/>
      <c r="AT147" s="129"/>
      <c r="AU147" s="129"/>
      <c r="AY147" s="14"/>
      <c r="BE147" s="130"/>
      <c r="BF147" s="130"/>
      <c r="BG147" s="130"/>
      <c r="BH147" s="130"/>
      <c r="BI147" s="130"/>
      <c r="BJ147" s="14"/>
      <c r="BK147" s="130"/>
      <c r="BL147" s="14"/>
      <c r="BM147" s="129"/>
    </row>
    <row r="148" spans="1:65" s="2" customFormat="1" ht="24" x14ac:dyDescent="0.2">
      <c r="A148" s="139"/>
      <c r="B148" s="176"/>
      <c r="C148" s="146">
        <v>20</v>
      </c>
      <c r="D148" s="146" t="s">
        <v>155</v>
      </c>
      <c r="E148" s="147" t="s">
        <v>209</v>
      </c>
      <c r="F148" s="148" t="s">
        <v>214</v>
      </c>
      <c r="G148" s="149" t="s">
        <v>157</v>
      </c>
      <c r="H148" s="150">
        <v>1</v>
      </c>
      <c r="I148" s="151"/>
      <c r="J148" s="151">
        <f t="shared" si="10"/>
        <v>0</v>
      </c>
      <c r="K148" s="178"/>
      <c r="L148" s="154"/>
      <c r="M148" s="131"/>
      <c r="N148" s="132"/>
      <c r="O148" s="127"/>
      <c r="P148" s="127"/>
      <c r="Q148" s="127"/>
      <c r="R148" s="127"/>
      <c r="S148" s="127"/>
      <c r="T148" s="128"/>
      <c r="U148" s="139"/>
      <c r="V148" s="139"/>
      <c r="W148" s="139"/>
      <c r="X148" s="139"/>
      <c r="Y148" s="139"/>
      <c r="Z148" s="139"/>
      <c r="AA148" s="139"/>
      <c r="AB148" s="139"/>
      <c r="AC148" s="139"/>
      <c r="AD148" s="139"/>
      <c r="AE148" s="139"/>
      <c r="AR148" s="129"/>
      <c r="AT148" s="129"/>
      <c r="AU148" s="129"/>
      <c r="AY148" s="14"/>
      <c r="BE148" s="130"/>
      <c r="BF148" s="130"/>
      <c r="BG148" s="130"/>
      <c r="BH148" s="130"/>
      <c r="BI148" s="130"/>
      <c r="BJ148" s="14"/>
      <c r="BK148" s="130"/>
      <c r="BL148" s="14"/>
      <c r="BM148" s="129"/>
    </row>
    <row r="149" spans="1:65" s="2" customFormat="1" ht="16.5" customHeight="1" x14ac:dyDescent="0.2">
      <c r="A149" s="139"/>
      <c r="B149" s="176"/>
      <c r="C149" s="140">
        <v>21</v>
      </c>
      <c r="D149" s="140" t="s">
        <v>106</v>
      </c>
      <c r="E149" s="141" t="s">
        <v>207</v>
      </c>
      <c r="F149" s="142" t="s">
        <v>199</v>
      </c>
      <c r="G149" s="143" t="s">
        <v>142</v>
      </c>
      <c r="H149" s="144">
        <v>12</v>
      </c>
      <c r="I149" s="145"/>
      <c r="J149" s="145">
        <f t="shared" si="10"/>
        <v>0</v>
      </c>
      <c r="K149" s="177"/>
      <c r="L149" s="154"/>
      <c r="M149" s="131"/>
      <c r="N149" s="132"/>
      <c r="O149" s="127"/>
      <c r="P149" s="127"/>
      <c r="Q149" s="127"/>
      <c r="R149" s="127"/>
      <c r="S149" s="127"/>
      <c r="T149" s="128"/>
      <c r="U149" s="139"/>
      <c r="V149" s="139"/>
      <c r="W149" s="139"/>
      <c r="X149" s="139"/>
      <c r="Y149" s="139"/>
      <c r="Z149" s="139"/>
      <c r="AA149" s="139"/>
      <c r="AB149" s="139"/>
      <c r="AC149" s="139"/>
      <c r="AD149" s="139"/>
      <c r="AE149" s="139"/>
      <c r="AR149" s="129"/>
      <c r="AT149" s="129"/>
      <c r="AU149" s="129"/>
      <c r="AY149" s="14"/>
      <c r="BE149" s="130"/>
      <c r="BF149" s="130"/>
      <c r="BG149" s="130"/>
      <c r="BH149" s="130"/>
      <c r="BI149" s="130"/>
      <c r="BJ149" s="14"/>
      <c r="BK149" s="130"/>
      <c r="BL149" s="14"/>
      <c r="BM149" s="129"/>
    </row>
    <row r="150" spans="1:65" s="2" customFormat="1" ht="24" x14ac:dyDescent="0.2">
      <c r="A150" s="139"/>
      <c r="B150" s="176"/>
      <c r="C150" s="146">
        <v>22</v>
      </c>
      <c r="D150" s="146" t="s">
        <v>155</v>
      </c>
      <c r="E150" s="147" t="s">
        <v>210</v>
      </c>
      <c r="F150" s="148" t="s">
        <v>215</v>
      </c>
      <c r="G150" s="149" t="s">
        <v>157</v>
      </c>
      <c r="H150" s="150">
        <v>1</v>
      </c>
      <c r="I150" s="151"/>
      <c r="J150" s="151">
        <f t="shared" si="10"/>
        <v>0</v>
      </c>
      <c r="K150" s="178"/>
      <c r="L150" s="154"/>
      <c r="M150" s="131"/>
      <c r="N150" s="132"/>
      <c r="O150" s="127"/>
      <c r="P150" s="127"/>
      <c r="Q150" s="127"/>
      <c r="R150" s="127"/>
      <c r="S150" s="127"/>
      <c r="T150" s="128"/>
      <c r="U150" s="139"/>
      <c r="V150" s="139"/>
      <c r="W150" s="139"/>
      <c r="X150" s="139"/>
      <c r="Y150" s="139"/>
      <c r="Z150" s="139"/>
      <c r="AA150" s="139"/>
      <c r="AB150" s="139"/>
      <c r="AC150" s="139"/>
      <c r="AD150" s="139"/>
      <c r="AE150" s="139"/>
      <c r="AR150" s="129"/>
      <c r="AT150" s="129"/>
      <c r="AU150" s="129"/>
      <c r="AY150" s="14"/>
      <c r="BE150" s="130"/>
      <c r="BF150" s="130"/>
      <c r="BG150" s="130"/>
      <c r="BH150" s="130"/>
      <c r="BI150" s="130"/>
      <c r="BJ150" s="14"/>
      <c r="BK150" s="130"/>
      <c r="BL150" s="14"/>
      <c r="BM150" s="129"/>
    </row>
    <row r="151" spans="1:65" s="12" customFormat="1" ht="25.9" customHeight="1" x14ac:dyDescent="0.2">
      <c r="B151" s="169"/>
      <c r="C151" s="120"/>
      <c r="D151" s="170" t="s">
        <v>66</v>
      </c>
      <c r="E151" s="171" t="s">
        <v>165</v>
      </c>
      <c r="F151" s="171" t="s">
        <v>166</v>
      </c>
      <c r="G151" s="120"/>
      <c r="H151" s="120"/>
      <c r="I151" s="120"/>
      <c r="J151" s="172">
        <f>SUM(J152,J157,J159)</f>
        <v>0</v>
      </c>
      <c r="K151" s="173"/>
      <c r="L151" s="120"/>
      <c r="M151" s="119"/>
      <c r="N151" s="120"/>
      <c r="O151" s="120"/>
      <c r="P151" s="121" t="e">
        <f>#REF!+#REF!+#REF!+#REF!</f>
        <v>#REF!</v>
      </c>
      <c r="Q151" s="120"/>
      <c r="R151" s="121" t="e">
        <f>#REF!+#REF!+#REF!+#REF!</f>
        <v>#REF!</v>
      </c>
      <c r="S151" s="120"/>
      <c r="T151" s="122" t="e">
        <f>#REF!+#REF!+#REF!+#REF!</f>
        <v>#REF!</v>
      </c>
      <c r="AR151" s="118" t="s">
        <v>75</v>
      </c>
      <c r="AT151" s="123" t="s">
        <v>66</v>
      </c>
      <c r="AU151" s="123" t="s">
        <v>67</v>
      </c>
      <c r="AY151" s="118" t="s">
        <v>103</v>
      </c>
      <c r="BK151" s="124" t="e">
        <f>#REF!+#REF!+#REF!+#REF!</f>
        <v>#REF!</v>
      </c>
    </row>
    <row r="152" spans="1:65" s="12" customFormat="1" ht="22.9" customHeight="1" x14ac:dyDescent="0.2">
      <c r="B152" s="169"/>
      <c r="C152" s="120"/>
      <c r="D152" s="170" t="s">
        <v>66</v>
      </c>
      <c r="E152" s="174" t="s">
        <v>168</v>
      </c>
      <c r="F152" s="174" t="s">
        <v>171</v>
      </c>
      <c r="G152" s="120"/>
      <c r="H152" s="120"/>
      <c r="I152" s="120"/>
      <c r="J152" s="175">
        <f>BK152</f>
        <v>0</v>
      </c>
      <c r="K152" s="173"/>
      <c r="L152" s="120"/>
      <c r="M152" s="119"/>
      <c r="N152" s="120"/>
      <c r="O152" s="120"/>
      <c r="P152" s="121">
        <f>SUM(P153:P156)</f>
        <v>0</v>
      </c>
      <c r="Q152" s="120"/>
      <c r="R152" s="121">
        <f>SUM(R153:R156)</f>
        <v>0</v>
      </c>
      <c r="S152" s="120"/>
      <c r="T152" s="122">
        <f>SUM(T153:T156)</f>
        <v>0</v>
      </c>
      <c r="AR152" s="118" t="s">
        <v>125</v>
      </c>
      <c r="AT152" s="123" t="s">
        <v>66</v>
      </c>
      <c r="AU152" s="123" t="s">
        <v>73</v>
      </c>
      <c r="AY152" s="118" t="s">
        <v>103</v>
      </c>
      <c r="BK152" s="124">
        <f>SUM(BK153:BK156)</f>
        <v>0</v>
      </c>
    </row>
    <row r="153" spans="1:65" s="2" customFormat="1" ht="16.5" customHeight="1" x14ac:dyDescent="0.2">
      <c r="A153" s="26"/>
      <c r="B153" s="176"/>
      <c r="C153" s="140">
        <v>23</v>
      </c>
      <c r="D153" s="140" t="s">
        <v>106</v>
      </c>
      <c r="E153" s="141" t="s">
        <v>216</v>
      </c>
      <c r="F153" s="142" t="s">
        <v>171</v>
      </c>
      <c r="G153" s="143" t="s">
        <v>157</v>
      </c>
      <c r="H153" s="144">
        <v>1</v>
      </c>
      <c r="I153" s="145"/>
      <c r="J153" s="145">
        <f>ROUND(I153*H153,2)</f>
        <v>0</v>
      </c>
      <c r="K153" s="177"/>
      <c r="L153" s="52"/>
      <c r="M153" s="125" t="s">
        <v>1</v>
      </c>
      <c r="N153" s="126" t="s">
        <v>32</v>
      </c>
      <c r="O153" s="127">
        <v>0</v>
      </c>
      <c r="P153" s="127">
        <f>O153*H153</f>
        <v>0</v>
      </c>
      <c r="Q153" s="127">
        <v>0</v>
      </c>
      <c r="R153" s="127">
        <f>Q153*H153</f>
        <v>0</v>
      </c>
      <c r="S153" s="127">
        <v>0</v>
      </c>
      <c r="T153" s="128">
        <f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29" t="s">
        <v>169</v>
      </c>
      <c r="AT153" s="129" t="s">
        <v>106</v>
      </c>
      <c r="AU153" s="129" t="s">
        <v>75</v>
      </c>
      <c r="AY153" s="14" t="s">
        <v>103</v>
      </c>
      <c r="BE153" s="130">
        <f>IF(N153="základní",J153,0)</f>
        <v>0</v>
      </c>
      <c r="BF153" s="130">
        <f>IF(N153="snížená",J153,0)</f>
        <v>0</v>
      </c>
      <c r="BG153" s="130">
        <f>IF(N153="zákl. přenesená",J153,0)</f>
        <v>0</v>
      </c>
      <c r="BH153" s="130">
        <f>IF(N153="sníž. přenesená",J153,0)</f>
        <v>0</v>
      </c>
      <c r="BI153" s="130">
        <f>IF(N153="nulová",J153,0)</f>
        <v>0</v>
      </c>
      <c r="BJ153" s="14" t="s">
        <v>73</v>
      </c>
      <c r="BK153" s="130">
        <f>ROUND(I153*H153,2)</f>
        <v>0</v>
      </c>
      <c r="BL153" s="14" t="s">
        <v>169</v>
      </c>
      <c r="BM153" s="129" t="s">
        <v>172</v>
      </c>
    </row>
    <row r="154" spans="1:65" s="2" customFormat="1" ht="16.5" customHeight="1" x14ac:dyDescent="0.2">
      <c r="A154" s="26"/>
      <c r="B154" s="176"/>
      <c r="C154" s="140">
        <v>24</v>
      </c>
      <c r="D154" s="140" t="s">
        <v>106</v>
      </c>
      <c r="E154" s="141" t="s">
        <v>217</v>
      </c>
      <c r="F154" s="142" t="s">
        <v>173</v>
      </c>
      <c r="G154" s="143" t="s">
        <v>167</v>
      </c>
      <c r="H154" s="144">
        <v>202</v>
      </c>
      <c r="I154" s="145"/>
      <c r="J154" s="145">
        <f>ROUND(I154*H154,2)</f>
        <v>0</v>
      </c>
      <c r="K154" s="177"/>
      <c r="L154" s="52"/>
      <c r="M154" s="125" t="s">
        <v>1</v>
      </c>
      <c r="N154" s="126" t="s">
        <v>32</v>
      </c>
      <c r="O154" s="127">
        <v>0</v>
      </c>
      <c r="P154" s="127">
        <f>O154*H154</f>
        <v>0</v>
      </c>
      <c r="Q154" s="127">
        <v>0</v>
      </c>
      <c r="R154" s="127">
        <f>Q154*H154</f>
        <v>0</v>
      </c>
      <c r="S154" s="127">
        <v>0</v>
      </c>
      <c r="T154" s="128">
        <f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29" t="s">
        <v>169</v>
      </c>
      <c r="AT154" s="129" t="s">
        <v>106</v>
      </c>
      <c r="AU154" s="129" t="s">
        <v>75</v>
      </c>
      <c r="AY154" s="14" t="s">
        <v>103</v>
      </c>
      <c r="BE154" s="130">
        <f>IF(N154="základní",J154,0)</f>
        <v>0</v>
      </c>
      <c r="BF154" s="130">
        <f>IF(N154="snížená",J154,0)</f>
        <v>0</v>
      </c>
      <c r="BG154" s="130">
        <f>IF(N154="zákl. přenesená",J154,0)</f>
        <v>0</v>
      </c>
      <c r="BH154" s="130">
        <f>IF(N154="sníž. přenesená",J154,0)</f>
        <v>0</v>
      </c>
      <c r="BI154" s="130">
        <f>IF(N154="nulová",J154,0)</f>
        <v>0</v>
      </c>
      <c r="BJ154" s="14" t="s">
        <v>73</v>
      </c>
      <c r="BK154" s="130">
        <f>ROUND(I154*H154,2)</f>
        <v>0</v>
      </c>
      <c r="BL154" s="14" t="s">
        <v>169</v>
      </c>
      <c r="BM154" s="129" t="s">
        <v>174</v>
      </c>
    </row>
    <row r="155" spans="1:65" s="2" customFormat="1" ht="16.5" customHeight="1" x14ac:dyDescent="0.2">
      <c r="A155" s="26"/>
      <c r="B155" s="176"/>
      <c r="C155" s="140">
        <v>25</v>
      </c>
      <c r="D155" s="140" t="s">
        <v>106</v>
      </c>
      <c r="E155" s="141" t="s">
        <v>218</v>
      </c>
      <c r="F155" s="142" t="s">
        <v>175</v>
      </c>
      <c r="G155" s="143" t="s">
        <v>157</v>
      </c>
      <c r="H155" s="144">
        <v>1</v>
      </c>
      <c r="I155" s="145"/>
      <c r="J155" s="145">
        <f>ROUND(I155*H155,2)</f>
        <v>0</v>
      </c>
      <c r="K155" s="177"/>
      <c r="L155" s="52"/>
      <c r="M155" s="125" t="s">
        <v>1</v>
      </c>
      <c r="N155" s="126" t="s">
        <v>32</v>
      </c>
      <c r="O155" s="127">
        <v>0</v>
      </c>
      <c r="P155" s="127">
        <f>O155*H155</f>
        <v>0</v>
      </c>
      <c r="Q155" s="127">
        <v>0</v>
      </c>
      <c r="R155" s="127">
        <f>Q155*H155</f>
        <v>0</v>
      </c>
      <c r="S155" s="127">
        <v>0</v>
      </c>
      <c r="T155" s="128">
        <f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29" t="s">
        <v>169</v>
      </c>
      <c r="AT155" s="129" t="s">
        <v>106</v>
      </c>
      <c r="AU155" s="129" t="s">
        <v>75</v>
      </c>
      <c r="AY155" s="14" t="s">
        <v>103</v>
      </c>
      <c r="BE155" s="130">
        <f>IF(N155="základní",J155,0)</f>
        <v>0</v>
      </c>
      <c r="BF155" s="130">
        <f>IF(N155="snížená",J155,0)</f>
        <v>0</v>
      </c>
      <c r="BG155" s="130">
        <f>IF(N155="zákl. přenesená",J155,0)</f>
        <v>0</v>
      </c>
      <c r="BH155" s="130">
        <f>IF(N155="sníž. přenesená",J155,0)</f>
        <v>0</v>
      </c>
      <c r="BI155" s="130">
        <f>IF(N155="nulová",J155,0)</f>
        <v>0</v>
      </c>
      <c r="BJ155" s="14" t="s">
        <v>73</v>
      </c>
      <c r="BK155" s="130">
        <f>ROUND(I155*H155,2)</f>
        <v>0</v>
      </c>
      <c r="BL155" s="14" t="s">
        <v>169</v>
      </c>
      <c r="BM155" s="129" t="s">
        <v>176</v>
      </c>
    </row>
    <row r="156" spans="1:65" s="2" customFormat="1" ht="16.5" customHeight="1" x14ac:dyDescent="0.2">
      <c r="A156" s="26"/>
      <c r="B156" s="176"/>
      <c r="C156" s="140">
        <v>26</v>
      </c>
      <c r="D156" s="140" t="s">
        <v>106</v>
      </c>
      <c r="E156" s="141" t="s">
        <v>219</v>
      </c>
      <c r="F156" s="142" t="s">
        <v>177</v>
      </c>
      <c r="G156" s="143" t="s">
        <v>167</v>
      </c>
      <c r="H156" s="144">
        <v>202</v>
      </c>
      <c r="I156" s="145"/>
      <c r="J156" s="145">
        <f>ROUND(I156*H156,2)</f>
        <v>0</v>
      </c>
      <c r="K156" s="177"/>
      <c r="L156" s="52"/>
      <c r="M156" s="125" t="s">
        <v>1</v>
      </c>
      <c r="N156" s="126" t="s">
        <v>32</v>
      </c>
      <c r="O156" s="127">
        <v>0</v>
      </c>
      <c r="P156" s="127">
        <f>O156*H156</f>
        <v>0</v>
      </c>
      <c r="Q156" s="127">
        <v>0</v>
      </c>
      <c r="R156" s="127">
        <f>Q156*H156</f>
        <v>0</v>
      </c>
      <c r="S156" s="127">
        <v>0</v>
      </c>
      <c r="T156" s="128">
        <f>S156*H156</f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29" t="s">
        <v>169</v>
      </c>
      <c r="AT156" s="129" t="s">
        <v>106</v>
      </c>
      <c r="AU156" s="129" t="s">
        <v>75</v>
      </c>
      <c r="AY156" s="14" t="s">
        <v>103</v>
      </c>
      <c r="BE156" s="130">
        <f>IF(N156="základní",J156,0)</f>
        <v>0</v>
      </c>
      <c r="BF156" s="130">
        <f>IF(N156="snížená",J156,0)</f>
        <v>0</v>
      </c>
      <c r="BG156" s="130">
        <f>IF(N156="zákl. přenesená",J156,0)</f>
        <v>0</v>
      </c>
      <c r="BH156" s="130">
        <f>IF(N156="sníž. přenesená",J156,0)</f>
        <v>0</v>
      </c>
      <c r="BI156" s="130">
        <f>IF(N156="nulová",J156,0)</f>
        <v>0</v>
      </c>
      <c r="BJ156" s="14" t="s">
        <v>73</v>
      </c>
      <c r="BK156" s="130">
        <f>ROUND(I156*H156,2)</f>
        <v>0</v>
      </c>
      <c r="BL156" s="14" t="s">
        <v>169</v>
      </c>
      <c r="BM156" s="129" t="s">
        <v>178</v>
      </c>
    </row>
    <row r="157" spans="1:65" s="12" customFormat="1" ht="22.9" customHeight="1" x14ac:dyDescent="0.2">
      <c r="B157" s="169"/>
      <c r="C157" s="120"/>
      <c r="D157" s="170" t="s">
        <v>66</v>
      </c>
      <c r="E157" s="174" t="s">
        <v>220</v>
      </c>
      <c r="F157" s="174" t="s">
        <v>179</v>
      </c>
      <c r="G157" s="120"/>
      <c r="H157" s="120"/>
      <c r="I157" s="120"/>
      <c r="J157" s="175">
        <f>BK157</f>
        <v>0</v>
      </c>
      <c r="K157" s="173"/>
      <c r="L157" s="120"/>
      <c r="M157" s="119"/>
      <c r="N157" s="120"/>
      <c r="O157" s="120"/>
      <c r="P157" s="121">
        <f>P158</f>
        <v>0</v>
      </c>
      <c r="Q157" s="120"/>
      <c r="R157" s="121">
        <f>R158</f>
        <v>0</v>
      </c>
      <c r="S157" s="120"/>
      <c r="T157" s="122">
        <f>T158</f>
        <v>0</v>
      </c>
      <c r="AR157" s="118" t="s">
        <v>125</v>
      </c>
      <c r="AT157" s="123" t="s">
        <v>66</v>
      </c>
      <c r="AU157" s="123" t="s">
        <v>73</v>
      </c>
      <c r="AY157" s="118" t="s">
        <v>103</v>
      </c>
      <c r="BK157" s="124">
        <f>BK158</f>
        <v>0</v>
      </c>
    </row>
    <row r="158" spans="1:65" s="2" customFormat="1" ht="21" customHeight="1" x14ac:dyDescent="0.2">
      <c r="A158" s="26"/>
      <c r="B158" s="176"/>
      <c r="C158" s="140">
        <v>27</v>
      </c>
      <c r="D158" s="140" t="s">
        <v>106</v>
      </c>
      <c r="E158" s="141" t="s">
        <v>221</v>
      </c>
      <c r="F158" s="142" t="s">
        <v>180</v>
      </c>
      <c r="G158" s="143" t="s">
        <v>142</v>
      </c>
      <c r="H158" s="144">
        <v>214</v>
      </c>
      <c r="I158" s="145"/>
      <c r="J158" s="145">
        <f>ROUND(I158*H158,2)</f>
        <v>0</v>
      </c>
      <c r="K158" s="177"/>
      <c r="L158" s="52"/>
      <c r="M158" s="125" t="s">
        <v>1</v>
      </c>
      <c r="N158" s="126" t="s">
        <v>32</v>
      </c>
      <c r="O158" s="127">
        <v>0</v>
      </c>
      <c r="P158" s="127">
        <f>O158*H158</f>
        <v>0</v>
      </c>
      <c r="Q158" s="127">
        <v>0</v>
      </c>
      <c r="R158" s="127">
        <f>Q158*H158</f>
        <v>0</v>
      </c>
      <c r="S158" s="127">
        <v>0</v>
      </c>
      <c r="T158" s="128">
        <f>S158*H158</f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29" t="s">
        <v>169</v>
      </c>
      <c r="AT158" s="129" t="s">
        <v>106</v>
      </c>
      <c r="AU158" s="129" t="s">
        <v>75</v>
      </c>
      <c r="AY158" s="14" t="s">
        <v>103</v>
      </c>
      <c r="BE158" s="130">
        <f>IF(N158="základní",J158,0)</f>
        <v>0</v>
      </c>
      <c r="BF158" s="130">
        <f>IF(N158="snížená",J158,0)</f>
        <v>0</v>
      </c>
      <c r="BG158" s="130">
        <f>IF(N158="zákl. přenesená",J158,0)</f>
        <v>0</v>
      </c>
      <c r="BH158" s="130">
        <f>IF(N158="sníž. přenesená",J158,0)</f>
        <v>0</v>
      </c>
      <c r="BI158" s="130">
        <f>IF(N158="nulová",J158,0)</f>
        <v>0</v>
      </c>
      <c r="BJ158" s="14" t="s">
        <v>73</v>
      </c>
      <c r="BK158" s="130">
        <f>ROUND(I158*H158,2)</f>
        <v>0</v>
      </c>
      <c r="BL158" s="14" t="s">
        <v>169</v>
      </c>
      <c r="BM158" s="129" t="s">
        <v>181</v>
      </c>
    </row>
    <row r="159" spans="1:65" s="12" customFormat="1" ht="22.9" customHeight="1" x14ac:dyDescent="0.2">
      <c r="B159" s="169"/>
      <c r="C159" s="120"/>
      <c r="D159" s="170" t="s">
        <v>66</v>
      </c>
      <c r="E159" s="174" t="s">
        <v>170</v>
      </c>
      <c r="F159" s="174" t="s">
        <v>182</v>
      </c>
      <c r="G159" s="120"/>
      <c r="H159" s="120"/>
      <c r="I159" s="120"/>
      <c r="J159" s="175">
        <f>BK159</f>
        <v>0</v>
      </c>
      <c r="K159" s="173"/>
      <c r="L159" s="120"/>
      <c r="M159" s="119"/>
      <c r="N159" s="120"/>
      <c r="O159" s="120"/>
      <c r="P159" s="121">
        <f>P160</f>
        <v>0</v>
      </c>
      <c r="Q159" s="120"/>
      <c r="R159" s="121">
        <f>R160</f>
        <v>0</v>
      </c>
      <c r="S159" s="120"/>
      <c r="T159" s="122">
        <f>T160</f>
        <v>0</v>
      </c>
      <c r="AR159" s="118" t="s">
        <v>125</v>
      </c>
      <c r="AT159" s="123" t="s">
        <v>66</v>
      </c>
      <c r="AU159" s="123" t="s">
        <v>73</v>
      </c>
      <c r="AY159" s="118" t="s">
        <v>103</v>
      </c>
      <c r="BK159" s="124">
        <f>BK160</f>
        <v>0</v>
      </c>
    </row>
    <row r="160" spans="1:65" s="2" customFormat="1" ht="16.5" customHeight="1" x14ac:dyDescent="0.2">
      <c r="A160" s="26"/>
      <c r="B160" s="176"/>
      <c r="C160" s="140">
        <v>28</v>
      </c>
      <c r="D160" s="140" t="s">
        <v>106</v>
      </c>
      <c r="E160" s="141" t="s">
        <v>222</v>
      </c>
      <c r="F160" s="142" t="s">
        <v>183</v>
      </c>
      <c r="G160" s="143" t="s">
        <v>157</v>
      </c>
      <c r="H160" s="144">
        <v>1</v>
      </c>
      <c r="I160" s="145"/>
      <c r="J160" s="145">
        <f>ROUND(I160*H160,2)</f>
        <v>0</v>
      </c>
      <c r="K160" s="177"/>
      <c r="L160" s="52"/>
      <c r="M160" s="133" t="s">
        <v>1</v>
      </c>
      <c r="N160" s="134" t="s">
        <v>32</v>
      </c>
      <c r="O160" s="135">
        <v>0</v>
      </c>
      <c r="P160" s="135">
        <f>O160*H160</f>
        <v>0</v>
      </c>
      <c r="Q160" s="135">
        <v>0</v>
      </c>
      <c r="R160" s="135">
        <f>Q160*H160</f>
        <v>0</v>
      </c>
      <c r="S160" s="135">
        <v>0</v>
      </c>
      <c r="T160" s="136">
        <f>S160*H160</f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29" t="s">
        <v>169</v>
      </c>
      <c r="AT160" s="129" t="s">
        <v>106</v>
      </c>
      <c r="AU160" s="129" t="s">
        <v>75</v>
      </c>
      <c r="AY160" s="14" t="s">
        <v>103</v>
      </c>
      <c r="BE160" s="130">
        <f>IF(N160="základní",J160,0)</f>
        <v>0</v>
      </c>
      <c r="BF160" s="130">
        <f>IF(N160="snížená",J160,0)</f>
        <v>0</v>
      </c>
      <c r="BG160" s="130">
        <f>IF(N160="zákl. přenesená",J160,0)</f>
        <v>0</v>
      </c>
      <c r="BH160" s="130">
        <f>IF(N160="sníž. přenesená",J160,0)</f>
        <v>0</v>
      </c>
      <c r="BI160" s="130">
        <f>IF(N160="nulová",J160,0)</f>
        <v>0</v>
      </c>
      <c r="BJ160" s="14" t="s">
        <v>73</v>
      </c>
      <c r="BK160" s="130">
        <f>ROUND(I160*H160,2)</f>
        <v>0</v>
      </c>
      <c r="BL160" s="14" t="s">
        <v>169</v>
      </c>
      <c r="BM160" s="129" t="s">
        <v>184</v>
      </c>
    </row>
    <row r="161" spans="1:65" s="2" customFormat="1" ht="6.95" customHeight="1" x14ac:dyDescent="0.2">
      <c r="A161" s="26"/>
      <c r="B161" s="179"/>
      <c r="C161" s="180"/>
      <c r="D161" s="180"/>
      <c r="E161" s="180"/>
      <c r="F161" s="180"/>
      <c r="G161" s="180"/>
      <c r="H161" s="180"/>
      <c r="I161" s="180"/>
      <c r="J161" s="180"/>
      <c r="K161" s="181"/>
      <c r="L161" s="52"/>
      <c r="M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</row>
    <row r="163" spans="1:65" x14ac:dyDescent="0.2">
      <c r="AE163"/>
      <c r="AQ163" s="1"/>
      <c r="BM163"/>
    </row>
    <row r="164" spans="1:65" x14ac:dyDescent="0.2">
      <c r="AE164"/>
      <c r="AQ164" s="1"/>
      <c r="BM164"/>
    </row>
    <row r="165" spans="1:65" x14ac:dyDescent="0.2">
      <c r="AE165"/>
      <c r="AQ165" s="1"/>
      <c r="BM165"/>
    </row>
  </sheetData>
  <autoFilter ref="C123:K160"/>
  <mergeCells count="8">
    <mergeCell ref="E87:H87"/>
    <mergeCell ref="E114:H114"/>
    <mergeCell ref="E116:H116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3" fitToHeight="0" orientation="portrait" r:id="rId1"/>
  <headerFooter>
    <oddFooter>&amp;CStrana &amp;P z &amp;N</oddFooter>
  </headerFooter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O E f v U G I a Y L C m A A A A + A A A A B I A H A B D b 2 5 m a W c v U G F j a 2 F n Z S 5 4 b W w g o h g A K K A U A A A A A A A A A A A A A A A A A A A A A A A A A A A A h Y / B C o I w H I d f R X Z 3 m y t h y N 9 5 8 J o Q B B H d Z C 4 d 6 Q w 3 m + / W o U f q F R L K 6 t b x 9 / E d v t / j d o d s 6 t r g q g a r e 5 O i C F M U K C P 7 S p s 6 R a M 7 h R x l A r a l P J e 1 C m b Z 2 G S y V Y o a 5 y 4 J I d 5 7 7 F e 4 H 2 r C K I 3 I o d j s Z K O 6 E n 1 k / V 8 O t b G u N F I h A f t X j G C Y M x z z m G O 2 j o A s G A p t v g q b i z E F 8 g M h H 1 s 3 D k p I G + Z H I M s E 8 n 4 h n l B L A w Q U A A I A C A A 4 R + 9 Q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O E f v U C i K R 7 g O A A A A E Q A A A B M A H A B G b 3 J t d W x h c y 9 T Z W N 0 a W 9 u M S 5 t I K I Y A C i g F A A A A A A A A A A A A A A A A A A A A A A A A A A A A C t O T S 7 J z M 9 T C I b Q h t Y A U E s B A i 0 A F A A C A A g A O E f v U G I a Y L C m A A A A + A A A A B I A A A A A A A A A A A A A A A A A A A A A A E N v b m Z p Z y 9 Q Y W N r Y W d l L n h t b F B L A Q I t A B Q A A g A I A D h H 7 1 A P y u m r p A A A A O k A A A A T A A A A A A A A A A A A A A A A A P I A A A B b Q 2 9 u d G V u d F 9 U e X B l c 1 0 u e G 1 s U E s B A i 0 A F A A C A A g A O E f v U C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L l x B F 6 T 8 w V L u b 8 9 z A U 8 x B k A A A A A A g A A A A A A A 2 Y A A M A A A A A Q A A A A 1 b 0 u 6 W K h X P P h V 1 J g F B P 4 f Q A A A A A E g A A A o A A A A B A A A A C s H p 3 k H U w P 4 W z m G r i b y J q T U A A A A N 3 G k L 2 7 h D j Q E T N E 6 C E k F K z r e K Q a P p v 4 b k r o W / i 1 N O 4 0 e d R G N g 6 y G b 7 8 e I i x D g p p A j Y 8 9 C f O 5 5 Y r 8 C w 9 B I l 1 m s Y g d 3 8 y S i H + W v U 9 + O a X O i Y K F A A A A D P e s l V p M P E S Q x s e u s H U h 2 x / X R E T < / D a t a M a s h u p > 
</file>

<file path=customXml/itemProps1.xml><?xml version="1.0" encoding="utf-8"?>
<ds:datastoreItem xmlns:ds="http://schemas.openxmlformats.org/officeDocument/2006/customXml" ds:itemID="{EFD879E2-5240-44C3-B74D-3B783C2D07C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SO01 - Opava zastřešení č.2,3..</vt:lpstr>
      <vt:lpstr>'Rekapitulace stavby'!Názvy_tisku</vt:lpstr>
      <vt:lpstr>'SO01 - Opava zastřešení č.2,3..'!Názvy_tisku</vt:lpstr>
      <vt:lpstr>'Rekapitulace stavby'!Oblast_tisku</vt:lpstr>
      <vt:lpstr>'SO01 - Opava zastřešení č.2,3..'!Oblast_tisku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PC-KASTANKOVA\kastankovaa</dc:creator>
  <cp:lastModifiedBy>Jüttnerová Andrea, Mgr.</cp:lastModifiedBy>
  <cp:lastPrinted>2020-07-21T11:05:31Z</cp:lastPrinted>
  <dcterms:created xsi:type="dcterms:W3CDTF">2020-06-17T06:44:40Z</dcterms:created>
  <dcterms:modified xsi:type="dcterms:W3CDTF">2020-07-29T11:59:12Z</dcterms:modified>
</cp:coreProperties>
</file>