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0\63520201 - PB\01_ZD\Díl 4 Soupis prací s výkazem výměr\"/>
    </mc:Choice>
  </mc:AlternateContent>
  <bookViews>
    <workbookView xWindow="-120" yWindow="-120" windowWidth="29040" windowHeight="15840"/>
  </bookViews>
  <sheets>
    <sheet name="Rekapitulace stavby" sheetId="1" r:id="rId1"/>
    <sheet name="SO02 - Oprava žlabů a zabez..." sheetId="2" r:id="rId2"/>
  </sheets>
  <definedNames>
    <definedName name="_xlnm._FilterDatabase" localSheetId="1" hidden="1">'SO02 - Oprava žlabů a zabez...'!$C$130:$K$196</definedName>
    <definedName name="_xlnm.Print_Titles" localSheetId="0">'Rekapitulace stavby'!$92:$92</definedName>
    <definedName name="_xlnm.Print_Titles" localSheetId="1">'SO02 - Oprava žlabů a zabez...'!$130:$130</definedName>
    <definedName name="_xlnm.Print_Area" localSheetId="0">'Rekapitulace stavby'!$D$4:$AO$76,'Rekapitulace stavby'!$C$82:$AQ$96</definedName>
    <definedName name="_xlnm.Print_Area" localSheetId="1">'SO02 - Oprava žlabů a zabez...'!$C$118:$K$196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96" i="2"/>
  <c r="BH196" i="2"/>
  <c r="BG196" i="2"/>
  <c r="BF196" i="2"/>
  <c r="T196" i="2"/>
  <c r="T195" i="2" s="1"/>
  <c r="R196" i="2"/>
  <c r="R195" i="2" s="1"/>
  <c r="P196" i="2"/>
  <c r="P195" i="2" s="1"/>
  <c r="BI194" i="2"/>
  <c r="BH194" i="2"/>
  <c r="BG194" i="2"/>
  <c r="BF194" i="2"/>
  <c r="T194" i="2"/>
  <c r="T193" i="2"/>
  <c r="R194" i="2"/>
  <c r="R193" i="2" s="1"/>
  <c r="P194" i="2"/>
  <c r="P193" i="2" s="1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T186" i="2" s="1"/>
  <c r="R187" i="2"/>
  <c r="R186" i="2" s="1"/>
  <c r="P187" i="2"/>
  <c r="P186" i="2" s="1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T133" i="2" s="1"/>
  <c r="R134" i="2"/>
  <c r="R133" i="2" s="1"/>
  <c r="P134" i="2"/>
  <c r="P133" i="2"/>
  <c r="F125" i="2"/>
  <c r="F89" i="2"/>
  <c r="E87" i="2"/>
  <c r="J24" i="2"/>
  <c r="E24" i="2"/>
  <c r="J128" i="2" s="1"/>
  <c r="J23" i="2"/>
  <c r="J21" i="2"/>
  <c r="E21" i="2"/>
  <c r="J127" i="2" s="1"/>
  <c r="J20" i="2"/>
  <c r="J18" i="2"/>
  <c r="E18" i="2"/>
  <c r="F128" i="2" s="1"/>
  <c r="J17" i="2"/>
  <c r="J15" i="2"/>
  <c r="E15" i="2"/>
  <c r="F127" i="2" s="1"/>
  <c r="J14" i="2"/>
  <c r="J12" i="2"/>
  <c r="J89" i="2" s="1"/>
  <c r="E7" i="2"/>
  <c r="E121" i="2" s="1"/>
  <c r="L90" i="1"/>
  <c r="AM90" i="1"/>
  <c r="AM89" i="1"/>
  <c r="L89" i="1"/>
  <c r="AM87" i="1"/>
  <c r="L87" i="1"/>
  <c r="L85" i="1"/>
  <c r="L84" i="1"/>
  <c r="BK196" i="2"/>
  <c r="J191" i="2"/>
  <c r="BK172" i="2"/>
  <c r="J169" i="2"/>
  <c r="J168" i="2"/>
  <c r="BK165" i="2"/>
  <c r="J164" i="2"/>
  <c r="BK162" i="2"/>
  <c r="BK153" i="2"/>
  <c r="BK151" i="2"/>
  <c r="BK149" i="2"/>
  <c r="BK148" i="2"/>
  <c r="BK147" i="2"/>
  <c r="BK146" i="2"/>
  <c r="J143" i="2"/>
  <c r="J141" i="2"/>
  <c r="BK140" i="2"/>
  <c r="BK139" i="2"/>
  <c r="BK138" i="2"/>
  <c r="BK137" i="2"/>
  <c r="BK134" i="2"/>
  <c r="J196" i="2"/>
  <c r="J192" i="2"/>
  <c r="BK191" i="2"/>
  <c r="J190" i="2"/>
  <c r="BK187" i="2"/>
  <c r="BK163" i="2"/>
  <c r="J162" i="2"/>
  <c r="J153" i="2"/>
  <c r="J148" i="2"/>
  <c r="J144" i="2"/>
  <c r="J142" i="2"/>
  <c r="BK141" i="2"/>
  <c r="J137" i="2"/>
  <c r="J194" i="2"/>
  <c r="BK190" i="2"/>
  <c r="J189" i="2"/>
  <c r="J187" i="2"/>
  <c r="J184" i="2"/>
  <c r="BK183" i="2"/>
  <c r="BK181" i="2"/>
  <c r="J180" i="2"/>
  <c r="BK179" i="2"/>
  <c r="J178" i="2"/>
  <c r="BK177" i="2"/>
  <c r="J175" i="2"/>
  <c r="J174" i="2"/>
  <c r="J172" i="2"/>
  <c r="J171" i="2"/>
  <c r="BK169" i="2"/>
  <c r="BK166" i="2"/>
  <c r="BK164" i="2"/>
  <c r="J161" i="2"/>
  <c r="BK160" i="2"/>
  <c r="BK157" i="2"/>
  <c r="BK156" i="2"/>
  <c r="J152" i="2"/>
  <c r="BK144" i="2"/>
  <c r="BK143" i="2"/>
  <c r="J140" i="2"/>
  <c r="J139" i="2"/>
  <c r="J138" i="2"/>
  <c r="BK136" i="2"/>
  <c r="J134" i="2"/>
  <c r="AS94" i="1"/>
  <c r="BK194" i="2"/>
  <c r="BK192" i="2"/>
  <c r="BK189" i="2"/>
  <c r="BK184" i="2"/>
  <c r="J183" i="2"/>
  <c r="J181" i="2"/>
  <c r="BK180" i="2"/>
  <c r="J179" i="2"/>
  <c r="BK178" i="2"/>
  <c r="J177" i="2"/>
  <c r="BK175" i="2"/>
  <c r="BK174" i="2"/>
  <c r="BK171" i="2"/>
  <c r="BK168" i="2"/>
  <c r="J166" i="2"/>
  <c r="J165" i="2"/>
  <c r="J163" i="2"/>
  <c r="BK161" i="2"/>
  <c r="J160" i="2"/>
  <c r="J157" i="2"/>
  <c r="J156" i="2"/>
  <c r="BK152" i="2"/>
  <c r="J151" i="2"/>
  <c r="J149" i="2"/>
  <c r="J147" i="2"/>
  <c r="J146" i="2"/>
  <c r="BK142" i="2"/>
  <c r="J136" i="2"/>
  <c r="T182" i="2" l="1"/>
  <c r="R188" i="2"/>
  <c r="R185" i="2"/>
  <c r="BK145" i="2"/>
  <c r="J145" i="2" s="1"/>
  <c r="J100" i="2" s="1"/>
  <c r="P145" i="2"/>
  <c r="P135" i="2" s="1"/>
  <c r="P132" i="2" s="1"/>
  <c r="R145" i="2"/>
  <c r="R135" i="2" s="1"/>
  <c r="R132" i="2" s="1"/>
  <c r="T145" i="2"/>
  <c r="T135" i="2" s="1"/>
  <c r="BK150" i="2"/>
  <c r="J150" i="2" s="1"/>
  <c r="J101" i="2" s="1"/>
  <c r="P150" i="2"/>
  <c r="R150" i="2"/>
  <c r="T150" i="2"/>
  <c r="BK159" i="2"/>
  <c r="J159" i="2" s="1"/>
  <c r="J103" i="2" s="1"/>
  <c r="P159" i="2"/>
  <c r="R159" i="2"/>
  <c r="T159" i="2"/>
  <c r="BK167" i="2"/>
  <c r="J167" i="2" s="1"/>
  <c r="J104" i="2" s="1"/>
  <c r="P167" i="2"/>
  <c r="R167" i="2"/>
  <c r="T167" i="2"/>
  <c r="BK173" i="2"/>
  <c r="J173" i="2" s="1"/>
  <c r="J105" i="2" s="1"/>
  <c r="P173" i="2"/>
  <c r="R173" i="2"/>
  <c r="T173" i="2"/>
  <c r="BK182" i="2"/>
  <c r="J182" i="2" s="1"/>
  <c r="J106" i="2" s="1"/>
  <c r="P182" i="2"/>
  <c r="R182" i="2"/>
  <c r="T188" i="2"/>
  <c r="T185" i="2"/>
  <c r="P188" i="2"/>
  <c r="P185" i="2"/>
  <c r="BK188" i="2"/>
  <c r="J188" i="2" s="1"/>
  <c r="J109" i="2" s="1"/>
  <c r="E85" i="2"/>
  <c r="J91" i="2"/>
  <c r="BE139" i="2"/>
  <c r="BE153" i="2"/>
  <c r="BE164" i="2"/>
  <c r="BE165" i="2"/>
  <c r="BE174" i="2"/>
  <c r="BE177" i="2"/>
  <c r="BE179" i="2"/>
  <c r="BE180" i="2"/>
  <c r="BE181" i="2"/>
  <c r="BE183" i="2"/>
  <c r="BE187" i="2"/>
  <c r="BE190" i="2"/>
  <c r="BE194" i="2"/>
  <c r="F92" i="2"/>
  <c r="BE140" i="2"/>
  <c r="BE141" i="2"/>
  <c r="BE143" i="2"/>
  <c r="BE147" i="2"/>
  <c r="BE148" i="2"/>
  <c r="BE149" i="2"/>
  <c r="BE161" i="2"/>
  <c r="BE162" i="2"/>
  <c r="BE163" i="2"/>
  <c r="BE168" i="2"/>
  <c r="BE172" i="2"/>
  <c r="BE175" i="2"/>
  <c r="BE178" i="2"/>
  <c r="BE184" i="2"/>
  <c r="BK133" i="2"/>
  <c r="J133" i="2"/>
  <c r="J98" i="2" s="1"/>
  <c r="BE196" i="2"/>
  <c r="BK193" i="2"/>
  <c r="J193" i="2" s="1"/>
  <c r="J110" i="2" s="1"/>
  <c r="F91" i="2"/>
  <c r="BE134" i="2"/>
  <c r="BE136" i="2"/>
  <c r="BE137" i="2"/>
  <c r="BE138" i="2"/>
  <c r="BE142" i="2"/>
  <c r="BE144" i="2"/>
  <c r="BE146" i="2"/>
  <c r="BE151" i="2"/>
  <c r="BE156" i="2"/>
  <c r="BE160" i="2"/>
  <c r="BE191" i="2"/>
  <c r="BE192" i="2"/>
  <c r="BK186" i="2"/>
  <c r="J186" i="2" s="1"/>
  <c r="J108" i="2" s="1"/>
  <c r="BK195" i="2"/>
  <c r="J195" i="2" s="1"/>
  <c r="J111" i="2" s="1"/>
  <c r="J92" i="2"/>
  <c r="BE152" i="2"/>
  <c r="BE157" i="2"/>
  <c r="BE166" i="2"/>
  <c r="BE169" i="2"/>
  <c r="BE171" i="2"/>
  <c r="BE189" i="2"/>
  <c r="F34" i="2"/>
  <c r="BA95" i="1" s="1"/>
  <c r="BA94" i="1" s="1"/>
  <c r="W30" i="1" s="1"/>
  <c r="F37" i="2"/>
  <c r="BD95" i="1" s="1"/>
  <c r="BD94" i="1" s="1"/>
  <c r="W33" i="1" s="1"/>
  <c r="F36" i="2"/>
  <c r="BC95" i="1" s="1"/>
  <c r="BC94" i="1" s="1"/>
  <c r="W32" i="1" s="1"/>
  <c r="J34" i="2"/>
  <c r="AW95" i="1" s="1"/>
  <c r="F35" i="2"/>
  <c r="BB95" i="1" s="1"/>
  <c r="BB94" i="1" s="1"/>
  <c r="W31" i="1" s="1"/>
  <c r="T132" i="2" l="1"/>
  <c r="BK135" i="2"/>
  <c r="J135" i="2" s="1"/>
  <c r="J99" i="2" s="1"/>
  <c r="R158" i="2"/>
  <c r="R131" i="2"/>
  <c r="T158" i="2"/>
  <c r="T131" i="2" s="1"/>
  <c r="P158" i="2"/>
  <c r="P131" i="2" s="1"/>
  <c r="AU95" i="1" s="1"/>
  <c r="AU94" i="1" s="1"/>
  <c r="BK158" i="2"/>
  <c r="J158" i="2" s="1"/>
  <c r="J102" i="2" s="1"/>
  <c r="BK185" i="2"/>
  <c r="J185" i="2" s="1"/>
  <c r="J107" i="2" s="1"/>
  <c r="AX94" i="1"/>
  <c r="AW94" i="1"/>
  <c r="AK30" i="1" s="1"/>
  <c r="F33" i="2"/>
  <c r="AZ95" i="1" s="1"/>
  <c r="AZ94" i="1" s="1"/>
  <c r="W29" i="1" s="1"/>
  <c r="AY94" i="1"/>
  <c r="J33" i="2"/>
  <c r="AV95" i="1" s="1"/>
  <c r="AT95" i="1" s="1"/>
  <c r="BK132" i="2" l="1"/>
  <c r="J132" i="2" s="1"/>
  <c r="J97" i="2" s="1"/>
  <c r="AV94" i="1"/>
  <c r="AK29" i="1" s="1"/>
  <c r="BK131" i="2" l="1"/>
  <c r="J131" i="2" s="1"/>
  <c r="J96" i="2" s="1"/>
  <c r="AT94" i="1"/>
  <c r="J30" i="2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<sst xmlns="http://schemas.openxmlformats.org/spreadsheetml/2006/main" count="1037" uniqueCount="341">
  <si>
    <t>Export Komplet</t>
  </si>
  <si>
    <t/>
  </si>
  <si>
    <t>2.0</t>
  </si>
  <si>
    <t>False</t>
  </si>
  <si>
    <t>{865385d0-badc-4d41-af2f-8ece720a223d}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</si>
  <si>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</si>
  <si>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</si>
  <si>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</si>
  <si>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</si>
  <si>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</si>
  <si>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</si>
  <si>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</si>
  <si>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</si>
  <si>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</si>
  <si>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</si>
  <si>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</si>
  <si>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</si>
  <si>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</si>
  <si>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</si>
  <si>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</si>
  <si>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</si>
  <si>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</si>
  <si>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</si>
  <si>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</si>
  <si>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</si>
  <si>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</si>
  <si>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</si>
  <si>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</si>
  <si>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</si>
  <si>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</si>
  <si>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</si>
  <si>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</si>
  <si>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</si>
  <si>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</si>
  <si>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</si>
  <si>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</si>
  <si>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</si>
  <si>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</si>
  <si>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</si>
  <si>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</si>
  <si>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</si>
  <si>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</si>
  <si>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</si>
  <si>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</si>
  <si>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</si>
  <si>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</si>
  <si>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</si>
  <si>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</si>
  <si>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</si>
  <si>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</si>
  <si>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</si>
  <si>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</si>
  <si>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</si>
  <si>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</si>
  <si>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</si>
  <si>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</si>
  <si>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</si>
  <si>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</si>
  <si>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</si>
  <si>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</si>
  <si>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</si>
  <si>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</si>
  <si>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</si>
  <si>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</si>
  <si>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</si>
  <si>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</si>
  <si>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</si>
  <si>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</si>
  <si>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</si>
  <si>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</si>
  <si>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</si>
  <si>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</si>
  <si>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Oprava žlabů a zabezpečení konstrukcí proti ptactvu na 1. nástupišti (ostrovní)</t>
  </si>
  <si>
    <t>STA</t>
  </si>
  <si>
    <t>1</t>
  </si>
  <si>
    <t>{7a5ff74a-1764-4fbe-9cf8-3e4ba6b0f548}</t>
  </si>
  <si>
    <t>2</t>
  </si>
  <si>
    <t>KRYCÍ LIST SOUPISU PRACÍ</t>
  </si>
  <si>
    <t>Objekt:</t>
  </si>
  <si>
    <t>01 - Oprava žlabů a zabezpečení konstrukcí proti ptactvu na 1. nástupišti (ostrovní)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</si>
  <si>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</si>
  <si>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</si>
  <si>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</si>
  <si>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</si>
  <si>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</si>
  <si>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</si>
  <si>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</si>
  <si>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</si>
  <si>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</si>
  <si>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</si>
  <si>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</si>
  <si>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</si>
  <si>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</si>
  <si>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</si>
  <si>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</si>
  <si>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</si>
  <si>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</si>
  <si>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</si>
  <si>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</si>
  <si>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</si>
  <si>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</si>
  <si>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</si>
  <si>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</si>
  <si>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</si>
  <si>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</si>
  <si>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</si>
  <si>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</si>
  <si>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</si>
  <si>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</si>
  <si>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</si>
  <si>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</si>
  <si>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</si>
  <si>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</si>
  <si>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</si>
  <si>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</si>
  <si>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</si>
  <si>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</si>
  <si>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</si>
  <si>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629991001</t>
  </si>
  <si>
    <t>Zakrytí podélných ploch fólií volně položenou</t>
  </si>
  <si>
    <t>m2</t>
  </si>
  <si>
    <t>4</t>
  </si>
  <si>
    <t>165149686</t>
  </si>
  <si>
    <t>9</t>
  </si>
  <si>
    <t>Ostatní konstrukce a práce, bourání</t>
  </si>
  <si>
    <t>946112113</t>
  </si>
  <si>
    <t>Montáž pojízdných věží trubkových/dílcových š do 1,6 m dl do 3,2 m v do 3,5 m</t>
  </si>
  <si>
    <t>kus</t>
  </si>
  <si>
    <t>1072703379</t>
  </si>
  <si>
    <t>3</t>
  </si>
  <si>
    <t>946112213</t>
  </si>
  <si>
    <t>Příplatek k pojízdným věžím š do 1,6 m dl do 3,2 m v do 3,5 m za první a ZKD den použití</t>
  </si>
  <si>
    <t>-2081190957</t>
  </si>
  <si>
    <t>946112813</t>
  </si>
  <si>
    <t>Demontáž pojízdných věží trubkových/dílcových š do 1,6 m dl do 3,2 m v do 3,5 m</t>
  </si>
  <si>
    <t>1096781934</t>
  </si>
  <si>
    <t>5</t>
  </si>
  <si>
    <t>952902131</t>
  </si>
  <si>
    <t>Čištění  omytí drsných podlah</t>
  </si>
  <si>
    <t>-1421987659</t>
  </si>
  <si>
    <t>952903001</t>
  </si>
  <si>
    <t>Čištění podlah odstranění ptačího nebo netopýřího trusu z podlahy</t>
  </si>
  <si>
    <t>-313663464</t>
  </si>
  <si>
    <t>7</t>
  </si>
  <si>
    <t>985131111</t>
  </si>
  <si>
    <t>Očištění ploch  tlakovou vodou</t>
  </si>
  <si>
    <t>-822492815</t>
  </si>
  <si>
    <t>8</t>
  </si>
  <si>
    <t>985131311</t>
  </si>
  <si>
    <t>Ruční dočištění ploch  ocelových kartáči 30% plochy</t>
  </si>
  <si>
    <t>129559155</t>
  </si>
  <si>
    <t>HZS-1</t>
  </si>
  <si>
    <t>Mechanické dočištění nečistot ručně</t>
  </si>
  <si>
    <t>hod</t>
  </si>
  <si>
    <t>-105263218</t>
  </si>
  <si>
    <t>10</t>
  </si>
  <si>
    <t>HZS-3</t>
  </si>
  <si>
    <t>Pronájem pracovní plošiny Genie Z 34/22N vč.dopravy</t>
  </si>
  <si>
    <t>sh</t>
  </si>
  <si>
    <t>-1698015430</t>
  </si>
  <si>
    <t>95</t>
  </si>
  <si>
    <t>Různé dokončovací konstrukce a práce pozemních staveb</t>
  </si>
  <si>
    <t>11</t>
  </si>
  <si>
    <t>HZS-4</t>
  </si>
  <si>
    <t>Celoplošné zasíťování nástupiště-montáž</t>
  </si>
  <si>
    <t>-1251395278</t>
  </si>
  <si>
    <t>12</t>
  </si>
  <si>
    <t>M</t>
  </si>
  <si>
    <t>M-7</t>
  </si>
  <si>
    <t>Celoplošné zasíťování-dodávka materiálu</t>
  </si>
  <si>
    <t>kpl</t>
  </si>
  <si>
    <t>-1010935867</t>
  </si>
  <si>
    <t>13</t>
  </si>
  <si>
    <t>HZS-5</t>
  </si>
  <si>
    <t>Hrotový systém proti ptactvu-montáž</t>
  </si>
  <si>
    <t>-1799023429</t>
  </si>
  <si>
    <t>14</t>
  </si>
  <si>
    <t>M-8</t>
  </si>
  <si>
    <t>Hrotový systém proti ptactvu - dodávka materiálu</t>
  </si>
  <si>
    <t>1765994831</t>
  </si>
  <si>
    <t>997</t>
  </si>
  <si>
    <t>Přesun sutě</t>
  </si>
  <si>
    <t>997013151</t>
  </si>
  <si>
    <t>Vnitrostaveništní doprava suti a vybouraných hmot pro budovy v do 6 m s omezením mechanizace</t>
  </si>
  <si>
    <t>t</t>
  </si>
  <si>
    <t>1073653832</t>
  </si>
  <si>
    <t>16</t>
  </si>
  <si>
    <t>997013501</t>
  </si>
  <si>
    <t>Odvoz suti a vybouraných hmot na skládku nebo meziskládku do 1 km se složením</t>
  </si>
  <si>
    <t>2041424289</t>
  </si>
  <si>
    <t>17</t>
  </si>
  <si>
    <t>997013509</t>
  </si>
  <si>
    <t>Příplatek k odvozu suti a vybouraných hmot na skládku ZKD 1 km přes 1 km</t>
  </si>
  <si>
    <t>-1737687806</t>
  </si>
  <si>
    <t>VV</t>
  </si>
  <si>
    <t>podbití žlabů</t>
  </si>
  <si>
    <t>1,841*14</t>
  </si>
  <si>
    <t>18</t>
  </si>
  <si>
    <t>997013811</t>
  </si>
  <si>
    <t>Poplatek za uložení na skládce (skládkovné) stavebního odpadu dřevěného kód odpadu 17 02 01</t>
  </si>
  <si>
    <t>2138643230</t>
  </si>
  <si>
    <t>19</t>
  </si>
  <si>
    <t>997013843</t>
  </si>
  <si>
    <t>Poplatek za uložení na skládce (skládkovné) odpadu s obsahem nebezpečných látek kód odpadu 12 01 16</t>
  </si>
  <si>
    <t>-1211829705</t>
  </si>
  <si>
    <t>PSV</t>
  </si>
  <si>
    <t>Práce a dodávky PSV</t>
  </si>
  <si>
    <t>764</t>
  </si>
  <si>
    <t>Konstrukce klempířské</t>
  </si>
  <si>
    <t>20</t>
  </si>
  <si>
    <t>764004831</t>
  </si>
  <si>
    <t>Demontáž mezistřešního nebo zaatikového žlabu do suti</t>
  </si>
  <si>
    <t>m</t>
  </si>
  <si>
    <t>-749723739</t>
  </si>
  <si>
    <t>764505113</t>
  </si>
  <si>
    <t>Montáž žlabu mezistřešního nebo zaatikového uloženého v lůžku</t>
  </si>
  <si>
    <t>-676482753</t>
  </si>
  <si>
    <t>22</t>
  </si>
  <si>
    <t>764505114</t>
  </si>
  <si>
    <t>Montáž čela mezistřešního nebo zaatikového žlabu</t>
  </si>
  <si>
    <t>1658460556</t>
  </si>
  <si>
    <t>23</t>
  </si>
  <si>
    <t>764507410</t>
  </si>
  <si>
    <t>Montáž dilatace žlabů vložením dilatačního pásu rš do 1000 mm</t>
  </si>
  <si>
    <t>167742632</t>
  </si>
  <si>
    <t>24</t>
  </si>
  <si>
    <t>M-2</t>
  </si>
  <si>
    <t>Žlab z nerezu tl.1 mm</t>
  </si>
  <si>
    <t>32</t>
  </si>
  <si>
    <t>-1241202359</t>
  </si>
  <si>
    <t>25</t>
  </si>
  <si>
    <t>M-3</t>
  </si>
  <si>
    <t>Dilatace žlabu</t>
  </si>
  <si>
    <t>540461734</t>
  </si>
  <si>
    <t>26</t>
  </si>
  <si>
    <t>998764201</t>
  </si>
  <si>
    <t>Přesun hmot procentní pro konstrukce klempířské v objektech v do 6 m</t>
  </si>
  <si>
    <t>%</t>
  </si>
  <si>
    <t>-743371174</t>
  </si>
  <si>
    <t>766</t>
  </si>
  <si>
    <t>Konstrukce truhlářské</t>
  </si>
  <si>
    <t>27</t>
  </si>
  <si>
    <t>766421214</t>
  </si>
  <si>
    <t>Montáž obložení podhledů jednoduchých palubkami z měkkého dřeva š přes 100 mm</t>
  </si>
  <si>
    <t>-2115358095</t>
  </si>
  <si>
    <t>28</t>
  </si>
  <si>
    <t>M-4</t>
  </si>
  <si>
    <t>Palubka obkladová smrk tl.16 mm,péro-drážka</t>
  </si>
  <si>
    <t>819505277</t>
  </si>
  <si>
    <t>134,85*1,1 'Přepočtené koeficientem množství</t>
  </si>
  <si>
    <t>29</t>
  </si>
  <si>
    <t>766421821</t>
  </si>
  <si>
    <t>Demontáž truhlářského obložení podhledů z palubek</t>
  </si>
  <si>
    <t>1463477031</t>
  </si>
  <si>
    <t>30</t>
  </si>
  <si>
    <t>998766201</t>
  </si>
  <si>
    <t>Přesun hmot procentní pro konstrukce truhlářské v objektech v do 6 m</t>
  </si>
  <si>
    <t>499307236</t>
  </si>
  <si>
    <t>767</t>
  </si>
  <si>
    <t>Konstrukce zámečnické</t>
  </si>
  <si>
    <t>31</t>
  </si>
  <si>
    <t>767391112</t>
  </si>
  <si>
    <t>Montáž krytiny z tvarovaných plechů šroubováním</t>
  </si>
  <si>
    <t>1842710822</t>
  </si>
  <si>
    <t>15485113</t>
  </si>
  <si>
    <t>plech trapézový 35/207/1035 Pz tl 1,0mm</t>
  </si>
  <si>
    <t>-278078582</t>
  </si>
  <si>
    <t>1007,5*1,05 'Přepočtené koeficientem množství</t>
  </si>
  <si>
    <t>33</t>
  </si>
  <si>
    <t>767391237</t>
  </si>
  <si>
    <t>Vložení těsnícího pásku do spojů tvarovaných plechů ve sklonu do 10°</t>
  </si>
  <si>
    <t>-1947374262</t>
  </si>
  <si>
    <t>34</t>
  </si>
  <si>
    <t>M-1</t>
  </si>
  <si>
    <t>Spojovací nerez materiál</t>
  </si>
  <si>
    <t>-2008231993</t>
  </si>
  <si>
    <t>35</t>
  </si>
  <si>
    <t>M-6</t>
  </si>
  <si>
    <t>Těsnící materiál</t>
  </si>
  <si>
    <t>819037928</t>
  </si>
  <si>
    <t>36</t>
  </si>
  <si>
    <t>767392802</t>
  </si>
  <si>
    <t>Demontáž krytin střech z plechů šroubovaných do suti</t>
  </si>
  <si>
    <t>-1970173197</t>
  </si>
  <si>
    <t>37</t>
  </si>
  <si>
    <t>998767201</t>
  </si>
  <si>
    <t>Přesun hmot procentní pro zámečnické konstrukce v objektech v do 6 m</t>
  </si>
  <si>
    <t>-414119941</t>
  </si>
  <si>
    <t>783</t>
  </si>
  <si>
    <t>Dokončovací práce - nátěry</t>
  </si>
  <si>
    <t>38</t>
  </si>
  <si>
    <t>783213121</t>
  </si>
  <si>
    <t>Napouštěcí dvojnásobný syntetický biocidní nátěr tesařských konstrukcí zabudovaných do konstrukce</t>
  </si>
  <si>
    <t>-670956099</t>
  </si>
  <si>
    <t>39</t>
  </si>
  <si>
    <t>783218111</t>
  </si>
  <si>
    <t>Lazurovací dvojnásobný syntetický nátěr tesařských konstrukcí</t>
  </si>
  <si>
    <t>1706059060</t>
  </si>
  <si>
    <t>VRN</t>
  </si>
  <si>
    <t>Vedlejší rozpočtové náklady</t>
  </si>
  <si>
    <t>VRN1</t>
  </si>
  <si>
    <t>Průzkumné, geodetické a projektové práce</t>
  </si>
  <si>
    <t>40</t>
  </si>
  <si>
    <t>013203000</t>
  </si>
  <si>
    <t>Dokumentace stavby bez rozlišení- Dílenská dokumentace</t>
  </si>
  <si>
    <t>1024</t>
  </si>
  <si>
    <t>-1544043830</t>
  </si>
  <si>
    <t>VRN3</t>
  </si>
  <si>
    <t>Zařízení staveniště</t>
  </si>
  <si>
    <t>41</t>
  </si>
  <si>
    <t>032002000</t>
  </si>
  <si>
    <t>-169870924</t>
  </si>
  <si>
    <t>42</t>
  </si>
  <si>
    <t>034103000</t>
  </si>
  <si>
    <t>Oplocení staveniště-zřízení,nájem</t>
  </si>
  <si>
    <t>-1372677553</t>
  </si>
  <si>
    <t>43</t>
  </si>
  <si>
    <t>039002000</t>
  </si>
  <si>
    <t>Zrušení zařízení staveniště</t>
  </si>
  <si>
    <t>-60758911</t>
  </si>
  <si>
    <t>44</t>
  </si>
  <si>
    <t>039103000</t>
  </si>
  <si>
    <t>Rozebrání, bourání a odvoz oplocení</t>
  </si>
  <si>
    <t>-33387862</t>
  </si>
  <si>
    <t>VRN4</t>
  </si>
  <si>
    <t>Inženýrská činnost</t>
  </si>
  <si>
    <t>45</t>
  </si>
  <si>
    <t>041903000</t>
  </si>
  <si>
    <t>Dozor jiné osoby-vedoucí pracovník s oprávněním B-02</t>
  </si>
  <si>
    <t>-1915927373</t>
  </si>
  <si>
    <t>VRN6</t>
  </si>
  <si>
    <t>Územní vlivy</t>
  </si>
  <si>
    <t>46</t>
  </si>
  <si>
    <t>065002000</t>
  </si>
  <si>
    <t>Mimostaveništní doprava materiálů</t>
  </si>
  <si>
    <t>-683096850</t>
  </si>
  <si>
    <t>15.7 2020</t>
  </si>
  <si>
    <t xml:space="preserve">SOUPIS PRACÍ </t>
  </si>
  <si>
    <t xml:space="preserve">Oprava provozních objektů v obvodu OŘ Ostrava - doplnění ochrany zastřešení nástupišť                                             Opava východ, Frýdek Místek, Český Těšín </t>
  </si>
  <si>
    <t>SO02</t>
  </si>
  <si>
    <t>SO02 Oprava žlabů a zabezpečení konstrukcí proti ptactvu na 1. nástupišti (ostrovní)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</si>
</sst>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73" zoomScaleNormal="100" workbookViewId="0">
      <selection activeCell="J95" sqref="J95:AF9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 x14ac:dyDescent="0.2">
      <c r="AR2" s="193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 x14ac:dyDescent="0.2">
      <c r="B5" s="19"/>
      <c r="D5" s="22" t="s">
        <v>12</v>
      </c>
      <c r="K5" s="178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9"/>
      <c r="BS5" s="16" t="s">
        <v>6</v>
      </c>
    </row>
    <row r="6" spans="1:74" s="1" customFormat="1" ht="36.950000000000003" customHeight="1" x14ac:dyDescent="0.2">
      <c r="B6" s="19"/>
      <c r="D6" s="24" t="s">
        <v>13</v>
      </c>
      <c r="K6" s="180" t="s">
        <v>338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9"/>
      <c r="BS6" s="16" t="s">
        <v>6</v>
      </c>
    </row>
    <row r="7" spans="1:74" s="1" customFormat="1" ht="12" customHeight="1" x14ac:dyDescent="0.2">
      <c r="B7" s="19"/>
      <c r="D7" s="25" t="s">
        <v>14</v>
      </c>
      <c r="K7" s="23" t="s">
        <v>1</v>
      </c>
      <c r="AK7" s="25" t="s">
        <v>15</v>
      </c>
      <c r="AN7" s="23" t="s">
        <v>1</v>
      </c>
      <c r="AR7" s="19"/>
      <c r="BS7" s="16" t="s">
        <v>6</v>
      </c>
    </row>
    <row r="8" spans="1:74" s="1" customFormat="1" ht="12" customHeight="1" x14ac:dyDescent="0.2">
      <c r="B8" s="19"/>
      <c r="D8" s="25" t="s">
        <v>16</v>
      </c>
      <c r="K8" s="23" t="s">
        <v>17</v>
      </c>
      <c r="AK8" s="25" t="s">
        <v>18</v>
      </c>
      <c r="AN8" s="23" t="s">
        <v>336</v>
      </c>
      <c r="AR8" s="19"/>
      <c r="BS8" s="16" t="s">
        <v>6</v>
      </c>
    </row>
    <row r="9" spans="1:74" s="1" customFormat="1" ht="14.45" customHeight="1" x14ac:dyDescent="0.2">
      <c r="B9" s="19"/>
      <c r="AR9" s="19"/>
      <c r="BS9" s="16" t="s">
        <v>6</v>
      </c>
    </row>
    <row r="10" spans="1:74" s="1" customFormat="1" ht="12" customHeight="1" x14ac:dyDescent="0.2">
      <c r="B10" s="19"/>
      <c r="D10" s="25" t="s">
        <v>19</v>
      </c>
      <c r="AK10" s="25" t="s">
        <v>20</v>
      </c>
      <c r="AN10" s="23" t="s">
        <v>1</v>
      </c>
      <c r="AR10" s="19"/>
      <c r="BS10" s="16" t="s">
        <v>6</v>
      </c>
    </row>
    <row r="11" spans="1:74" s="1" customFormat="1" ht="18.399999999999999" customHeight="1" x14ac:dyDescent="0.2">
      <c r="B11" s="19"/>
      <c r="E11" s="23" t="s">
        <v>17</v>
      </c>
      <c r="AK11" s="25" t="s">
        <v>21</v>
      </c>
      <c r="AN11" s="23" t="s">
        <v>1</v>
      </c>
      <c r="AR11" s="19"/>
      <c r="BS11" s="16" t="s">
        <v>6</v>
      </c>
    </row>
    <row r="12" spans="1:74" s="1" customFormat="1" ht="6.95" customHeight="1" x14ac:dyDescent="0.2">
      <c r="B12" s="19"/>
      <c r="AR12" s="19"/>
      <c r="BS12" s="16" t="s">
        <v>6</v>
      </c>
    </row>
    <row r="13" spans="1:74" s="1" customFormat="1" ht="12" customHeight="1" x14ac:dyDescent="0.2">
      <c r="B13" s="19"/>
      <c r="D13" s="25" t="s">
        <v>22</v>
      </c>
      <c r="AK13" s="25" t="s">
        <v>20</v>
      </c>
      <c r="AN13" s="23" t="s">
        <v>1</v>
      </c>
      <c r="AR13" s="19"/>
      <c r="BS13" s="16" t="s">
        <v>6</v>
      </c>
    </row>
    <row r="14" spans="1:74" ht="12.75" x14ac:dyDescent="0.2">
      <c r="B14" s="19"/>
      <c r="E14" s="23" t="s">
        <v>17</v>
      </c>
      <c r="AK14" s="25" t="s">
        <v>21</v>
      </c>
      <c r="AN14" s="23" t="s">
        <v>1</v>
      </c>
      <c r="AR14" s="19"/>
      <c r="BS14" s="16" t="s">
        <v>6</v>
      </c>
    </row>
    <row r="15" spans="1:74" s="1" customFormat="1" ht="6.95" customHeight="1" x14ac:dyDescent="0.2">
      <c r="B15" s="19"/>
      <c r="AR15" s="19"/>
      <c r="BS15" s="16" t="s">
        <v>3</v>
      </c>
    </row>
    <row r="16" spans="1:74" s="1" customFormat="1" ht="12" customHeight="1" x14ac:dyDescent="0.2">
      <c r="B16" s="19"/>
      <c r="D16" s="25" t="s">
        <v>23</v>
      </c>
      <c r="AK16" s="25" t="s">
        <v>20</v>
      </c>
      <c r="AN16" s="23" t="s">
        <v>1</v>
      </c>
      <c r="AR16" s="19"/>
      <c r="BS16" s="16" t="s">
        <v>3</v>
      </c>
    </row>
    <row r="17" spans="1:71" s="1" customFormat="1" ht="18.399999999999999" customHeight="1" x14ac:dyDescent="0.2">
      <c r="B17" s="19"/>
      <c r="E17" s="23" t="s">
        <v>17</v>
      </c>
      <c r="AK17" s="25" t="s">
        <v>21</v>
      </c>
      <c r="AN17" s="23" t="s">
        <v>1</v>
      </c>
      <c r="AR17" s="19"/>
      <c r="BS17" s="16" t="s">
        <v>24</v>
      </c>
    </row>
    <row r="18" spans="1:71" s="1" customFormat="1" ht="6.95" customHeight="1" x14ac:dyDescent="0.2">
      <c r="B18" s="19"/>
      <c r="AR18" s="19"/>
      <c r="BS18" s="16" t="s">
        <v>6</v>
      </c>
    </row>
    <row r="19" spans="1:71" s="1" customFormat="1" ht="12" customHeight="1" x14ac:dyDescent="0.2">
      <c r="B19" s="19"/>
      <c r="D19" s="25" t="s">
        <v>25</v>
      </c>
      <c r="AK19" s="25" t="s">
        <v>20</v>
      </c>
      <c r="AN19" s="23" t="s">
        <v>1</v>
      </c>
      <c r="AR19" s="19"/>
      <c r="BS19" s="16" t="s">
        <v>6</v>
      </c>
    </row>
    <row r="20" spans="1:71" s="1" customFormat="1" ht="18.399999999999999" customHeight="1" x14ac:dyDescent="0.2">
      <c r="B20" s="19"/>
      <c r="E20" s="23" t="s">
        <v>17</v>
      </c>
      <c r="AK20" s="25" t="s">
        <v>21</v>
      </c>
      <c r="AN20" s="23" t="s">
        <v>1</v>
      </c>
      <c r="AR20" s="19"/>
      <c r="BS20" s="16" t="s">
        <v>24</v>
      </c>
    </row>
    <row r="21" spans="1:71" s="1" customFormat="1" ht="6.95" customHeight="1" x14ac:dyDescent="0.2">
      <c r="B21" s="19"/>
      <c r="AR21" s="19"/>
    </row>
    <row r="22" spans="1:71" s="1" customFormat="1" ht="12" customHeight="1" x14ac:dyDescent="0.2">
      <c r="B22" s="19"/>
      <c r="D22" s="25" t="s">
        <v>26</v>
      </c>
      <c r="AR22" s="19"/>
    </row>
    <row r="23" spans="1:71" s="1" customFormat="1" ht="16.5" customHeight="1" x14ac:dyDescent="0.2">
      <c r="B23" s="19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9"/>
    </row>
    <row r="24" spans="1:71" s="1" customFormat="1" ht="6.95" customHeight="1" x14ac:dyDescent="0.2">
      <c r="B24" s="19"/>
      <c r="AR24" s="19"/>
    </row>
    <row r="25" spans="1:71" s="1" customFormat="1" ht="6.95" customHeight="1" x14ac:dyDescent="0.2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 x14ac:dyDescent="0.2">
      <c r="A26" s="28"/>
      <c r="B26" s="29"/>
      <c r="C26" s="28"/>
      <c r="D26" s="30" t="s">
        <v>27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2">
        <f>ROUND(AG94,2)</f>
        <v>0</v>
      </c>
      <c r="AL26" s="183"/>
      <c r="AM26" s="183"/>
      <c r="AN26" s="183"/>
      <c r="AO26" s="183"/>
      <c r="AP26" s="28"/>
      <c r="AQ26" s="28"/>
      <c r="AR26" s="29"/>
      <c r="BE26" s="28"/>
    </row>
    <row r="27" spans="1:7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84" t="s">
        <v>28</v>
      </c>
      <c r="M28" s="184"/>
      <c r="N28" s="184"/>
      <c r="O28" s="184"/>
      <c r="P28" s="184"/>
      <c r="Q28" s="28"/>
      <c r="R28" s="28"/>
      <c r="S28" s="28"/>
      <c r="T28" s="28"/>
      <c r="U28" s="28"/>
      <c r="V28" s="28"/>
      <c r="W28" s="184" t="s">
        <v>29</v>
      </c>
      <c r="X28" s="184"/>
      <c r="Y28" s="184"/>
      <c r="Z28" s="184"/>
      <c r="AA28" s="184"/>
      <c r="AB28" s="184"/>
      <c r="AC28" s="184"/>
      <c r="AD28" s="184"/>
      <c r="AE28" s="184"/>
      <c r="AF28" s="28"/>
      <c r="AG28" s="28"/>
      <c r="AH28" s="28"/>
      <c r="AI28" s="28"/>
      <c r="AJ28" s="28"/>
      <c r="AK28" s="184" t="s">
        <v>30</v>
      </c>
      <c r="AL28" s="184"/>
      <c r="AM28" s="184"/>
      <c r="AN28" s="184"/>
      <c r="AO28" s="184"/>
      <c r="AP28" s="28"/>
      <c r="AQ28" s="28"/>
      <c r="AR28" s="29"/>
      <c r="BE28" s="28"/>
    </row>
    <row r="29" spans="1:71" s="3" customFormat="1" ht="14.45" customHeight="1" x14ac:dyDescent="0.2">
      <c r="B29" s="33"/>
      <c r="D29" s="25" t="s">
        <v>31</v>
      </c>
      <c r="F29" s="25" t="s">
        <v>32</v>
      </c>
      <c r="L29" s="187">
        <v>0.21</v>
      </c>
      <c r="M29" s="186"/>
      <c r="N29" s="186"/>
      <c r="O29" s="186"/>
      <c r="P29" s="186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5">
        <f>ROUND(AV94, 2)</f>
        <v>0</v>
      </c>
      <c r="AL29" s="186"/>
      <c r="AM29" s="186"/>
      <c r="AN29" s="186"/>
      <c r="AO29" s="186"/>
      <c r="AR29" s="33"/>
    </row>
    <row r="30" spans="1:71" s="3" customFormat="1" ht="14.45" customHeight="1" x14ac:dyDescent="0.2">
      <c r="B30" s="33"/>
      <c r="F30" s="25" t="s">
        <v>33</v>
      </c>
      <c r="L30" s="187">
        <v>0.15</v>
      </c>
      <c r="M30" s="186"/>
      <c r="N30" s="186"/>
      <c r="O30" s="186"/>
      <c r="P30" s="186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5">
        <f>ROUND(AW94, 2)</f>
        <v>0</v>
      </c>
      <c r="AL30" s="186"/>
      <c r="AM30" s="186"/>
      <c r="AN30" s="186"/>
      <c r="AO30" s="186"/>
      <c r="AR30" s="33"/>
    </row>
    <row r="31" spans="1:71" s="3" customFormat="1" ht="14.45" hidden="1" customHeight="1" x14ac:dyDescent="0.2">
      <c r="B31" s="33"/>
      <c r="F31" s="25" t="s">
        <v>34</v>
      </c>
      <c r="L31" s="187">
        <v>0.21</v>
      </c>
      <c r="M31" s="186"/>
      <c r="N31" s="186"/>
      <c r="O31" s="186"/>
      <c r="P31" s="186"/>
      <c r="W31" s="185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5">
        <v>0</v>
      </c>
      <c r="AL31" s="186"/>
      <c r="AM31" s="186"/>
      <c r="AN31" s="186"/>
      <c r="AO31" s="186"/>
      <c r="AR31" s="33"/>
    </row>
    <row r="32" spans="1:71" s="3" customFormat="1" ht="14.45" hidden="1" customHeight="1" x14ac:dyDescent="0.2">
      <c r="B32" s="33"/>
      <c r="F32" s="25" t="s">
        <v>35</v>
      </c>
      <c r="L32" s="187">
        <v>0.15</v>
      </c>
      <c r="M32" s="186"/>
      <c r="N32" s="186"/>
      <c r="O32" s="186"/>
      <c r="P32" s="186"/>
      <c r="W32" s="185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5">
        <v>0</v>
      </c>
      <c r="AL32" s="186"/>
      <c r="AM32" s="186"/>
      <c r="AN32" s="186"/>
      <c r="AO32" s="186"/>
      <c r="AR32" s="33"/>
    </row>
    <row r="33" spans="1:57" s="3" customFormat="1" ht="14.45" hidden="1" customHeight="1" x14ac:dyDescent="0.2">
      <c r="B33" s="33"/>
      <c r="F33" s="25" t="s">
        <v>36</v>
      </c>
      <c r="L33" s="187">
        <v>0</v>
      </c>
      <c r="M33" s="186"/>
      <c r="N33" s="186"/>
      <c r="O33" s="186"/>
      <c r="P33" s="186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5">
        <v>0</v>
      </c>
      <c r="AL33" s="186"/>
      <c r="AM33" s="186"/>
      <c r="AN33" s="186"/>
      <c r="AO33" s="186"/>
      <c r="AR33" s="33"/>
    </row>
    <row r="34" spans="1:57" s="2" customFormat="1" ht="6.95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 x14ac:dyDescent="0.2">
      <c r="A35" s="28"/>
      <c r="B35" s="29"/>
      <c r="C35" s="34"/>
      <c r="D35" s="35" t="s">
        <v>37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38</v>
      </c>
      <c r="U35" s="36"/>
      <c r="V35" s="36"/>
      <c r="W35" s="36"/>
      <c r="X35" s="208" t="s">
        <v>39</v>
      </c>
      <c r="Y35" s="209"/>
      <c r="Z35" s="209"/>
      <c r="AA35" s="209"/>
      <c r="AB35" s="209"/>
      <c r="AC35" s="36"/>
      <c r="AD35" s="36"/>
      <c r="AE35" s="36"/>
      <c r="AF35" s="36"/>
      <c r="AG35" s="36"/>
      <c r="AH35" s="36"/>
      <c r="AI35" s="36"/>
      <c r="AJ35" s="36"/>
      <c r="AK35" s="210">
        <f>SUM(AK26:AK33)</f>
        <v>0</v>
      </c>
      <c r="AL35" s="209"/>
      <c r="AM35" s="209"/>
      <c r="AN35" s="209"/>
      <c r="AO35" s="211"/>
      <c r="AP35" s="34"/>
      <c r="AQ35" s="34"/>
      <c r="AR35" s="29"/>
      <c r="BE35" s="28"/>
    </row>
    <row r="36" spans="1:57" s="2" customFormat="1" ht="6.95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 x14ac:dyDescent="0.2">
      <c r="B38" s="19"/>
      <c r="AR38" s="19"/>
    </row>
    <row r="39" spans="1:57" s="1" customFormat="1" ht="14.45" customHeight="1" x14ac:dyDescent="0.2">
      <c r="B39" s="19"/>
      <c r="AR39" s="19"/>
    </row>
    <row r="40" spans="1:57" s="1" customFormat="1" ht="14.45" customHeight="1" x14ac:dyDescent="0.2">
      <c r="B40" s="19"/>
      <c r="AR40" s="19"/>
    </row>
    <row r="41" spans="1:57" s="1" customFormat="1" ht="14.45" customHeight="1" x14ac:dyDescent="0.2">
      <c r="B41" s="19"/>
      <c r="AR41" s="19"/>
    </row>
    <row r="42" spans="1:57" s="1" customFormat="1" ht="14.45" customHeight="1" x14ac:dyDescent="0.2">
      <c r="B42" s="19"/>
      <c r="AR42" s="19"/>
    </row>
    <row r="43" spans="1:57" s="1" customFormat="1" ht="14.45" customHeight="1" x14ac:dyDescent="0.2">
      <c r="B43" s="19"/>
      <c r="AR43" s="19"/>
    </row>
    <row r="44" spans="1:57" s="1" customFormat="1" ht="14.45" customHeight="1" x14ac:dyDescent="0.2">
      <c r="B44" s="19"/>
      <c r="AR44" s="19"/>
    </row>
    <row r="45" spans="1:57" s="1" customFormat="1" ht="14.45" customHeight="1" x14ac:dyDescent="0.2">
      <c r="B45" s="19"/>
      <c r="AR45" s="19"/>
    </row>
    <row r="46" spans="1:57" s="1" customFormat="1" ht="14.45" customHeight="1" x14ac:dyDescent="0.2">
      <c r="B46" s="19"/>
      <c r="AR46" s="19"/>
    </row>
    <row r="47" spans="1:57" s="1" customFormat="1" ht="14.45" customHeight="1" x14ac:dyDescent="0.2">
      <c r="B47" s="19"/>
      <c r="AR47" s="19"/>
    </row>
    <row r="48" spans="1:57" s="1" customFormat="1" ht="14.45" customHeight="1" x14ac:dyDescent="0.2">
      <c r="B48" s="19"/>
      <c r="AR48" s="19"/>
    </row>
    <row r="49" spans="1:57" s="2" customFormat="1" ht="14.45" customHeight="1" x14ac:dyDescent="0.2">
      <c r="B49" s="38"/>
      <c r="D49" s="39" t="s">
        <v>40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41</v>
      </c>
      <c r="AI49" s="40"/>
      <c r="AJ49" s="40"/>
      <c r="AK49" s="40"/>
      <c r="AL49" s="40"/>
      <c r="AM49" s="40"/>
      <c r="AN49" s="40"/>
      <c r="AO49" s="40"/>
      <c r="AR49" s="38"/>
    </row>
    <row r="50" spans="1:57" x14ac:dyDescent="0.2">
      <c r="B50" s="19"/>
      <c r="AR50" s="19"/>
    </row>
    <row r="51" spans="1:57" x14ac:dyDescent="0.2">
      <c r="B51" s="19"/>
      <c r="AR51" s="19"/>
    </row>
    <row r="52" spans="1:57" x14ac:dyDescent="0.2">
      <c r="B52" s="19"/>
      <c r="AR52" s="19"/>
    </row>
    <row r="53" spans="1:57" x14ac:dyDescent="0.2">
      <c r="B53" s="19"/>
      <c r="AR53" s="19"/>
    </row>
    <row r="54" spans="1:57" x14ac:dyDescent="0.2">
      <c r="B54" s="19"/>
      <c r="AR54" s="19"/>
    </row>
    <row r="55" spans="1:57" x14ac:dyDescent="0.2">
      <c r="B55" s="19"/>
      <c r="AR55" s="19"/>
    </row>
    <row r="56" spans="1:57" x14ac:dyDescent="0.2">
      <c r="B56" s="19"/>
      <c r="AR56" s="19"/>
    </row>
    <row r="57" spans="1:57" x14ac:dyDescent="0.2">
      <c r="B57" s="19"/>
      <c r="AR57" s="19"/>
    </row>
    <row r="58" spans="1:57" x14ac:dyDescent="0.2">
      <c r="B58" s="19"/>
      <c r="AR58" s="19"/>
    </row>
    <row r="59" spans="1:57" x14ac:dyDescent="0.2">
      <c r="B59" s="19"/>
      <c r="AR59" s="19"/>
    </row>
    <row r="60" spans="1:57" s="2" customFormat="1" ht="12.75" x14ac:dyDescent="0.2">
      <c r="A60" s="28"/>
      <c r="B60" s="29"/>
      <c r="C60" s="28"/>
      <c r="D60" s="41" t="s">
        <v>42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43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42</v>
      </c>
      <c r="AI60" s="31"/>
      <c r="AJ60" s="31"/>
      <c r="AK60" s="31"/>
      <c r="AL60" s="31"/>
      <c r="AM60" s="41" t="s">
        <v>43</v>
      </c>
      <c r="AN60" s="31"/>
      <c r="AO60" s="31"/>
      <c r="AP60" s="28"/>
      <c r="AQ60" s="28"/>
      <c r="AR60" s="29"/>
      <c r="BE60" s="28"/>
    </row>
    <row r="61" spans="1:57" x14ac:dyDescent="0.2">
      <c r="B61" s="19"/>
      <c r="AR61" s="19"/>
    </row>
    <row r="62" spans="1:57" x14ac:dyDescent="0.2">
      <c r="B62" s="19"/>
      <c r="AR62" s="19"/>
    </row>
    <row r="63" spans="1:57" x14ac:dyDescent="0.2">
      <c r="B63" s="19"/>
      <c r="AR63" s="19"/>
    </row>
    <row r="64" spans="1:57" s="2" customFormat="1" ht="12.75" x14ac:dyDescent="0.2">
      <c r="A64" s="28"/>
      <c r="B64" s="29"/>
      <c r="C64" s="28"/>
      <c r="D64" s="39" t="s">
        <v>44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45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x14ac:dyDescent="0.2">
      <c r="B65" s="19"/>
      <c r="AR65" s="19"/>
    </row>
    <row r="66" spans="1:57" x14ac:dyDescent="0.2">
      <c r="B66" s="19"/>
      <c r="AR66" s="19"/>
    </row>
    <row r="67" spans="1:57" x14ac:dyDescent="0.2">
      <c r="B67" s="19"/>
      <c r="AR67" s="19"/>
    </row>
    <row r="68" spans="1:57" x14ac:dyDescent="0.2">
      <c r="B68" s="19"/>
      <c r="AR68" s="19"/>
    </row>
    <row r="69" spans="1:57" x14ac:dyDescent="0.2">
      <c r="B69" s="19"/>
      <c r="AR69" s="19"/>
    </row>
    <row r="70" spans="1:57" x14ac:dyDescent="0.2">
      <c r="B70" s="19"/>
      <c r="AR70" s="19"/>
    </row>
    <row r="71" spans="1:57" x14ac:dyDescent="0.2">
      <c r="B71" s="19"/>
      <c r="AR71" s="19"/>
    </row>
    <row r="72" spans="1:57" x14ac:dyDescent="0.2">
      <c r="B72" s="19"/>
      <c r="AR72" s="19"/>
    </row>
    <row r="73" spans="1:57" x14ac:dyDescent="0.2">
      <c r="B73" s="19"/>
      <c r="AR73" s="19"/>
    </row>
    <row r="74" spans="1:57" x14ac:dyDescent="0.2">
      <c r="B74" s="19"/>
      <c r="AR74" s="19"/>
    </row>
    <row r="75" spans="1:57" s="2" customFormat="1" ht="12.75" x14ac:dyDescent="0.2">
      <c r="A75" s="28"/>
      <c r="B75" s="29"/>
      <c r="C75" s="28"/>
      <c r="D75" s="41" t="s">
        <v>42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43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42</v>
      </c>
      <c r="AI75" s="31"/>
      <c r="AJ75" s="31"/>
      <c r="AK75" s="31"/>
      <c r="AL75" s="31"/>
      <c r="AM75" s="41" t="s">
        <v>43</v>
      </c>
      <c r="AN75" s="31"/>
      <c r="AO75" s="31"/>
      <c r="AP75" s="28"/>
      <c r="AQ75" s="28"/>
      <c r="AR75" s="29"/>
      <c r="BE75" s="28"/>
    </row>
    <row r="76" spans="1:57" s="2" customFormat="1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 x14ac:dyDescent="0.2">
      <c r="A82" s="28"/>
      <c r="B82" s="29"/>
      <c r="C82" s="20" t="s">
        <v>46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 x14ac:dyDescent="0.2">
      <c r="B84" s="47"/>
      <c r="C84" s="25" t="s">
        <v>12</v>
      </c>
      <c r="L84" s="4">
        <f>K5</f>
        <v>0</v>
      </c>
      <c r="AR84" s="47"/>
    </row>
    <row r="85" spans="1:91" s="5" customFormat="1" ht="36.950000000000003" customHeight="1" x14ac:dyDescent="0.2">
      <c r="B85" s="48"/>
      <c r="C85" s="49" t="s">
        <v>13</v>
      </c>
      <c r="L85" s="199" t="str">
        <f>K6</f>
        <v xml:space="preserve">Oprava provozních objektů v obvodu OŘ Ostrava - doplnění ochrany zastřešení nástupišť                                             Opava východ, Frýdek Místek, Český Těšín 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R85" s="48"/>
    </row>
    <row r="86" spans="1:91" s="2" customFormat="1" ht="6.95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 x14ac:dyDescent="0.2">
      <c r="A87" s="28"/>
      <c r="B87" s="29"/>
      <c r="C87" s="25" t="s">
        <v>16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18</v>
      </c>
      <c r="AJ87" s="28"/>
      <c r="AK87" s="28"/>
      <c r="AL87" s="28"/>
      <c r="AM87" s="201" t="str">
        <f>IF(AN8= "","",AN8)</f>
        <v>15.7 2020</v>
      </c>
      <c r="AN87" s="201"/>
      <c r="AO87" s="28"/>
      <c r="AP87" s="28"/>
      <c r="AQ87" s="28"/>
      <c r="AR87" s="29"/>
      <c r="BE87" s="28"/>
    </row>
    <row r="88" spans="1:91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 x14ac:dyDescent="0.2">
      <c r="A89" s="28"/>
      <c r="B89" s="29"/>
      <c r="C89" s="25" t="s">
        <v>19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23</v>
      </c>
      <c r="AJ89" s="28"/>
      <c r="AK89" s="28"/>
      <c r="AL89" s="28"/>
      <c r="AM89" s="202" t="str">
        <f>IF(E17="","",E17)</f>
        <v xml:space="preserve"> </v>
      </c>
      <c r="AN89" s="203"/>
      <c r="AO89" s="203"/>
      <c r="AP89" s="203"/>
      <c r="AQ89" s="28"/>
      <c r="AR89" s="29"/>
      <c r="AS89" s="204" t="s">
        <v>47</v>
      </c>
      <c r="AT89" s="205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 x14ac:dyDescent="0.2">
      <c r="A90" s="28"/>
      <c r="B90" s="29"/>
      <c r="C90" s="25" t="s">
        <v>22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25</v>
      </c>
      <c r="AJ90" s="28"/>
      <c r="AK90" s="28"/>
      <c r="AL90" s="28"/>
      <c r="AM90" s="202" t="str">
        <f>IF(E20="","",E20)</f>
        <v xml:space="preserve"> </v>
      </c>
      <c r="AN90" s="203"/>
      <c r="AO90" s="203"/>
      <c r="AP90" s="203"/>
      <c r="AQ90" s="28"/>
      <c r="AR90" s="29"/>
      <c r="AS90" s="206"/>
      <c r="AT90" s="207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06"/>
      <c r="AT91" s="207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 x14ac:dyDescent="0.2">
      <c r="A92" s="28"/>
      <c r="B92" s="29"/>
      <c r="C92" s="194" t="s">
        <v>48</v>
      </c>
      <c r="D92" s="195"/>
      <c r="E92" s="195"/>
      <c r="F92" s="195"/>
      <c r="G92" s="195"/>
      <c r="H92" s="56"/>
      <c r="I92" s="196" t="s">
        <v>49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50</v>
      </c>
      <c r="AH92" s="195"/>
      <c r="AI92" s="195"/>
      <c r="AJ92" s="195"/>
      <c r="AK92" s="195"/>
      <c r="AL92" s="195"/>
      <c r="AM92" s="195"/>
      <c r="AN92" s="196" t="s">
        <v>51</v>
      </c>
      <c r="AO92" s="195"/>
      <c r="AP92" s="198"/>
      <c r="AQ92" s="57" t="s">
        <v>52</v>
      </c>
      <c r="AR92" s="29"/>
      <c r="AS92" s="58" t="s">
        <v>53</v>
      </c>
      <c r="AT92" s="59" t="s">
        <v>54</v>
      </c>
      <c r="AU92" s="59" t="s">
        <v>55</v>
      </c>
      <c r="AV92" s="59" t="s">
        <v>56</v>
      </c>
      <c r="AW92" s="59" t="s">
        <v>57</v>
      </c>
      <c r="AX92" s="59" t="s">
        <v>58</v>
      </c>
      <c r="AY92" s="59" t="s">
        <v>59</v>
      </c>
      <c r="AZ92" s="59" t="s">
        <v>60</v>
      </c>
      <c r="BA92" s="59" t="s">
        <v>61</v>
      </c>
      <c r="BB92" s="59" t="s">
        <v>62</v>
      </c>
      <c r="BC92" s="59" t="s">
        <v>63</v>
      </c>
      <c r="BD92" s="60" t="s">
        <v>64</v>
      </c>
      <c r="BE92" s="28"/>
    </row>
    <row r="93" spans="1:91" s="2" customFormat="1" ht="10.9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 x14ac:dyDescent="0.2">
      <c r="B94" s="64"/>
      <c r="C94" s="65" t="s">
        <v>65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91">
        <f>ROUND(AG95,2)</f>
        <v>0</v>
      </c>
      <c r="AH94" s="191"/>
      <c r="AI94" s="191"/>
      <c r="AJ94" s="191"/>
      <c r="AK94" s="191"/>
      <c r="AL94" s="191"/>
      <c r="AM94" s="191"/>
      <c r="AN94" s="192">
        <f>SUM(AG94,AT94)</f>
        <v>0</v>
      </c>
      <c r="AO94" s="192"/>
      <c r="AP94" s="192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2153.0817900000002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66</v>
      </c>
      <c r="BT94" s="73" t="s">
        <v>67</v>
      </c>
      <c r="BU94" s="74" t="s">
        <v>68</v>
      </c>
      <c r="BV94" s="73" t="s">
        <v>69</v>
      </c>
      <c r="BW94" s="73" t="s">
        <v>4</v>
      </c>
      <c r="BX94" s="73" t="s">
        <v>70</v>
      </c>
      <c r="CL94" s="73" t="s">
        <v>1</v>
      </c>
    </row>
    <row r="95" spans="1:91" s="7" customFormat="1" ht="24.75" customHeight="1" x14ac:dyDescent="0.2">
      <c r="A95" s="75" t="s">
        <v>71</v>
      </c>
      <c r="B95" s="76"/>
      <c r="C95" s="77"/>
      <c r="D95" s="190" t="s">
        <v>339</v>
      </c>
      <c r="E95" s="190"/>
      <c r="F95" s="190"/>
      <c r="G95" s="190"/>
      <c r="H95" s="190"/>
      <c r="I95" s="78"/>
      <c r="J95" s="190" t="s">
        <v>72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'SO02 - Oprava žlabů a zabez...'!J30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79" t="s">
        <v>73</v>
      </c>
      <c r="AR95" s="76"/>
      <c r="AS95" s="80">
        <v>0</v>
      </c>
      <c r="AT95" s="81">
        <f>ROUND(SUM(AV95:AW95),2)</f>
        <v>0</v>
      </c>
      <c r="AU95" s="82">
        <f>'SO02 - Oprava žlabů a zabez...'!P131</f>
        <v>2153.0817939999997</v>
      </c>
      <c r="AV95" s="81">
        <f>'SO02 - Oprava žlabů a zabez...'!J33</f>
        <v>0</v>
      </c>
      <c r="AW95" s="81">
        <f>'SO02 - Oprava žlabů a zabez...'!J34</f>
        <v>0</v>
      </c>
      <c r="AX95" s="81">
        <f>'SO02 - Oprava žlabů a zabez...'!J35</f>
        <v>0</v>
      </c>
      <c r="AY95" s="81">
        <f>'SO02 - Oprava žlabů a zabez...'!J36</f>
        <v>0</v>
      </c>
      <c r="AZ95" s="81">
        <f>'SO02 - Oprava žlabů a zabez...'!F33</f>
        <v>0</v>
      </c>
      <c r="BA95" s="81">
        <f>'SO02 - Oprava žlabů a zabez...'!F34</f>
        <v>0</v>
      </c>
      <c r="BB95" s="81">
        <f>'SO02 - Oprava žlabů a zabez...'!F35</f>
        <v>0</v>
      </c>
      <c r="BC95" s="81">
        <f>'SO02 - Oprava žlabů a zabez...'!F36</f>
        <v>0</v>
      </c>
      <c r="BD95" s="83">
        <f>'SO02 - Oprava žlabů a zabez...'!F37</f>
        <v>0</v>
      </c>
      <c r="BT95" s="84" t="s">
        <v>74</v>
      </c>
      <c r="BV95" s="84" t="s">
        <v>69</v>
      </c>
      <c r="BW95" s="84" t="s">
        <v>75</v>
      </c>
      <c r="BX95" s="84" t="s">
        <v>4</v>
      </c>
      <c r="CL95" s="84" t="s">
        <v>1</v>
      </c>
      <c r="CM95" s="84" t="s">
        <v>76</v>
      </c>
    </row>
    <row r="96" spans="1:91" s="2" customFormat="1" ht="30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 x14ac:dyDescent="0.2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Oprava žlabů a zabez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7"/>
  <sheetViews>
    <sheetView showGridLines="0" workbookViewId="0">
      <selection activeCell="E124" sqref="E12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5"/>
    </row>
    <row r="2" spans="1:46" s="1" customFormat="1" ht="36.950000000000003" customHeight="1" x14ac:dyDescent="0.2">
      <c r="L2" s="193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6" t="s">
        <v>75</v>
      </c>
    </row>
    <row r="3" spans="1:46" s="1" customFormat="1" ht="6.95" hidden="1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1:46" s="1" customFormat="1" ht="24.95" hidden="1" customHeight="1" x14ac:dyDescent="0.2">
      <c r="B4" s="19"/>
      <c r="D4" s="20" t="s">
        <v>77</v>
      </c>
      <c r="L4" s="19"/>
      <c r="M4" s="86" t="s">
        <v>10</v>
      </c>
      <c r="AT4" s="16" t="s">
        <v>3</v>
      </c>
    </row>
    <row r="5" spans="1:46" s="1" customFormat="1" ht="6.95" hidden="1" customHeight="1" x14ac:dyDescent="0.2">
      <c r="B5" s="19"/>
      <c r="L5" s="19"/>
    </row>
    <row r="6" spans="1:46" s="1" customFormat="1" ht="12" hidden="1" customHeight="1" x14ac:dyDescent="0.2">
      <c r="B6" s="19"/>
      <c r="D6" s="25" t="s">
        <v>13</v>
      </c>
      <c r="L6" s="19"/>
    </row>
    <row r="7" spans="1:46" s="1" customFormat="1" ht="16.5" hidden="1" customHeight="1" x14ac:dyDescent="0.2">
      <c r="B7" s="19"/>
      <c r="E7" s="213" t="str">
        <f>'Rekapitulace stavby'!K6</f>
        <v xml:space="preserve">Oprava provozních objektů v obvodu OŘ Ostrava - doplnění ochrany zastřešení nástupišť                                             Opava východ, Frýdek Místek, Český Těšín </v>
      </c>
      <c r="F7" s="214"/>
      <c r="G7" s="214"/>
      <c r="H7" s="214"/>
      <c r="L7" s="19"/>
    </row>
    <row r="8" spans="1:46" s="2" customFormat="1" ht="12" hidden="1" customHeight="1" x14ac:dyDescent="0.2">
      <c r="A8" s="28"/>
      <c r="B8" s="29"/>
      <c r="C8" s="28"/>
      <c r="D8" s="25" t="s">
        <v>78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24.75" hidden="1" customHeight="1" x14ac:dyDescent="0.2">
      <c r="A9" s="28"/>
      <c r="B9" s="29"/>
      <c r="C9" s="28"/>
      <c r="D9" s="28"/>
      <c r="E9" s="199" t="s">
        <v>79</v>
      </c>
      <c r="F9" s="212"/>
      <c r="G9" s="212"/>
      <c r="H9" s="212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idden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 x14ac:dyDescent="0.2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 x14ac:dyDescent="0.2">
      <c r="A12" s="28"/>
      <c r="B12" s="29"/>
      <c r="C12" s="28"/>
      <c r="D12" s="25" t="s">
        <v>16</v>
      </c>
      <c r="E12" s="28"/>
      <c r="F12" s="23" t="s">
        <v>17</v>
      </c>
      <c r="G12" s="28"/>
      <c r="H12" s="28"/>
      <c r="I12" s="25" t="s">
        <v>18</v>
      </c>
      <c r="J12" s="51" t="str">
        <f>'Rekapitulace stavby'!AN8</f>
        <v>15.7 2020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hidden="1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 x14ac:dyDescent="0.2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tr">
        <f>IF('Rekapitulace stavby'!AN10="","",'Rekapitulace stavby'!AN10)</f>
        <v/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 x14ac:dyDescent="0.2">
      <c r="A15" s="28"/>
      <c r="B15" s="29"/>
      <c r="C15" s="28"/>
      <c r="D15" s="28"/>
      <c r="E15" s="23" t="str">
        <f>IF('Rekapitulace stavby'!E11="","",'Rekapitulace stavby'!E11)</f>
        <v xml:space="preserve"> </v>
      </c>
      <c r="F15" s="28"/>
      <c r="G15" s="28"/>
      <c r="H15" s="28"/>
      <c r="I15" s="25" t="s">
        <v>21</v>
      </c>
      <c r="J15" s="23" t="str">
        <f>IF('Rekapitulace stavby'!AN11="","",'Rekapitulace stavby'!AN11)</f>
        <v/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hidden="1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 x14ac:dyDescent="0.2">
      <c r="A17" s="28"/>
      <c r="B17" s="29"/>
      <c r="C17" s="28"/>
      <c r="D17" s="25" t="s">
        <v>22</v>
      </c>
      <c r="E17" s="28"/>
      <c r="F17" s="28"/>
      <c r="G17" s="28"/>
      <c r="H17" s="28"/>
      <c r="I17" s="25" t="s">
        <v>20</v>
      </c>
      <c r="J17" s="23" t="str">
        <f>'Rekapitulace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 x14ac:dyDescent="0.2">
      <c r="A18" s="28"/>
      <c r="B18" s="29"/>
      <c r="C18" s="28"/>
      <c r="D18" s="28"/>
      <c r="E18" s="178" t="str">
        <f>'Rekapitulace stavby'!E14</f>
        <v xml:space="preserve"> </v>
      </c>
      <c r="F18" s="178"/>
      <c r="G18" s="178"/>
      <c r="H18" s="178"/>
      <c r="I18" s="25" t="s">
        <v>21</v>
      </c>
      <c r="J18" s="23" t="str">
        <f>'Rekapitulace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hidden="1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 x14ac:dyDescent="0.2">
      <c r="A20" s="28"/>
      <c r="B20" s="29"/>
      <c r="C20" s="28"/>
      <c r="D20" s="25" t="s">
        <v>23</v>
      </c>
      <c r="E20" s="28"/>
      <c r="F20" s="28"/>
      <c r="G20" s="28"/>
      <c r="H20" s="28"/>
      <c r="I20" s="25" t="s">
        <v>20</v>
      </c>
      <c r="J20" s="23" t="str">
        <f>IF('Rekapitulace stavby'!AN16="","",'Rekapitulace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 x14ac:dyDescent="0.2">
      <c r="A21" s="28"/>
      <c r="B21" s="29"/>
      <c r="C21" s="28"/>
      <c r="D21" s="28"/>
      <c r="E21" s="23" t="str">
        <f>IF('Rekapitulace stavby'!E17="","",'Rekapitulace stavby'!E17)</f>
        <v xml:space="preserve"> </v>
      </c>
      <c r="F21" s="28"/>
      <c r="G21" s="28"/>
      <c r="H21" s="28"/>
      <c r="I21" s="25" t="s">
        <v>21</v>
      </c>
      <c r="J21" s="23" t="str">
        <f>IF('Rekapitulace stavby'!AN17="","",'Rekapitulace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hidden="1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 x14ac:dyDescent="0.2">
      <c r="A23" s="28"/>
      <c r="B23" s="29"/>
      <c r="C23" s="28"/>
      <c r="D23" s="25" t="s">
        <v>25</v>
      </c>
      <c r="E23" s="28"/>
      <c r="F23" s="28"/>
      <c r="G23" s="28"/>
      <c r="H23" s="28"/>
      <c r="I23" s="25" t="s">
        <v>20</v>
      </c>
      <c r="J23" s="23" t="str">
        <f>IF('Rekapitulace stavby'!AN19="","",'Rekapitulace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 x14ac:dyDescent="0.2">
      <c r="A24" s="28"/>
      <c r="B24" s="29"/>
      <c r="C24" s="28"/>
      <c r="D24" s="28"/>
      <c r="E24" s="23" t="str">
        <f>IF('Rekapitulace stavby'!E20="","",'Rekapitulace stavby'!E20)</f>
        <v xml:space="preserve"> </v>
      </c>
      <c r="F24" s="28"/>
      <c r="G24" s="28"/>
      <c r="H24" s="28"/>
      <c r="I24" s="25" t="s">
        <v>21</v>
      </c>
      <c r="J24" s="23" t="str">
        <f>IF('Rekapitulace stavby'!AN20="","",'Rekapitulace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hidden="1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 x14ac:dyDescent="0.2">
      <c r="A26" s="28"/>
      <c r="B26" s="29"/>
      <c r="C26" s="28"/>
      <c r="D26" s="25" t="s">
        <v>26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 x14ac:dyDescent="0.2">
      <c r="A27" s="87"/>
      <c r="B27" s="88"/>
      <c r="C27" s="87"/>
      <c r="D27" s="87"/>
      <c r="E27" s="181" t="s">
        <v>1</v>
      </c>
      <c r="F27" s="181"/>
      <c r="G27" s="181"/>
      <c r="H27" s="181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hidden="1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hidden="1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hidden="1" customHeight="1" x14ac:dyDescent="0.2">
      <c r="A30" s="28"/>
      <c r="B30" s="29"/>
      <c r="C30" s="28"/>
      <c r="D30" s="90" t="s">
        <v>27</v>
      </c>
      <c r="E30" s="28"/>
      <c r="F30" s="28"/>
      <c r="G30" s="28"/>
      <c r="H30" s="28"/>
      <c r="I30" s="28"/>
      <c r="J30" s="67">
        <f>ROUND(J131,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hidden="1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hidden="1" customHeight="1" x14ac:dyDescent="0.2">
      <c r="A32" s="28"/>
      <c r="B32" s="29"/>
      <c r="C32" s="28"/>
      <c r="D32" s="28"/>
      <c r="E32" s="28"/>
      <c r="F32" s="32" t="s">
        <v>29</v>
      </c>
      <c r="G32" s="28"/>
      <c r="H32" s="28"/>
      <c r="I32" s="32" t="s">
        <v>28</v>
      </c>
      <c r="J32" s="32" t="s">
        <v>30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hidden="1" customHeight="1" x14ac:dyDescent="0.2">
      <c r="A33" s="28"/>
      <c r="B33" s="29"/>
      <c r="C33" s="28"/>
      <c r="D33" s="91" t="s">
        <v>31</v>
      </c>
      <c r="E33" s="25" t="s">
        <v>32</v>
      </c>
      <c r="F33" s="92">
        <f>ROUND((SUM(BE131:BE196)),  2)</f>
        <v>0</v>
      </c>
      <c r="G33" s="28"/>
      <c r="H33" s="28"/>
      <c r="I33" s="93">
        <v>0.21</v>
      </c>
      <c r="J33" s="92">
        <f>ROUND(((SUM(BE131:BE196))*I33),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 x14ac:dyDescent="0.2">
      <c r="A34" s="28"/>
      <c r="B34" s="29"/>
      <c r="C34" s="28"/>
      <c r="D34" s="28"/>
      <c r="E34" s="25" t="s">
        <v>33</v>
      </c>
      <c r="F34" s="92">
        <f>ROUND((SUM(BF131:BF196)),  2)</f>
        <v>0</v>
      </c>
      <c r="G34" s="28"/>
      <c r="H34" s="28"/>
      <c r="I34" s="93">
        <v>0.15</v>
      </c>
      <c r="J34" s="92">
        <f>ROUND(((SUM(BF131:BF196))*I34),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 x14ac:dyDescent="0.2">
      <c r="A35" s="28"/>
      <c r="B35" s="29"/>
      <c r="C35" s="28"/>
      <c r="D35" s="28"/>
      <c r="E35" s="25" t="s">
        <v>34</v>
      </c>
      <c r="F35" s="92">
        <f>ROUND((SUM(BG131:BG196)),  2)</f>
        <v>0</v>
      </c>
      <c r="G35" s="28"/>
      <c r="H35" s="28"/>
      <c r="I35" s="93">
        <v>0.21</v>
      </c>
      <c r="J35" s="92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 x14ac:dyDescent="0.2">
      <c r="A36" s="28"/>
      <c r="B36" s="29"/>
      <c r="C36" s="28"/>
      <c r="D36" s="28"/>
      <c r="E36" s="25" t="s">
        <v>35</v>
      </c>
      <c r="F36" s="92">
        <f>ROUND((SUM(BH131:BH196)),  2)</f>
        <v>0</v>
      </c>
      <c r="G36" s="28"/>
      <c r="H36" s="28"/>
      <c r="I36" s="93">
        <v>0.15</v>
      </c>
      <c r="J36" s="92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 x14ac:dyDescent="0.2">
      <c r="A37" s="28"/>
      <c r="B37" s="29"/>
      <c r="C37" s="28"/>
      <c r="D37" s="28"/>
      <c r="E37" s="25" t="s">
        <v>36</v>
      </c>
      <c r="F37" s="92">
        <f>ROUND((SUM(BI131:BI196)),  2)</f>
        <v>0</v>
      </c>
      <c r="G37" s="28"/>
      <c r="H37" s="28"/>
      <c r="I37" s="93">
        <v>0</v>
      </c>
      <c r="J37" s="92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hidden="1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hidden="1" customHeight="1" x14ac:dyDescent="0.2">
      <c r="A39" s="28"/>
      <c r="B39" s="29"/>
      <c r="C39" s="94"/>
      <c r="D39" s="95" t="s">
        <v>37</v>
      </c>
      <c r="E39" s="56"/>
      <c r="F39" s="56"/>
      <c r="G39" s="96" t="s">
        <v>38</v>
      </c>
      <c r="H39" s="97" t="s">
        <v>39</v>
      </c>
      <c r="I39" s="56"/>
      <c r="J39" s="98">
        <f>SUM(J30:J37)</f>
        <v>0</v>
      </c>
      <c r="K39" s="99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hidden="1" customHeight="1" x14ac:dyDescent="0.2">
      <c r="B41" s="19"/>
      <c r="L41" s="19"/>
    </row>
    <row r="42" spans="1:31" s="1" customFormat="1" ht="14.45" hidden="1" customHeight="1" x14ac:dyDescent="0.2">
      <c r="B42" s="19"/>
      <c r="L42" s="19"/>
    </row>
    <row r="43" spans="1:31" s="1" customFormat="1" ht="14.45" hidden="1" customHeight="1" x14ac:dyDescent="0.2">
      <c r="B43" s="19"/>
      <c r="L43" s="19"/>
    </row>
    <row r="44" spans="1:31" s="1" customFormat="1" ht="14.45" hidden="1" customHeight="1" x14ac:dyDescent="0.2">
      <c r="B44" s="19"/>
      <c r="L44" s="19"/>
    </row>
    <row r="45" spans="1:31" s="1" customFormat="1" ht="14.45" hidden="1" customHeight="1" x14ac:dyDescent="0.2">
      <c r="B45" s="19"/>
      <c r="L45" s="19"/>
    </row>
    <row r="46" spans="1:31" s="1" customFormat="1" ht="14.45" hidden="1" customHeight="1" x14ac:dyDescent="0.2">
      <c r="B46" s="19"/>
      <c r="L46" s="19"/>
    </row>
    <row r="47" spans="1:31" s="1" customFormat="1" ht="14.45" hidden="1" customHeight="1" x14ac:dyDescent="0.2">
      <c r="B47" s="19"/>
      <c r="L47" s="19"/>
    </row>
    <row r="48" spans="1:31" s="1" customFormat="1" ht="14.45" hidden="1" customHeight="1" x14ac:dyDescent="0.2">
      <c r="B48" s="19"/>
      <c r="L48" s="19"/>
    </row>
    <row r="49" spans="1:31" s="1" customFormat="1" ht="14.45" hidden="1" customHeight="1" x14ac:dyDescent="0.2">
      <c r="B49" s="19"/>
      <c r="L49" s="19"/>
    </row>
    <row r="50" spans="1:31" s="2" customFormat="1" ht="14.45" hidden="1" customHeight="1" x14ac:dyDescent="0.2">
      <c r="B50" s="38"/>
      <c r="D50" s="39" t="s">
        <v>40</v>
      </c>
      <c r="E50" s="40"/>
      <c r="F50" s="40"/>
      <c r="G50" s="39" t="s">
        <v>41</v>
      </c>
      <c r="H50" s="40"/>
      <c r="I50" s="40"/>
      <c r="J50" s="40"/>
      <c r="K50" s="40"/>
      <c r="L50" s="38"/>
    </row>
    <row r="51" spans="1:31" hidden="1" x14ac:dyDescent="0.2">
      <c r="B51" s="19"/>
      <c r="L51" s="19"/>
    </row>
    <row r="52" spans="1:31" hidden="1" x14ac:dyDescent="0.2">
      <c r="B52" s="19"/>
      <c r="L52" s="19"/>
    </row>
    <row r="53" spans="1:31" hidden="1" x14ac:dyDescent="0.2">
      <c r="B53" s="19"/>
      <c r="L53" s="19"/>
    </row>
    <row r="54" spans="1:31" hidden="1" x14ac:dyDescent="0.2">
      <c r="B54" s="19"/>
      <c r="L54" s="19"/>
    </row>
    <row r="55" spans="1:31" hidden="1" x14ac:dyDescent="0.2">
      <c r="B55" s="19"/>
      <c r="L55" s="19"/>
    </row>
    <row r="56" spans="1:31" hidden="1" x14ac:dyDescent="0.2">
      <c r="B56" s="19"/>
      <c r="L56" s="19"/>
    </row>
    <row r="57" spans="1:31" hidden="1" x14ac:dyDescent="0.2">
      <c r="B57" s="19"/>
      <c r="L57" s="19"/>
    </row>
    <row r="58" spans="1:31" hidden="1" x14ac:dyDescent="0.2">
      <c r="B58" s="19"/>
      <c r="L58" s="19"/>
    </row>
    <row r="59" spans="1:31" hidden="1" x14ac:dyDescent="0.2">
      <c r="B59" s="19"/>
      <c r="L59" s="19"/>
    </row>
    <row r="60" spans="1:31" hidden="1" x14ac:dyDescent="0.2">
      <c r="B60" s="19"/>
      <c r="L60" s="19"/>
    </row>
    <row r="61" spans="1:31" s="2" customFormat="1" ht="12.75" hidden="1" x14ac:dyDescent="0.2">
      <c r="A61" s="28"/>
      <c r="B61" s="29"/>
      <c r="C61" s="28"/>
      <c r="D61" s="41" t="s">
        <v>42</v>
      </c>
      <c r="E61" s="31"/>
      <c r="F61" s="100" t="s">
        <v>43</v>
      </c>
      <c r="G61" s="41" t="s">
        <v>42</v>
      </c>
      <c r="H61" s="31"/>
      <c r="I61" s="31"/>
      <c r="J61" s="101" t="s">
        <v>43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idden="1" x14ac:dyDescent="0.2">
      <c r="B62" s="19"/>
      <c r="L62" s="19"/>
    </row>
    <row r="63" spans="1:31" hidden="1" x14ac:dyDescent="0.2">
      <c r="B63" s="19"/>
      <c r="L63" s="19"/>
    </row>
    <row r="64" spans="1:31" hidden="1" x14ac:dyDescent="0.2">
      <c r="B64" s="19"/>
      <c r="L64" s="19"/>
    </row>
    <row r="65" spans="1:31" s="2" customFormat="1" ht="12.75" hidden="1" x14ac:dyDescent="0.2">
      <c r="A65" s="28"/>
      <c r="B65" s="29"/>
      <c r="C65" s="28"/>
      <c r="D65" s="39" t="s">
        <v>44</v>
      </c>
      <c r="E65" s="42"/>
      <c r="F65" s="42"/>
      <c r="G65" s="39" t="s">
        <v>45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idden="1" x14ac:dyDescent="0.2">
      <c r="B66" s="19"/>
      <c r="L66" s="19"/>
    </row>
    <row r="67" spans="1:31" hidden="1" x14ac:dyDescent="0.2">
      <c r="B67" s="19"/>
      <c r="L67" s="19"/>
    </row>
    <row r="68" spans="1:31" hidden="1" x14ac:dyDescent="0.2">
      <c r="B68" s="19"/>
      <c r="L68" s="19"/>
    </row>
    <row r="69" spans="1:31" hidden="1" x14ac:dyDescent="0.2">
      <c r="B69" s="19"/>
      <c r="L69" s="19"/>
    </row>
    <row r="70" spans="1:31" hidden="1" x14ac:dyDescent="0.2">
      <c r="B70" s="19"/>
      <c r="L70" s="19"/>
    </row>
    <row r="71" spans="1:31" hidden="1" x14ac:dyDescent="0.2">
      <c r="B71" s="19"/>
      <c r="L71" s="19"/>
    </row>
    <row r="72" spans="1:31" hidden="1" x14ac:dyDescent="0.2">
      <c r="B72" s="19"/>
      <c r="L72" s="19"/>
    </row>
    <row r="73" spans="1:31" hidden="1" x14ac:dyDescent="0.2">
      <c r="B73" s="19"/>
      <c r="L73" s="19"/>
    </row>
    <row r="74" spans="1:31" hidden="1" x14ac:dyDescent="0.2">
      <c r="B74" s="19"/>
      <c r="L74" s="19"/>
    </row>
    <row r="75" spans="1:31" hidden="1" x14ac:dyDescent="0.2">
      <c r="B75" s="19"/>
      <c r="L75" s="19"/>
    </row>
    <row r="76" spans="1:31" s="2" customFormat="1" ht="12.75" hidden="1" x14ac:dyDescent="0.2">
      <c r="A76" s="28"/>
      <c r="B76" s="29"/>
      <c r="C76" s="28"/>
      <c r="D76" s="41" t="s">
        <v>42</v>
      </c>
      <c r="E76" s="31"/>
      <c r="F76" s="100" t="s">
        <v>43</v>
      </c>
      <c r="G76" s="41" t="s">
        <v>42</v>
      </c>
      <c r="H76" s="31"/>
      <c r="I76" s="31"/>
      <c r="J76" s="101" t="s">
        <v>43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 x14ac:dyDescent="0.2">
      <c r="A82" s="28"/>
      <c r="B82" s="29"/>
      <c r="C82" s="20" t="s">
        <v>80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 x14ac:dyDescent="0.2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 x14ac:dyDescent="0.2">
      <c r="A85" s="28"/>
      <c r="B85" s="29"/>
      <c r="C85" s="28"/>
      <c r="D85" s="28"/>
      <c r="E85" s="213" t="str">
        <f>E7</f>
        <v xml:space="preserve">Oprava provozních objektů v obvodu OŘ Ostrava - doplnění ochrany zastřešení nástupišť                                             Opava východ, Frýdek Místek, Český Těšín </v>
      </c>
      <c r="F85" s="214"/>
      <c r="G85" s="214"/>
      <c r="H85" s="214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 x14ac:dyDescent="0.2">
      <c r="A86" s="28"/>
      <c r="B86" s="29"/>
      <c r="C86" s="25" t="s">
        <v>78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24.75" hidden="1" customHeight="1" x14ac:dyDescent="0.2">
      <c r="A87" s="28"/>
      <c r="B87" s="29"/>
      <c r="C87" s="28"/>
      <c r="D87" s="28"/>
      <c r="E87" s="199" t="str">
        <f>E9</f>
        <v>01 - Oprava žlabů a zabezpečení konstrukcí proti ptactvu na 1. nástupišti (ostrovní)</v>
      </c>
      <c r="F87" s="212"/>
      <c r="G87" s="212"/>
      <c r="H87" s="212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 x14ac:dyDescent="0.2">
      <c r="A89" s="28"/>
      <c r="B89" s="29"/>
      <c r="C89" s="25" t="s">
        <v>16</v>
      </c>
      <c r="D89" s="28"/>
      <c r="E89" s="28"/>
      <c r="F89" s="23" t="str">
        <f>F12</f>
        <v xml:space="preserve"> </v>
      </c>
      <c r="G89" s="28"/>
      <c r="H89" s="28"/>
      <c r="I89" s="25" t="s">
        <v>18</v>
      </c>
      <c r="J89" s="51" t="str">
        <f>IF(J12="","",J12)</f>
        <v>15.7 2020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 x14ac:dyDescent="0.2">
      <c r="A91" s="28"/>
      <c r="B91" s="29"/>
      <c r="C91" s="25" t="s">
        <v>19</v>
      </c>
      <c r="D91" s="28"/>
      <c r="E91" s="28"/>
      <c r="F91" s="23" t="str">
        <f>E15</f>
        <v xml:space="preserve"> </v>
      </c>
      <c r="G91" s="28"/>
      <c r="H91" s="28"/>
      <c r="I91" s="25" t="s">
        <v>23</v>
      </c>
      <c r="J91" s="26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 x14ac:dyDescent="0.2">
      <c r="A92" s="28"/>
      <c r="B92" s="29"/>
      <c r="C92" s="25" t="s">
        <v>22</v>
      </c>
      <c r="D92" s="28"/>
      <c r="E92" s="28"/>
      <c r="F92" s="23" t="str">
        <f>IF(E18="","",E18)</f>
        <v xml:space="preserve"> </v>
      </c>
      <c r="G92" s="28"/>
      <c r="H92" s="28"/>
      <c r="I92" s="25" t="s">
        <v>25</v>
      </c>
      <c r="J92" s="26" t="str">
        <f>E24</f>
        <v xml:space="preserve">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 x14ac:dyDescent="0.2">
      <c r="A94" s="28"/>
      <c r="B94" s="29"/>
      <c r="C94" s="102" t="s">
        <v>81</v>
      </c>
      <c r="D94" s="94"/>
      <c r="E94" s="94"/>
      <c r="F94" s="94"/>
      <c r="G94" s="94"/>
      <c r="H94" s="94"/>
      <c r="I94" s="94"/>
      <c r="J94" s="103" t="s">
        <v>82</v>
      </c>
      <c r="K94" s="94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 x14ac:dyDescent="0.2">
      <c r="A96" s="28"/>
      <c r="B96" s="29"/>
      <c r="C96" s="104" t="s">
        <v>83</v>
      </c>
      <c r="D96" s="28"/>
      <c r="E96" s="28"/>
      <c r="F96" s="28"/>
      <c r="G96" s="28"/>
      <c r="H96" s="28"/>
      <c r="I96" s="28"/>
      <c r="J96" s="67">
        <f>J131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84</v>
      </c>
    </row>
    <row r="97" spans="1:31" s="9" customFormat="1" ht="24.95" hidden="1" customHeight="1" x14ac:dyDescent="0.2">
      <c r="B97" s="105"/>
      <c r="D97" s="106" t="s">
        <v>85</v>
      </c>
      <c r="E97" s="107"/>
      <c r="F97" s="107"/>
      <c r="G97" s="107"/>
      <c r="H97" s="107"/>
      <c r="I97" s="107"/>
      <c r="J97" s="108">
        <f>J132</f>
        <v>0</v>
      </c>
      <c r="L97" s="105"/>
    </row>
    <row r="98" spans="1:31" s="10" customFormat="1" ht="19.899999999999999" hidden="1" customHeight="1" x14ac:dyDescent="0.2">
      <c r="B98" s="109"/>
      <c r="D98" s="110" t="s">
        <v>86</v>
      </c>
      <c r="E98" s="111"/>
      <c r="F98" s="111"/>
      <c r="G98" s="111"/>
      <c r="H98" s="111"/>
      <c r="I98" s="111"/>
      <c r="J98" s="112">
        <f>J133</f>
        <v>0</v>
      </c>
      <c r="L98" s="109"/>
    </row>
    <row r="99" spans="1:31" s="10" customFormat="1" ht="19.899999999999999" hidden="1" customHeight="1" x14ac:dyDescent="0.2">
      <c r="B99" s="109"/>
      <c r="D99" s="110" t="s">
        <v>87</v>
      </c>
      <c r="E99" s="111"/>
      <c r="F99" s="111"/>
      <c r="G99" s="111"/>
      <c r="H99" s="111"/>
      <c r="I99" s="111"/>
      <c r="J99" s="112">
        <f>J135</f>
        <v>0</v>
      </c>
      <c r="L99" s="109"/>
    </row>
    <row r="100" spans="1:31" s="10" customFormat="1" ht="14.85" hidden="1" customHeight="1" x14ac:dyDescent="0.2">
      <c r="B100" s="109"/>
      <c r="D100" s="110" t="s">
        <v>88</v>
      </c>
      <c r="E100" s="111"/>
      <c r="F100" s="111"/>
      <c r="G100" s="111"/>
      <c r="H100" s="111"/>
      <c r="I100" s="111"/>
      <c r="J100" s="112">
        <f>J145</f>
        <v>0</v>
      </c>
      <c r="L100" s="109"/>
    </row>
    <row r="101" spans="1:31" s="10" customFormat="1" ht="19.899999999999999" hidden="1" customHeight="1" x14ac:dyDescent="0.2">
      <c r="B101" s="109"/>
      <c r="D101" s="110" t="s">
        <v>89</v>
      </c>
      <c r="E101" s="111"/>
      <c r="F101" s="111"/>
      <c r="G101" s="111"/>
      <c r="H101" s="111"/>
      <c r="I101" s="111"/>
      <c r="J101" s="112">
        <f>J150</f>
        <v>0</v>
      </c>
      <c r="L101" s="109"/>
    </row>
    <row r="102" spans="1:31" s="9" customFormat="1" ht="24.95" hidden="1" customHeight="1" x14ac:dyDescent="0.2">
      <c r="B102" s="105"/>
      <c r="D102" s="106" t="s">
        <v>90</v>
      </c>
      <c r="E102" s="107"/>
      <c r="F102" s="107"/>
      <c r="G102" s="107"/>
      <c r="H102" s="107"/>
      <c r="I102" s="107"/>
      <c r="J102" s="108">
        <f>J158</f>
        <v>0</v>
      </c>
      <c r="L102" s="105"/>
    </row>
    <row r="103" spans="1:31" s="10" customFormat="1" ht="19.899999999999999" hidden="1" customHeight="1" x14ac:dyDescent="0.2">
      <c r="B103" s="109"/>
      <c r="D103" s="110" t="s">
        <v>91</v>
      </c>
      <c r="E103" s="111"/>
      <c r="F103" s="111"/>
      <c r="G103" s="111"/>
      <c r="H103" s="111"/>
      <c r="I103" s="111"/>
      <c r="J103" s="112">
        <f>J159</f>
        <v>0</v>
      </c>
      <c r="L103" s="109"/>
    </row>
    <row r="104" spans="1:31" s="10" customFormat="1" ht="19.899999999999999" hidden="1" customHeight="1" x14ac:dyDescent="0.2">
      <c r="B104" s="109"/>
      <c r="D104" s="110" t="s">
        <v>92</v>
      </c>
      <c r="E104" s="111"/>
      <c r="F104" s="111"/>
      <c r="G104" s="111"/>
      <c r="H104" s="111"/>
      <c r="I104" s="111"/>
      <c r="J104" s="112">
        <f>J167</f>
        <v>0</v>
      </c>
      <c r="L104" s="109"/>
    </row>
    <row r="105" spans="1:31" s="10" customFormat="1" ht="19.899999999999999" hidden="1" customHeight="1" x14ac:dyDescent="0.2">
      <c r="B105" s="109"/>
      <c r="D105" s="110" t="s">
        <v>93</v>
      </c>
      <c r="E105" s="111"/>
      <c r="F105" s="111"/>
      <c r="G105" s="111"/>
      <c r="H105" s="111"/>
      <c r="I105" s="111"/>
      <c r="J105" s="112">
        <f>J173</f>
        <v>0</v>
      </c>
      <c r="L105" s="109"/>
    </row>
    <row r="106" spans="1:31" s="10" customFormat="1" ht="19.899999999999999" hidden="1" customHeight="1" x14ac:dyDescent="0.2">
      <c r="B106" s="109"/>
      <c r="D106" s="110" t="s">
        <v>94</v>
      </c>
      <c r="E106" s="111"/>
      <c r="F106" s="111"/>
      <c r="G106" s="111"/>
      <c r="H106" s="111"/>
      <c r="I106" s="111"/>
      <c r="J106" s="112">
        <f>J182</f>
        <v>0</v>
      </c>
      <c r="L106" s="109"/>
    </row>
    <row r="107" spans="1:31" s="9" customFormat="1" ht="24.95" hidden="1" customHeight="1" x14ac:dyDescent="0.2">
      <c r="B107" s="105"/>
      <c r="D107" s="106" t="s">
        <v>95</v>
      </c>
      <c r="E107" s="107"/>
      <c r="F107" s="107"/>
      <c r="G107" s="107"/>
      <c r="H107" s="107"/>
      <c r="I107" s="107"/>
      <c r="J107" s="108">
        <f>J185</f>
        <v>0</v>
      </c>
      <c r="L107" s="105"/>
    </row>
    <row r="108" spans="1:31" s="10" customFormat="1" ht="19.899999999999999" hidden="1" customHeight="1" x14ac:dyDescent="0.2">
      <c r="B108" s="109"/>
      <c r="D108" s="110" t="s">
        <v>96</v>
      </c>
      <c r="E108" s="111"/>
      <c r="F108" s="111"/>
      <c r="G108" s="111"/>
      <c r="H108" s="111"/>
      <c r="I108" s="111"/>
      <c r="J108" s="112">
        <f>J186</f>
        <v>0</v>
      </c>
      <c r="L108" s="109"/>
    </row>
    <row r="109" spans="1:31" s="10" customFormat="1" ht="19.899999999999999" hidden="1" customHeight="1" x14ac:dyDescent="0.2">
      <c r="B109" s="109"/>
      <c r="D109" s="110" t="s">
        <v>97</v>
      </c>
      <c r="E109" s="111"/>
      <c r="F109" s="111"/>
      <c r="G109" s="111"/>
      <c r="H109" s="111"/>
      <c r="I109" s="111"/>
      <c r="J109" s="112">
        <f>J188</f>
        <v>0</v>
      </c>
      <c r="L109" s="109"/>
    </row>
    <row r="110" spans="1:31" s="10" customFormat="1" ht="19.899999999999999" hidden="1" customHeight="1" x14ac:dyDescent="0.2">
      <c r="B110" s="109"/>
      <c r="D110" s="110" t="s">
        <v>98</v>
      </c>
      <c r="E110" s="111"/>
      <c r="F110" s="111"/>
      <c r="G110" s="111"/>
      <c r="H110" s="111"/>
      <c r="I110" s="111"/>
      <c r="J110" s="112">
        <f>J193</f>
        <v>0</v>
      </c>
      <c r="L110" s="109"/>
    </row>
    <row r="111" spans="1:31" s="10" customFormat="1" ht="19.899999999999999" hidden="1" customHeight="1" x14ac:dyDescent="0.2">
      <c r="B111" s="109"/>
      <c r="D111" s="110" t="s">
        <v>99</v>
      </c>
      <c r="E111" s="111"/>
      <c r="F111" s="111"/>
      <c r="G111" s="111"/>
      <c r="H111" s="111"/>
      <c r="I111" s="111"/>
      <c r="J111" s="112">
        <f>J195</f>
        <v>0</v>
      </c>
      <c r="L111" s="109"/>
    </row>
    <row r="112" spans="1:31" s="2" customFormat="1" ht="21.75" hidden="1" customHeight="1" x14ac:dyDescent="0.2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31" s="2" customFormat="1" ht="6.95" hidden="1" customHeight="1" x14ac:dyDescent="0.2">
      <c r="A113" s="28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31" hidden="1" x14ac:dyDescent="0.2"/>
    <row r="115" spans="1:31" hidden="1" x14ac:dyDescent="0.2"/>
    <row r="116" spans="1:31" hidden="1" x14ac:dyDescent="0.2"/>
    <row r="117" spans="1:31" s="2" customFormat="1" ht="6.95" customHeight="1" x14ac:dyDescent="0.2">
      <c r="A117" s="28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24.95" customHeight="1" x14ac:dyDescent="0.2">
      <c r="A118" s="28"/>
      <c r="B118" s="29"/>
      <c r="C118" s="20" t="s">
        <v>337</v>
      </c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6.95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2" customHeight="1" x14ac:dyDescent="0.2">
      <c r="A120" s="28"/>
      <c r="B120" s="29"/>
      <c r="C120" s="25" t="s">
        <v>13</v>
      </c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29.25" customHeight="1" x14ac:dyDescent="0.2">
      <c r="A121" s="28"/>
      <c r="B121" s="29"/>
      <c r="C121" s="28"/>
      <c r="D121" s="28"/>
      <c r="E121" s="213" t="str">
        <f>E7</f>
        <v xml:space="preserve">Oprava provozních objektů v obvodu OŘ Ostrava - doplnění ochrany zastřešení nástupišť                                             Opava východ, Frýdek Místek, Český Těšín </v>
      </c>
      <c r="F121" s="214"/>
      <c r="G121" s="214"/>
      <c r="H121" s="214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2" customHeight="1" x14ac:dyDescent="0.2">
      <c r="A122" s="28"/>
      <c r="B122" s="29"/>
      <c r="C122" s="25" t="s">
        <v>78</v>
      </c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32.25" customHeight="1" x14ac:dyDescent="0.2">
      <c r="A123" s="28"/>
      <c r="B123" s="29"/>
      <c r="C123" s="28"/>
      <c r="D123" s="28"/>
      <c r="E123" s="199" t="s">
        <v>340</v>
      </c>
      <c r="F123" s="212"/>
      <c r="G123" s="212"/>
      <c r="H123" s="212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6.95" customHeight="1" x14ac:dyDescent="0.2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2" customHeight="1" x14ac:dyDescent="0.2">
      <c r="A125" s="28"/>
      <c r="B125" s="29"/>
      <c r="C125" s="25" t="s">
        <v>16</v>
      </c>
      <c r="D125" s="28"/>
      <c r="E125" s="28"/>
      <c r="F125" s="23" t="str">
        <f>F12</f>
        <v xml:space="preserve"> </v>
      </c>
      <c r="G125" s="28"/>
      <c r="H125" s="28"/>
      <c r="I125" s="25" t="s">
        <v>18</v>
      </c>
      <c r="J125" s="51" t="s">
        <v>336</v>
      </c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6.95" customHeight="1" x14ac:dyDescent="0.2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5.2" customHeight="1" x14ac:dyDescent="0.2">
      <c r="A127" s="28"/>
      <c r="B127" s="29"/>
      <c r="C127" s="25" t="s">
        <v>19</v>
      </c>
      <c r="D127" s="28"/>
      <c r="E127" s="28"/>
      <c r="F127" s="23" t="str">
        <f>E15</f>
        <v xml:space="preserve"> </v>
      </c>
      <c r="G127" s="28"/>
      <c r="H127" s="28"/>
      <c r="I127" s="25" t="s">
        <v>23</v>
      </c>
      <c r="J127" s="26" t="str">
        <f>E21</f>
        <v xml:space="preserve"> </v>
      </c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5.2" customHeight="1" x14ac:dyDescent="0.2">
      <c r="A128" s="28"/>
      <c r="B128" s="29"/>
      <c r="C128" s="25" t="s">
        <v>22</v>
      </c>
      <c r="D128" s="28"/>
      <c r="E128" s="28"/>
      <c r="F128" s="23" t="str">
        <f>IF(E18="","",E18)</f>
        <v xml:space="preserve"> </v>
      </c>
      <c r="G128" s="28"/>
      <c r="H128" s="28"/>
      <c r="I128" s="25" t="s">
        <v>25</v>
      </c>
      <c r="J128" s="26" t="str">
        <f>E24</f>
        <v xml:space="preserve"> </v>
      </c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0.35" customHeight="1" x14ac:dyDescent="0.2">
      <c r="A129" s="28"/>
      <c r="B129" s="29"/>
      <c r="C129" s="28"/>
      <c r="D129" s="28"/>
      <c r="E129" s="28"/>
      <c r="F129" s="28"/>
      <c r="G129" s="28"/>
      <c r="H129" s="28"/>
      <c r="I129" s="28"/>
      <c r="J129" s="28"/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11" customFormat="1" ht="29.25" customHeight="1" x14ac:dyDescent="0.2">
      <c r="A130" s="113"/>
      <c r="B130" s="114"/>
      <c r="C130" s="115" t="s">
        <v>100</v>
      </c>
      <c r="D130" s="116" t="s">
        <v>52</v>
      </c>
      <c r="E130" s="116" t="s">
        <v>48</v>
      </c>
      <c r="F130" s="116" t="s">
        <v>49</v>
      </c>
      <c r="G130" s="116" t="s">
        <v>101</v>
      </c>
      <c r="H130" s="116" t="s">
        <v>102</v>
      </c>
      <c r="I130" s="116" t="s">
        <v>103</v>
      </c>
      <c r="J130" s="117" t="s">
        <v>82</v>
      </c>
      <c r="K130" s="118" t="s">
        <v>104</v>
      </c>
      <c r="L130" s="119"/>
      <c r="M130" s="58" t="s">
        <v>1</v>
      </c>
      <c r="N130" s="59" t="s">
        <v>31</v>
      </c>
      <c r="O130" s="59" t="s">
        <v>105</v>
      </c>
      <c r="P130" s="59" t="s">
        <v>106</v>
      </c>
      <c r="Q130" s="59" t="s">
        <v>107</v>
      </c>
      <c r="R130" s="59" t="s">
        <v>108</v>
      </c>
      <c r="S130" s="59" t="s">
        <v>109</v>
      </c>
      <c r="T130" s="60" t="s">
        <v>110</v>
      </c>
      <c r="U130" s="113"/>
      <c r="V130" s="113"/>
      <c r="W130" s="113"/>
      <c r="X130" s="113"/>
      <c r="Y130" s="113"/>
      <c r="Z130" s="113"/>
      <c r="AA130" s="113"/>
      <c r="AB130" s="113"/>
      <c r="AC130" s="113"/>
      <c r="AD130" s="113"/>
      <c r="AE130" s="113"/>
    </row>
    <row r="131" spans="1:65" s="2" customFormat="1" ht="22.9" customHeight="1" x14ac:dyDescent="0.25">
      <c r="A131" s="28"/>
      <c r="B131" s="29"/>
      <c r="C131" s="65" t="s">
        <v>111</v>
      </c>
      <c r="D131" s="28"/>
      <c r="E131" s="28"/>
      <c r="F131" s="28"/>
      <c r="G131" s="28"/>
      <c r="H131" s="28"/>
      <c r="I131" s="28"/>
      <c r="J131" s="120">
        <f>BK131</f>
        <v>0</v>
      </c>
      <c r="K131" s="28"/>
      <c r="L131" s="29"/>
      <c r="M131" s="61"/>
      <c r="N131" s="52"/>
      <c r="O131" s="62"/>
      <c r="P131" s="121">
        <f>P132+P158+P185</f>
        <v>2153.0817939999997</v>
      </c>
      <c r="Q131" s="62"/>
      <c r="R131" s="121">
        <f>R132+R158+R185</f>
        <v>10.733215250000001</v>
      </c>
      <c r="S131" s="62"/>
      <c r="T131" s="122">
        <f>T132+T158+T185</f>
        <v>10.413302999999999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6" t="s">
        <v>66</v>
      </c>
      <c r="AU131" s="16" t="s">
        <v>84</v>
      </c>
      <c r="BK131" s="123">
        <f>BK132+BK158+BK185</f>
        <v>0</v>
      </c>
    </row>
    <row r="132" spans="1:65" s="12" customFormat="1" ht="25.9" customHeight="1" x14ac:dyDescent="0.2">
      <c r="B132" s="124"/>
      <c r="D132" s="125" t="s">
        <v>66</v>
      </c>
      <c r="E132" s="126" t="s">
        <v>112</v>
      </c>
      <c r="F132" s="126" t="s">
        <v>113</v>
      </c>
      <c r="J132" s="127">
        <f>BK132</f>
        <v>0</v>
      </c>
      <c r="L132" s="124"/>
      <c r="M132" s="128"/>
      <c r="N132" s="129"/>
      <c r="O132" s="129"/>
      <c r="P132" s="130">
        <f>P133+P135+P150</f>
        <v>723.36564399999997</v>
      </c>
      <c r="Q132" s="129"/>
      <c r="R132" s="130">
        <f>R133+R135+R150</f>
        <v>1.0075000000000001E-2</v>
      </c>
      <c r="S132" s="129"/>
      <c r="T132" s="131">
        <f>T133+T135+T150</f>
        <v>0</v>
      </c>
      <c r="AR132" s="125" t="s">
        <v>74</v>
      </c>
      <c r="AT132" s="132" t="s">
        <v>66</v>
      </c>
      <c r="AU132" s="132" t="s">
        <v>67</v>
      </c>
      <c r="AY132" s="125" t="s">
        <v>114</v>
      </c>
      <c r="BK132" s="133">
        <f>BK133+BK135+BK150</f>
        <v>0</v>
      </c>
    </row>
    <row r="133" spans="1:65" s="12" customFormat="1" ht="22.9" customHeight="1" x14ac:dyDescent="0.2">
      <c r="B133" s="124"/>
      <c r="D133" s="125" t="s">
        <v>66</v>
      </c>
      <c r="E133" s="134" t="s">
        <v>115</v>
      </c>
      <c r="F133" s="134" t="s">
        <v>116</v>
      </c>
      <c r="J133" s="135">
        <f>BK133</f>
        <v>0</v>
      </c>
      <c r="L133" s="124"/>
      <c r="M133" s="128"/>
      <c r="N133" s="129"/>
      <c r="O133" s="129"/>
      <c r="P133" s="130">
        <f>P134</f>
        <v>20.150000000000002</v>
      </c>
      <c r="Q133" s="129"/>
      <c r="R133" s="130">
        <f>R134</f>
        <v>0</v>
      </c>
      <c r="S133" s="129"/>
      <c r="T133" s="131">
        <f>T134</f>
        <v>0</v>
      </c>
      <c r="AR133" s="125" t="s">
        <v>74</v>
      </c>
      <c r="AT133" s="132" t="s">
        <v>66</v>
      </c>
      <c r="AU133" s="132" t="s">
        <v>74</v>
      </c>
      <c r="AY133" s="125" t="s">
        <v>114</v>
      </c>
      <c r="BK133" s="133">
        <f>BK134</f>
        <v>0</v>
      </c>
    </row>
    <row r="134" spans="1:65" s="2" customFormat="1" ht="16.5" customHeight="1" x14ac:dyDescent="0.2">
      <c r="A134" s="28"/>
      <c r="B134" s="136"/>
      <c r="C134" s="137" t="s">
        <v>74</v>
      </c>
      <c r="D134" s="137" t="s">
        <v>117</v>
      </c>
      <c r="E134" s="138" t="s">
        <v>118</v>
      </c>
      <c r="F134" s="139" t="s">
        <v>119</v>
      </c>
      <c r="G134" s="140" t="s">
        <v>120</v>
      </c>
      <c r="H134" s="141">
        <v>1007.5</v>
      </c>
      <c r="I134" s="142"/>
      <c r="J134" s="142">
        <f>ROUND(I134*H134,2)</f>
        <v>0</v>
      </c>
      <c r="K134" s="143"/>
      <c r="L134" s="29"/>
      <c r="M134" s="144" t="s">
        <v>1</v>
      </c>
      <c r="N134" s="145" t="s">
        <v>32</v>
      </c>
      <c r="O134" s="146">
        <v>0.02</v>
      </c>
      <c r="P134" s="146">
        <f>O134*H134</f>
        <v>20.150000000000002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8" t="s">
        <v>121</v>
      </c>
      <c r="AT134" s="148" t="s">
        <v>117</v>
      </c>
      <c r="AU134" s="148" t="s">
        <v>76</v>
      </c>
      <c r="AY134" s="16" t="s">
        <v>114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74</v>
      </c>
      <c r="BK134" s="149">
        <f>ROUND(I134*H134,2)</f>
        <v>0</v>
      </c>
      <c r="BL134" s="16" t="s">
        <v>121</v>
      </c>
      <c r="BM134" s="148" t="s">
        <v>122</v>
      </c>
    </row>
    <row r="135" spans="1:65" s="12" customFormat="1" ht="22.9" customHeight="1" x14ac:dyDescent="0.2">
      <c r="B135" s="124"/>
      <c r="D135" s="125" t="s">
        <v>66</v>
      </c>
      <c r="E135" s="134" t="s">
        <v>123</v>
      </c>
      <c r="F135" s="134" t="s">
        <v>124</v>
      </c>
      <c r="J135" s="135">
        <f>BK135</f>
        <v>0</v>
      </c>
      <c r="L135" s="124"/>
      <c r="M135" s="128"/>
      <c r="N135" s="129"/>
      <c r="O135" s="129"/>
      <c r="P135" s="130">
        <f>P136+SUM(P137:P145)</f>
        <v>677.99850000000004</v>
      </c>
      <c r="Q135" s="129"/>
      <c r="R135" s="130">
        <f>R136+SUM(R137:R145)</f>
        <v>1.0075000000000001E-2</v>
      </c>
      <c r="S135" s="129"/>
      <c r="T135" s="131">
        <f>T136+SUM(T137:T145)</f>
        <v>0</v>
      </c>
      <c r="AR135" s="125" t="s">
        <v>74</v>
      </c>
      <c r="AT135" s="132" t="s">
        <v>66</v>
      </c>
      <c r="AU135" s="132" t="s">
        <v>74</v>
      </c>
      <c r="AY135" s="125" t="s">
        <v>114</v>
      </c>
      <c r="BK135" s="133">
        <f>BK136+SUM(BK137:BK145)</f>
        <v>0</v>
      </c>
    </row>
    <row r="136" spans="1:65" s="2" customFormat="1" ht="21.75" customHeight="1" x14ac:dyDescent="0.2">
      <c r="A136" s="28"/>
      <c r="B136" s="136"/>
      <c r="C136" s="137" t="s">
        <v>76</v>
      </c>
      <c r="D136" s="137" t="s">
        <v>117</v>
      </c>
      <c r="E136" s="138" t="s">
        <v>125</v>
      </c>
      <c r="F136" s="139" t="s">
        <v>126</v>
      </c>
      <c r="G136" s="140" t="s">
        <v>127</v>
      </c>
      <c r="H136" s="141">
        <v>2</v>
      </c>
      <c r="I136" s="142"/>
      <c r="J136" s="142">
        <f t="shared" ref="J136:J144" si="0">ROUND(I136*H136,2)</f>
        <v>0</v>
      </c>
      <c r="K136" s="143"/>
      <c r="L136" s="29"/>
      <c r="M136" s="144" t="s">
        <v>1</v>
      </c>
      <c r="N136" s="145" t="s">
        <v>32</v>
      </c>
      <c r="O136" s="146">
        <v>6.43</v>
      </c>
      <c r="P136" s="146">
        <f t="shared" ref="P136:P144" si="1">O136*H136</f>
        <v>12.86</v>
      </c>
      <c r="Q136" s="146">
        <v>0</v>
      </c>
      <c r="R136" s="146">
        <f t="shared" ref="R136:R144" si="2">Q136*H136</f>
        <v>0</v>
      </c>
      <c r="S136" s="146">
        <v>0</v>
      </c>
      <c r="T136" s="147">
        <f t="shared" ref="T136:T144" si="3"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48" t="s">
        <v>121</v>
      </c>
      <c r="AT136" s="148" t="s">
        <v>117</v>
      </c>
      <c r="AU136" s="148" t="s">
        <v>76</v>
      </c>
      <c r="AY136" s="16" t="s">
        <v>114</v>
      </c>
      <c r="BE136" s="149">
        <f t="shared" ref="BE136:BE144" si="4">IF(N136="základní",J136,0)</f>
        <v>0</v>
      </c>
      <c r="BF136" s="149">
        <f t="shared" ref="BF136:BF144" si="5">IF(N136="snížená",J136,0)</f>
        <v>0</v>
      </c>
      <c r="BG136" s="149">
        <f t="shared" ref="BG136:BG144" si="6">IF(N136="zákl. přenesená",J136,0)</f>
        <v>0</v>
      </c>
      <c r="BH136" s="149">
        <f t="shared" ref="BH136:BH144" si="7">IF(N136="sníž. přenesená",J136,0)</f>
        <v>0</v>
      </c>
      <c r="BI136" s="149">
        <f t="shared" ref="BI136:BI144" si="8">IF(N136="nulová",J136,0)</f>
        <v>0</v>
      </c>
      <c r="BJ136" s="16" t="s">
        <v>74</v>
      </c>
      <c r="BK136" s="149">
        <f t="shared" ref="BK136:BK144" si="9">ROUND(I136*H136,2)</f>
        <v>0</v>
      </c>
      <c r="BL136" s="16" t="s">
        <v>121</v>
      </c>
      <c r="BM136" s="148" t="s">
        <v>128</v>
      </c>
    </row>
    <row r="137" spans="1:65" s="2" customFormat="1" ht="21.75" customHeight="1" x14ac:dyDescent="0.2">
      <c r="A137" s="28"/>
      <c r="B137" s="136"/>
      <c r="C137" s="137" t="s">
        <v>129</v>
      </c>
      <c r="D137" s="137" t="s">
        <v>117</v>
      </c>
      <c r="E137" s="138" t="s">
        <v>130</v>
      </c>
      <c r="F137" s="139" t="s">
        <v>131</v>
      </c>
      <c r="G137" s="140" t="s">
        <v>127</v>
      </c>
      <c r="H137" s="141">
        <v>120</v>
      </c>
      <c r="I137" s="142"/>
      <c r="J137" s="142">
        <f t="shared" si="0"/>
        <v>0</v>
      </c>
      <c r="K137" s="143"/>
      <c r="L137" s="29"/>
      <c r="M137" s="144" t="s">
        <v>1</v>
      </c>
      <c r="N137" s="145" t="s">
        <v>32</v>
      </c>
      <c r="O137" s="146">
        <v>0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8" t="s">
        <v>121</v>
      </c>
      <c r="AT137" s="148" t="s">
        <v>117</v>
      </c>
      <c r="AU137" s="148" t="s">
        <v>76</v>
      </c>
      <c r="AY137" s="16" t="s">
        <v>114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6" t="s">
        <v>74</v>
      </c>
      <c r="BK137" s="149">
        <f t="shared" si="9"/>
        <v>0</v>
      </c>
      <c r="BL137" s="16" t="s">
        <v>121</v>
      </c>
      <c r="BM137" s="148" t="s">
        <v>132</v>
      </c>
    </row>
    <row r="138" spans="1:65" s="2" customFormat="1" ht="21.75" customHeight="1" x14ac:dyDescent="0.2">
      <c r="A138" s="28"/>
      <c r="B138" s="136"/>
      <c r="C138" s="137" t="s">
        <v>121</v>
      </c>
      <c r="D138" s="137" t="s">
        <v>117</v>
      </c>
      <c r="E138" s="138" t="s">
        <v>133</v>
      </c>
      <c r="F138" s="139" t="s">
        <v>134</v>
      </c>
      <c r="G138" s="140" t="s">
        <v>127</v>
      </c>
      <c r="H138" s="141">
        <v>2</v>
      </c>
      <c r="I138" s="142"/>
      <c r="J138" s="142">
        <f t="shared" si="0"/>
        <v>0</v>
      </c>
      <c r="K138" s="143"/>
      <c r="L138" s="29"/>
      <c r="M138" s="144" t="s">
        <v>1</v>
      </c>
      <c r="N138" s="145" t="s">
        <v>32</v>
      </c>
      <c r="O138" s="146">
        <v>3.419</v>
      </c>
      <c r="P138" s="146">
        <f t="shared" si="1"/>
        <v>6.8380000000000001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8" t="s">
        <v>121</v>
      </c>
      <c r="AT138" s="148" t="s">
        <v>117</v>
      </c>
      <c r="AU138" s="148" t="s">
        <v>76</v>
      </c>
      <c r="AY138" s="16" t="s">
        <v>114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6" t="s">
        <v>74</v>
      </c>
      <c r="BK138" s="149">
        <f t="shared" si="9"/>
        <v>0</v>
      </c>
      <c r="BL138" s="16" t="s">
        <v>121</v>
      </c>
      <c r="BM138" s="148" t="s">
        <v>135</v>
      </c>
    </row>
    <row r="139" spans="1:65" s="2" customFormat="1" ht="16.5" customHeight="1" x14ac:dyDescent="0.2">
      <c r="A139" s="28"/>
      <c r="B139" s="136"/>
      <c r="C139" s="137" t="s">
        <v>136</v>
      </c>
      <c r="D139" s="137" t="s">
        <v>117</v>
      </c>
      <c r="E139" s="138" t="s">
        <v>137</v>
      </c>
      <c r="F139" s="139" t="s">
        <v>138</v>
      </c>
      <c r="G139" s="140" t="s">
        <v>120</v>
      </c>
      <c r="H139" s="141">
        <v>1007.5</v>
      </c>
      <c r="I139" s="142"/>
      <c r="J139" s="142">
        <f t="shared" si="0"/>
        <v>0</v>
      </c>
      <c r="K139" s="143"/>
      <c r="L139" s="29"/>
      <c r="M139" s="144" t="s">
        <v>1</v>
      </c>
      <c r="N139" s="145" t="s">
        <v>32</v>
      </c>
      <c r="O139" s="146">
        <v>1.7999999999999999E-2</v>
      </c>
      <c r="P139" s="146">
        <f t="shared" si="1"/>
        <v>18.134999999999998</v>
      </c>
      <c r="Q139" s="146">
        <v>1.0000000000000001E-5</v>
      </c>
      <c r="R139" s="146">
        <f t="shared" si="2"/>
        <v>1.0075000000000001E-2</v>
      </c>
      <c r="S139" s="146">
        <v>0</v>
      </c>
      <c r="T139" s="147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8" t="s">
        <v>121</v>
      </c>
      <c r="AT139" s="148" t="s">
        <v>117</v>
      </c>
      <c r="AU139" s="148" t="s">
        <v>76</v>
      </c>
      <c r="AY139" s="16" t="s">
        <v>114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6" t="s">
        <v>74</v>
      </c>
      <c r="BK139" s="149">
        <f t="shared" si="9"/>
        <v>0</v>
      </c>
      <c r="BL139" s="16" t="s">
        <v>121</v>
      </c>
      <c r="BM139" s="148" t="s">
        <v>139</v>
      </c>
    </row>
    <row r="140" spans="1:65" s="2" customFormat="1" ht="21.75" customHeight="1" x14ac:dyDescent="0.2">
      <c r="A140" s="28"/>
      <c r="B140" s="136"/>
      <c r="C140" s="137" t="s">
        <v>115</v>
      </c>
      <c r="D140" s="137" t="s">
        <v>117</v>
      </c>
      <c r="E140" s="138" t="s">
        <v>140</v>
      </c>
      <c r="F140" s="139" t="s">
        <v>141</v>
      </c>
      <c r="G140" s="140" t="s">
        <v>120</v>
      </c>
      <c r="H140" s="141">
        <v>1007.5</v>
      </c>
      <c r="I140" s="142"/>
      <c r="J140" s="142">
        <f t="shared" si="0"/>
        <v>0</v>
      </c>
      <c r="K140" s="143"/>
      <c r="L140" s="29"/>
      <c r="M140" s="144" t="s">
        <v>1</v>
      </c>
      <c r="N140" s="145" t="s">
        <v>32</v>
      </c>
      <c r="O140" s="146">
        <v>3.9E-2</v>
      </c>
      <c r="P140" s="146">
        <f t="shared" si="1"/>
        <v>39.292499999999997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8" t="s">
        <v>121</v>
      </c>
      <c r="AT140" s="148" t="s">
        <v>117</v>
      </c>
      <c r="AU140" s="148" t="s">
        <v>76</v>
      </c>
      <c r="AY140" s="16" t="s">
        <v>114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6" t="s">
        <v>74</v>
      </c>
      <c r="BK140" s="149">
        <f t="shared" si="9"/>
        <v>0</v>
      </c>
      <c r="BL140" s="16" t="s">
        <v>121</v>
      </c>
      <c r="BM140" s="148" t="s">
        <v>142</v>
      </c>
    </row>
    <row r="141" spans="1:65" s="2" customFormat="1" ht="16.5" customHeight="1" x14ac:dyDescent="0.2">
      <c r="A141" s="28"/>
      <c r="B141" s="136"/>
      <c r="C141" s="137" t="s">
        <v>143</v>
      </c>
      <c r="D141" s="137" t="s">
        <v>117</v>
      </c>
      <c r="E141" s="138" t="s">
        <v>144</v>
      </c>
      <c r="F141" s="139" t="s">
        <v>145</v>
      </c>
      <c r="G141" s="140" t="s">
        <v>120</v>
      </c>
      <c r="H141" s="141">
        <v>1410.5</v>
      </c>
      <c r="I141" s="142"/>
      <c r="J141" s="142">
        <f t="shared" si="0"/>
        <v>0</v>
      </c>
      <c r="K141" s="143"/>
      <c r="L141" s="29"/>
      <c r="M141" s="144" t="s">
        <v>1</v>
      </c>
      <c r="N141" s="145" t="s">
        <v>32</v>
      </c>
      <c r="O141" s="146">
        <v>0.27300000000000002</v>
      </c>
      <c r="P141" s="146">
        <f t="shared" si="1"/>
        <v>385.06650000000002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8" t="s">
        <v>121</v>
      </c>
      <c r="AT141" s="148" t="s">
        <v>117</v>
      </c>
      <c r="AU141" s="148" t="s">
        <v>76</v>
      </c>
      <c r="AY141" s="16" t="s">
        <v>114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6" t="s">
        <v>74</v>
      </c>
      <c r="BK141" s="149">
        <f t="shared" si="9"/>
        <v>0</v>
      </c>
      <c r="BL141" s="16" t="s">
        <v>121</v>
      </c>
      <c r="BM141" s="148" t="s">
        <v>146</v>
      </c>
    </row>
    <row r="142" spans="1:65" s="2" customFormat="1" ht="16.5" customHeight="1" x14ac:dyDescent="0.2">
      <c r="A142" s="28"/>
      <c r="B142" s="136"/>
      <c r="C142" s="137" t="s">
        <v>147</v>
      </c>
      <c r="D142" s="137" t="s">
        <v>117</v>
      </c>
      <c r="E142" s="138" t="s">
        <v>148</v>
      </c>
      <c r="F142" s="139" t="s">
        <v>149</v>
      </c>
      <c r="G142" s="140" t="s">
        <v>120</v>
      </c>
      <c r="H142" s="141">
        <v>423.15</v>
      </c>
      <c r="I142" s="142"/>
      <c r="J142" s="142">
        <f t="shared" si="0"/>
        <v>0</v>
      </c>
      <c r="K142" s="143"/>
      <c r="L142" s="29"/>
      <c r="M142" s="144" t="s">
        <v>1</v>
      </c>
      <c r="N142" s="145" t="s">
        <v>32</v>
      </c>
      <c r="O142" s="146">
        <v>0.51</v>
      </c>
      <c r="P142" s="146">
        <f t="shared" si="1"/>
        <v>215.8065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8" t="s">
        <v>121</v>
      </c>
      <c r="AT142" s="148" t="s">
        <v>117</v>
      </c>
      <c r="AU142" s="148" t="s">
        <v>76</v>
      </c>
      <c r="AY142" s="16" t="s">
        <v>114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6" t="s">
        <v>74</v>
      </c>
      <c r="BK142" s="149">
        <f t="shared" si="9"/>
        <v>0</v>
      </c>
      <c r="BL142" s="16" t="s">
        <v>121</v>
      </c>
      <c r="BM142" s="148" t="s">
        <v>150</v>
      </c>
    </row>
    <row r="143" spans="1:65" s="2" customFormat="1" ht="16.5" customHeight="1" x14ac:dyDescent="0.2">
      <c r="A143" s="28"/>
      <c r="B143" s="136"/>
      <c r="C143" s="137" t="s">
        <v>123</v>
      </c>
      <c r="D143" s="137" t="s">
        <v>117</v>
      </c>
      <c r="E143" s="138" t="s">
        <v>151</v>
      </c>
      <c r="F143" s="139" t="s">
        <v>152</v>
      </c>
      <c r="G143" s="140" t="s">
        <v>153</v>
      </c>
      <c r="H143" s="141">
        <v>80</v>
      </c>
      <c r="I143" s="142"/>
      <c r="J143" s="142">
        <f t="shared" si="0"/>
        <v>0</v>
      </c>
      <c r="K143" s="143"/>
      <c r="L143" s="29"/>
      <c r="M143" s="144" t="s">
        <v>1</v>
      </c>
      <c r="N143" s="145" t="s">
        <v>32</v>
      </c>
      <c r="O143" s="146">
        <v>0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8" t="s">
        <v>121</v>
      </c>
      <c r="AT143" s="148" t="s">
        <v>117</v>
      </c>
      <c r="AU143" s="148" t="s">
        <v>76</v>
      </c>
      <c r="AY143" s="16" t="s">
        <v>114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6" t="s">
        <v>74</v>
      </c>
      <c r="BK143" s="149">
        <f t="shared" si="9"/>
        <v>0</v>
      </c>
      <c r="BL143" s="16" t="s">
        <v>121</v>
      </c>
      <c r="BM143" s="148" t="s">
        <v>154</v>
      </c>
    </row>
    <row r="144" spans="1:65" s="2" customFormat="1" ht="16.5" customHeight="1" x14ac:dyDescent="0.2">
      <c r="A144" s="28"/>
      <c r="B144" s="136"/>
      <c r="C144" s="137" t="s">
        <v>155</v>
      </c>
      <c r="D144" s="137" t="s">
        <v>117</v>
      </c>
      <c r="E144" s="138" t="s">
        <v>156</v>
      </c>
      <c r="F144" s="139" t="s">
        <v>157</v>
      </c>
      <c r="G144" s="140" t="s">
        <v>158</v>
      </c>
      <c r="H144" s="141">
        <v>200</v>
      </c>
      <c r="I144" s="142"/>
      <c r="J144" s="142">
        <f t="shared" si="0"/>
        <v>0</v>
      </c>
      <c r="K144" s="143"/>
      <c r="L144" s="29"/>
      <c r="M144" s="144" t="s">
        <v>1</v>
      </c>
      <c r="N144" s="145" t="s">
        <v>32</v>
      </c>
      <c r="O144" s="146">
        <v>0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8" t="s">
        <v>121</v>
      </c>
      <c r="AT144" s="148" t="s">
        <v>117</v>
      </c>
      <c r="AU144" s="148" t="s">
        <v>76</v>
      </c>
      <c r="AY144" s="16" t="s">
        <v>114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6" t="s">
        <v>74</v>
      </c>
      <c r="BK144" s="149">
        <f t="shared" si="9"/>
        <v>0</v>
      </c>
      <c r="BL144" s="16" t="s">
        <v>121</v>
      </c>
      <c r="BM144" s="148" t="s">
        <v>159</v>
      </c>
    </row>
    <row r="145" spans="1:65" s="12" customFormat="1" ht="20.85" customHeight="1" x14ac:dyDescent="0.2">
      <c r="B145" s="124"/>
      <c r="D145" s="125" t="s">
        <v>66</v>
      </c>
      <c r="E145" s="134" t="s">
        <v>160</v>
      </c>
      <c r="F145" s="134" t="s">
        <v>161</v>
      </c>
      <c r="J145" s="135">
        <f>BK145</f>
        <v>0</v>
      </c>
      <c r="L145" s="124"/>
      <c r="M145" s="128"/>
      <c r="N145" s="129"/>
      <c r="O145" s="129"/>
      <c r="P145" s="130">
        <f>SUM(P146:P149)</f>
        <v>0</v>
      </c>
      <c r="Q145" s="129"/>
      <c r="R145" s="130">
        <f>SUM(R146:R149)</f>
        <v>0</v>
      </c>
      <c r="S145" s="129"/>
      <c r="T145" s="131">
        <f>SUM(T146:T149)</f>
        <v>0</v>
      </c>
      <c r="AR145" s="125" t="s">
        <v>74</v>
      </c>
      <c r="AT145" s="132" t="s">
        <v>66</v>
      </c>
      <c r="AU145" s="132" t="s">
        <v>76</v>
      </c>
      <c r="AY145" s="125" t="s">
        <v>114</v>
      </c>
      <c r="BK145" s="133">
        <f>SUM(BK146:BK149)</f>
        <v>0</v>
      </c>
    </row>
    <row r="146" spans="1:65" s="2" customFormat="1" ht="16.5" customHeight="1" x14ac:dyDescent="0.2">
      <c r="A146" s="28"/>
      <c r="B146" s="136"/>
      <c r="C146" s="137" t="s">
        <v>162</v>
      </c>
      <c r="D146" s="137" t="s">
        <v>117</v>
      </c>
      <c r="E146" s="138" t="s">
        <v>163</v>
      </c>
      <c r="F146" s="139" t="s">
        <v>164</v>
      </c>
      <c r="G146" s="140" t="s">
        <v>153</v>
      </c>
      <c r="H146" s="141">
        <v>424</v>
      </c>
      <c r="I146" s="142"/>
      <c r="J146" s="142">
        <f>ROUND(I146*H146,2)</f>
        <v>0</v>
      </c>
      <c r="K146" s="143"/>
      <c r="L146" s="29"/>
      <c r="M146" s="144" t="s">
        <v>1</v>
      </c>
      <c r="N146" s="145" t="s">
        <v>32</v>
      </c>
      <c r="O146" s="146">
        <v>0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8" t="s">
        <v>121</v>
      </c>
      <c r="AT146" s="148" t="s">
        <v>117</v>
      </c>
      <c r="AU146" s="148" t="s">
        <v>129</v>
      </c>
      <c r="AY146" s="16" t="s">
        <v>114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6" t="s">
        <v>74</v>
      </c>
      <c r="BK146" s="149">
        <f>ROUND(I146*H146,2)</f>
        <v>0</v>
      </c>
      <c r="BL146" s="16" t="s">
        <v>121</v>
      </c>
      <c r="BM146" s="148" t="s">
        <v>165</v>
      </c>
    </row>
    <row r="147" spans="1:65" s="2" customFormat="1" ht="16.5" customHeight="1" x14ac:dyDescent="0.2">
      <c r="A147" s="28"/>
      <c r="B147" s="136"/>
      <c r="C147" s="150" t="s">
        <v>166</v>
      </c>
      <c r="D147" s="150" t="s">
        <v>167</v>
      </c>
      <c r="E147" s="151" t="s">
        <v>168</v>
      </c>
      <c r="F147" s="152" t="s">
        <v>169</v>
      </c>
      <c r="G147" s="153" t="s">
        <v>170</v>
      </c>
      <c r="H147" s="154">
        <v>1</v>
      </c>
      <c r="I147" s="155"/>
      <c r="J147" s="155">
        <f>ROUND(I147*H147,2)</f>
        <v>0</v>
      </c>
      <c r="K147" s="156"/>
      <c r="L147" s="157"/>
      <c r="M147" s="158" t="s">
        <v>1</v>
      </c>
      <c r="N147" s="159" t="s">
        <v>32</v>
      </c>
      <c r="O147" s="146">
        <v>0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8" t="s">
        <v>147</v>
      </c>
      <c r="AT147" s="148" t="s">
        <v>167</v>
      </c>
      <c r="AU147" s="148" t="s">
        <v>129</v>
      </c>
      <c r="AY147" s="16" t="s">
        <v>114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74</v>
      </c>
      <c r="BK147" s="149">
        <f>ROUND(I147*H147,2)</f>
        <v>0</v>
      </c>
      <c r="BL147" s="16" t="s">
        <v>121</v>
      </c>
      <c r="BM147" s="148" t="s">
        <v>171</v>
      </c>
    </row>
    <row r="148" spans="1:65" s="2" customFormat="1" ht="16.5" customHeight="1" x14ac:dyDescent="0.2">
      <c r="A148" s="28"/>
      <c r="B148" s="136"/>
      <c r="C148" s="137" t="s">
        <v>172</v>
      </c>
      <c r="D148" s="137" t="s">
        <v>117</v>
      </c>
      <c r="E148" s="138" t="s">
        <v>173</v>
      </c>
      <c r="F148" s="139" t="s">
        <v>174</v>
      </c>
      <c r="G148" s="140" t="s">
        <v>153</v>
      </c>
      <c r="H148" s="141">
        <v>80</v>
      </c>
      <c r="I148" s="142"/>
      <c r="J148" s="142">
        <f>ROUND(I148*H148,2)</f>
        <v>0</v>
      </c>
      <c r="K148" s="143"/>
      <c r="L148" s="29"/>
      <c r="M148" s="144" t="s">
        <v>1</v>
      </c>
      <c r="N148" s="145" t="s">
        <v>32</v>
      </c>
      <c r="O148" s="146">
        <v>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8" t="s">
        <v>121</v>
      </c>
      <c r="AT148" s="148" t="s">
        <v>117</v>
      </c>
      <c r="AU148" s="148" t="s">
        <v>129</v>
      </c>
      <c r="AY148" s="16" t="s">
        <v>114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6" t="s">
        <v>74</v>
      </c>
      <c r="BK148" s="149">
        <f>ROUND(I148*H148,2)</f>
        <v>0</v>
      </c>
      <c r="BL148" s="16" t="s">
        <v>121</v>
      </c>
      <c r="BM148" s="148" t="s">
        <v>175</v>
      </c>
    </row>
    <row r="149" spans="1:65" s="2" customFormat="1" ht="16.5" customHeight="1" x14ac:dyDescent="0.2">
      <c r="A149" s="28"/>
      <c r="B149" s="136"/>
      <c r="C149" s="150" t="s">
        <v>176</v>
      </c>
      <c r="D149" s="150" t="s">
        <v>167</v>
      </c>
      <c r="E149" s="151" t="s">
        <v>177</v>
      </c>
      <c r="F149" s="152" t="s">
        <v>178</v>
      </c>
      <c r="G149" s="153" t="s">
        <v>170</v>
      </c>
      <c r="H149" s="154">
        <v>1</v>
      </c>
      <c r="I149" s="155"/>
      <c r="J149" s="155">
        <f>ROUND(I149*H149,2)</f>
        <v>0</v>
      </c>
      <c r="K149" s="156"/>
      <c r="L149" s="157"/>
      <c r="M149" s="158" t="s">
        <v>1</v>
      </c>
      <c r="N149" s="159" t="s">
        <v>32</v>
      </c>
      <c r="O149" s="146">
        <v>0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8" t="s">
        <v>147</v>
      </c>
      <c r="AT149" s="148" t="s">
        <v>167</v>
      </c>
      <c r="AU149" s="148" t="s">
        <v>129</v>
      </c>
      <c r="AY149" s="16" t="s">
        <v>114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6" t="s">
        <v>74</v>
      </c>
      <c r="BK149" s="149">
        <f>ROUND(I149*H149,2)</f>
        <v>0</v>
      </c>
      <c r="BL149" s="16" t="s">
        <v>121</v>
      </c>
      <c r="BM149" s="148" t="s">
        <v>179</v>
      </c>
    </row>
    <row r="150" spans="1:65" s="12" customFormat="1" ht="22.9" customHeight="1" x14ac:dyDescent="0.2">
      <c r="B150" s="124"/>
      <c r="D150" s="125" t="s">
        <v>66</v>
      </c>
      <c r="E150" s="134" t="s">
        <v>180</v>
      </c>
      <c r="F150" s="134" t="s">
        <v>181</v>
      </c>
      <c r="J150" s="135">
        <f>BK150</f>
        <v>0</v>
      </c>
      <c r="L150" s="124"/>
      <c r="M150" s="128"/>
      <c r="N150" s="129"/>
      <c r="O150" s="129"/>
      <c r="P150" s="130">
        <f>SUM(P151:P157)</f>
        <v>25.217144000000001</v>
      </c>
      <c r="Q150" s="129"/>
      <c r="R150" s="130">
        <f>SUM(R151:R157)</f>
        <v>0</v>
      </c>
      <c r="S150" s="129"/>
      <c r="T150" s="131">
        <f>SUM(T151:T157)</f>
        <v>0</v>
      </c>
      <c r="AR150" s="125" t="s">
        <v>74</v>
      </c>
      <c r="AT150" s="132" t="s">
        <v>66</v>
      </c>
      <c r="AU150" s="132" t="s">
        <v>74</v>
      </c>
      <c r="AY150" s="125" t="s">
        <v>114</v>
      </c>
      <c r="BK150" s="133">
        <f>SUM(BK151:BK157)</f>
        <v>0</v>
      </c>
    </row>
    <row r="151" spans="1:65" s="2" customFormat="1" ht="21.75" customHeight="1" x14ac:dyDescent="0.2">
      <c r="A151" s="28"/>
      <c r="B151" s="136"/>
      <c r="C151" s="137" t="s">
        <v>8</v>
      </c>
      <c r="D151" s="137" t="s">
        <v>117</v>
      </c>
      <c r="E151" s="138" t="s">
        <v>182</v>
      </c>
      <c r="F151" s="139" t="s">
        <v>183</v>
      </c>
      <c r="G151" s="140" t="s">
        <v>184</v>
      </c>
      <c r="H151" s="141">
        <v>12.5</v>
      </c>
      <c r="I151" s="142"/>
      <c r="J151" s="142">
        <f>ROUND(I151*H151,2)</f>
        <v>0</v>
      </c>
      <c r="K151" s="143"/>
      <c r="L151" s="29"/>
      <c r="M151" s="144" t="s">
        <v>1</v>
      </c>
      <c r="N151" s="145" t="s">
        <v>32</v>
      </c>
      <c r="O151" s="146">
        <v>1.88</v>
      </c>
      <c r="P151" s="146">
        <f>O151*H151</f>
        <v>23.5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8" t="s">
        <v>121</v>
      </c>
      <c r="AT151" s="148" t="s">
        <v>117</v>
      </c>
      <c r="AU151" s="148" t="s">
        <v>76</v>
      </c>
      <c r="AY151" s="16" t="s">
        <v>114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6" t="s">
        <v>74</v>
      </c>
      <c r="BK151" s="149">
        <f>ROUND(I151*H151,2)</f>
        <v>0</v>
      </c>
      <c r="BL151" s="16" t="s">
        <v>121</v>
      </c>
      <c r="BM151" s="148" t="s">
        <v>185</v>
      </c>
    </row>
    <row r="152" spans="1:65" s="2" customFormat="1" ht="21.75" customHeight="1" x14ac:dyDescent="0.2">
      <c r="A152" s="28"/>
      <c r="B152" s="136"/>
      <c r="C152" s="137" t="s">
        <v>186</v>
      </c>
      <c r="D152" s="137" t="s">
        <v>117</v>
      </c>
      <c r="E152" s="138" t="s">
        <v>187</v>
      </c>
      <c r="F152" s="139" t="s">
        <v>188</v>
      </c>
      <c r="G152" s="140" t="s">
        <v>184</v>
      </c>
      <c r="H152" s="141">
        <v>12.5</v>
      </c>
      <c r="I152" s="142"/>
      <c r="J152" s="142">
        <f>ROUND(I152*H152,2)</f>
        <v>0</v>
      </c>
      <c r="K152" s="143"/>
      <c r="L152" s="29"/>
      <c r="M152" s="144" t="s">
        <v>1</v>
      </c>
      <c r="N152" s="145" t="s">
        <v>32</v>
      </c>
      <c r="O152" s="146">
        <v>0.125</v>
      </c>
      <c r="P152" s="146">
        <f>O152*H152</f>
        <v>1.5625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8" t="s">
        <v>121</v>
      </c>
      <c r="AT152" s="148" t="s">
        <v>117</v>
      </c>
      <c r="AU152" s="148" t="s">
        <v>76</v>
      </c>
      <c r="AY152" s="16" t="s">
        <v>114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6" t="s">
        <v>74</v>
      </c>
      <c r="BK152" s="149">
        <f>ROUND(I152*H152,2)</f>
        <v>0</v>
      </c>
      <c r="BL152" s="16" t="s">
        <v>121</v>
      </c>
      <c r="BM152" s="148" t="s">
        <v>189</v>
      </c>
    </row>
    <row r="153" spans="1:65" s="2" customFormat="1" ht="21.75" customHeight="1" x14ac:dyDescent="0.2">
      <c r="A153" s="28"/>
      <c r="B153" s="136"/>
      <c r="C153" s="137" t="s">
        <v>190</v>
      </c>
      <c r="D153" s="137" t="s">
        <v>117</v>
      </c>
      <c r="E153" s="138" t="s">
        <v>191</v>
      </c>
      <c r="F153" s="139" t="s">
        <v>192</v>
      </c>
      <c r="G153" s="140" t="s">
        <v>184</v>
      </c>
      <c r="H153" s="141">
        <v>25.774000000000001</v>
      </c>
      <c r="I153" s="142"/>
      <c r="J153" s="142">
        <f>ROUND(I153*H153,2)</f>
        <v>0</v>
      </c>
      <c r="K153" s="143"/>
      <c r="L153" s="29"/>
      <c r="M153" s="144" t="s">
        <v>1</v>
      </c>
      <c r="N153" s="145" t="s">
        <v>32</v>
      </c>
      <c r="O153" s="146">
        <v>6.0000000000000001E-3</v>
      </c>
      <c r="P153" s="146">
        <f>O153*H153</f>
        <v>0.154644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48" t="s">
        <v>121</v>
      </c>
      <c r="AT153" s="148" t="s">
        <v>117</v>
      </c>
      <c r="AU153" s="148" t="s">
        <v>76</v>
      </c>
      <c r="AY153" s="16" t="s">
        <v>114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74</v>
      </c>
      <c r="BK153" s="149">
        <f>ROUND(I153*H153,2)</f>
        <v>0</v>
      </c>
      <c r="BL153" s="16" t="s">
        <v>121</v>
      </c>
      <c r="BM153" s="148" t="s">
        <v>193</v>
      </c>
    </row>
    <row r="154" spans="1:65" s="13" customFormat="1" x14ac:dyDescent="0.2">
      <c r="B154" s="160"/>
      <c r="D154" s="161" t="s">
        <v>194</v>
      </c>
      <c r="E154" s="162" t="s">
        <v>1</v>
      </c>
      <c r="F154" s="163" t="s">
        <v>195</v>
      </c>
      <c r="H154" s="162" t="s">
        <v>1</v>
      </c>
      <c r="L154" s="160"/>
      <c r="M154" s="164"/>
      <c r="N154" s="165"/>
      <c r="O154" s="165"/>
      <c r="P154" s="165"/>
      <c r="Q154" s="165"/>
      <c r="R154" s="165"/>
      <c r="S154" s="165"/>
      <c r="T154" s="166"/>
      <c r="AT154" s="162" t="s">
        <v>194</v>
      </c>
      <c r="AU154" s="162" t="s">
        <v>76</v>
      </c>
      <c r="AV154" s="13" t="s">
        <v>74</v>
      </c>
      <c r="AW154" s="13" t="s">
        <v>24</v>
      </c>
      <c r="AX154" s="13" t="s">
        <v>67</v>
      </c>
      <c r="AY154" s="162" t="s">
        <v>114</v>
      </c>
    </row>
    <row r="155" spans="1:65" s="14" customFormat="1" x14ac:dyDescent="0.2">
      <c r="B155" s="167"/>
      <c r="D155" s="161" t="s">
        <v>194</v>
      </c>
      <c r="E155" s="168" t="s">
        <v>1</v>
      </c>
      <c r="F155" s="169" t="s">
        <v>196</v>
      </c>
      <c r="H155" s="170">
        <v>25.774000000000001</v>
      </c>
      <c r="L155" s="167"/>
      <c r="M155" s="171"/>
      <c r="N155" s="172"/>
      <c r="O155" s="172"/>
      <c r="P155" s="172"/>
      <c r="Q155" s="172"/>
      <c r="R155" s="172"/>
      <c r="S155" s="172"/>
      <c r="T155" s="173"/>
      <c r="AT155" s="168" t="s">
        <v>194</v>
      </c>
      <c r="AU155" s="168" t="s">
        <v>76</v>
      </c>
      <c r="AV155" s="14" t="s">
        <v>76</v>
      </c>
      <c r="AW155" s="14" t="s">
        <v>24</v>
      </c>
      <c r="AX155" s="14" t="s">
        <v>74</v>
      </c>
      <c r="AY155" s="168" t="s">
        <v>114</v>
      </c>
    </row>
    <row r="156" spans="1:65" s="2" customFormat="1" ht="21.75" customHeight="1" x14ac:dyDescent="0.2">
      <c r="A156" s="28"/>
      <c r="B156" s="136"/>
      <c r="C156" s="137" t="s">
        <v>197</v>
      </c>
      <c r="D156" s="137" t="s">
        <v>117</v>
      </c>
      <c r="E156" s="138" t="s">
        <v>198</v>
      </c>
      <c r="F156" s="139" t="s">
        <v>199</v>
      </c>
      <c r="G156" s="140" t="s">
        <v>184</v>
      </c>
      <c r="H156" s="141">
        <v>1.4810000000000001</v>
      </c>
      <c r="I156" s="142"/>
      <c r="J156" s="142">
        <f>ROUND(I156*H156,2)</f>
        <v>0</v>
      </c>
      <c r="K156" s="143"/>
      <c r="L156" s="29"/>
      <c r="M156" s="144" t="s">
        <v>1</v>
      </c>
      <c r="N156" s="145" t="s">
        <v>32</v>
      </c>
      <c r="O156" s="146">
        <v>0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48" t="s">
        <v>121</v>
      </c>
      <c r="AT156" s="148" t="s">
        <v>117</v>
      </c>
      <c r="AU156" s="148" t="s">
        <v>76</v>
      </c>
      <c r="AY156" s="16" t="s">
        <v>114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74</v>
      </c>
      <c r="BK156" s="149">
        <f>ROUND(I156*H156,2)</f>
        <v>0</v>
      </c>
      <c r="BL156" s="16" t="s">
        <v>121</v>
      </c>
      <c r="BM156" s="148" t="s">
        <v>200</v>
      </c>
    </row>
    <row r="157" spans="1:65" s="2" customFormat="1" ht="21.75" customHeight="1" x14ac:dyDescent="0.2">
      <c r="A157" s="28"/>
      <c r="B157" s="136"/>
      <c r="C157" s="137" t="s">
        <v>201</v>
      </c>
      <c r="D157" s="137" t="s">
        <v>117</v>
      </c>
      <c r="E157" s="138" t="s">
        <v>202</v>
      </c>
      <c r="F157" s="139" t="s">
        <v>203</v>
      </c>
      <c r="G157" s="140" t="s">
        <v>184</v>
      </c>
      <c r="H157" s="141">
        <v>0.3</v>
      </c>
      <c r="I157" s="142"/>
      <c r="J157" s="142">
        <f>ROUND(I157*H157,2)</f>
        <v>0</v>
      </c>
      <c r="K157" s="143"/>
      <c r="L157" s="29"/>
      <c r="M157" s="144" t="s">
        <v>1</v>
      </c>
      <c r="N157" s="145" t="s">
        <v>32</v>
      </c>
      <c r="O157" s="146">
        <v>0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8" t="s">
        <v>121</v>
      </c>
      <c r="AT157" s="148" t="s">
        <v>117</v>
      </c>
      <c r="AU157" s="148" t="s">
        <v>76</v>
      </c>
      <c r="AY157" s="16" t="s">
        <v>114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74</v>
      </c>
      <c r="BK157" s="149">
        <f>ROUND(I157*H157,2)</f>
        <v>0</v>
      </c>
      <c r="BL157" s="16" t="s">
        <v>121</v>
      </c>
      <c r="BM157" s="148" t="s">
        <v>204</v>
      </c>
    </row>
    <row r="158" spans="1:65" s="12" customFormat="1" ht="25.9" customHeight="1" x14ac:dyDescent="0.2">
      <c r="B158" s="124"/>
      <c r="D158" s="125" t="s">
        <v>66</v>
      </c>
      <c r="E158" s="126" t="s">
        <v>205</v>
      </c>
      <c r="F158" s="126" t="s">
        <v>206</v>
      </c>
      <c r="J158" s="127">
        <f>BK158</f>
        <v>0</v>
      </c>
      <c r="L158" s="124"/>
      <c r="M158" s="128"/>
      <c r="N158" s="129"/>
      <c r="O158" s="129"/>
      <c r="P158" s="130">
        <f>P159+P167+P173+P182</f>
        <v>1429.7161499999997</v>
      </c>
      <c r="Q158" s="129"/>
      <c r="R158" s="130">
        <f>R159+R167+R173+R182</f>
        <v>10.72314025</v>
      </c>
      <c r="S158" s="129"/>
      <c r="T158" s="131">
        <f>T159+T167+T173+T182</f>
        <v>10.413302999999999</v>
      </c>
      <c r="AR158" s="125" t="s">
        <v>76</v>
      </c>
      <c r="AT158" s="132" t="s">
        <v>66</v>
      </c>
      <c r="AU158" s="132" t="s">
        <v>67</v>
      </c>
      <c r="AY158" s="125" t="s">
        <v>114</v>
      </c>
      <c r="BK158" s="133">
        <f>BK159+BK167+BK173+BK182</f>
        <v>0</v>
      </c>
    </row>
    <row r="159" spans="1:65" s="12" customFormat="1" ht="22.9" customHeight="1" x14ac:dyDescent="0.2">
      <c r="B159" s="124"/>
      <c r="D159" s="125" t="s">
        <v>66</v>
      </c>
      <c r="E159" s="134" t="s">
        <v>207</v>
      </c>
      <c r="F159" s="134" t="s">
        <v>208</v>
      </c>
      <c r="J159" s="135">
        <f>BK159</f>
        <v>0</v>
      </c>
      <c r="L159" s="124"/>
      <c r="M159" s="128"/>
      <c r="N159" s="129"/>
      <c r="O159" s="129"/>
      <c r="P159" s="130">
        <f>SUM(P160:P166)</f>
        <v>335.00900000000001</v>
      </c>
      <c r="Q159" s="129"/>
      <c r="R159" s="130">
        <f>SUM(R160:R166)</f>
        <v>0</v>
      </c>
      <c r="S159" s="129"/>
      <c r="T159" s="131">
        <f>SUM(T160:T166)</f>
        <v>1.88015</v>
      </c>
      <c r="AR159" s="125" t="s">
        <v>76</v>
      </c>
      <c r="AT159" s="132" t="s">
        <v>66</v>
      </c>
      <c r="AU159" s="132" t="s">
        <v>74</v>
      </c>
      <c r="AY159" s="125" t="s">
        <v>114</v>
      </c>
      <c r="BK159" s="133">
        <f>SUM(BK160:BK166)</f>
        <v>0</v>
      </c>
    </row>
    <row r="160" spans="1:65" s="2" customFormat="1" ht="21.75" customHeight="1" x14ac:dyDescent="0.2">
      <c r="A160" s="28"/>
      <c r="B160" s="136"/>
      <c r="C160" s="137" t="s">
        <v>209</v>
      </c>
      <c r="D160" s="137" t="s">
        <v>117</v>
      </c>
      <c r="E160" s="138" t="s">
        <v>210</v>
      </c>
      <c r="F160" s="139" t="s">
        <v>211</v>
      </c>
      <c r="G160" s="140" t="s">
        <v>212</v>
      </c>
      <c r="H160" s="141">
        <v>155</v>
      </c>
      <c r="I160" s="142"/>
      <c r="J160" s="142">
        <f t="shared" ref="J160:J166" si="10">ROUND(I160*H160,2)</f>
        <v>0</v>
      </c>
      <c r="K160" s="143"/>
      <c r="L160" s="29"/>
      <c r="M160" s="144" t="s">
        <v>1</v>
      </c>
      <c r="N160" s="145" t="s">
        <v>32</v>
      </c>
      <c r="O160" s="146">
        <v>0.96</v>
      </c>
      <c r="P160" s="146">
        <f t="shared" ref="P160:P166" si="11">O160*H160</f>
        <v>148.79999999999998</v>
      </c>
      <c r="Q160" s="146">
        <v>0</v>
      </c>
      <c r="R160" s="146">
        <f t="shared" ref="R160:R166" si="12">Q160*H160</f>
        <v>0</v>
      </c>
      <c r="S160" s="146">
        <v>1.213E-2</v>
      </c>
      <c r="T160" s="147">
        <f t="shared" ref="T160:T166" si="13">S160*H160</f>
        <v>1.88015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48" t="s">
        <v>186</v>
      </c>
      <c r="AT160" s="148" t="s">
        <v>117</v>
      </c>
      <c r="AU160" s="148" t="s">
        <v>76</v>
      </c>
      <c r="AY160" s="16" t="s">
        <v>114</v>
      </c>
      <c r="BE160" s="149">
        <f t="shared" ref="BE160:BE166" si="14">IF(N160="základní",J160,0)</f>
        <v>0</v>
      </c>
      <c r="BF160" s="149">
        <f t="shared" ref="BF160:BF166" si="15">IF(N160="snížená",J160,0)</f>
        <v>0</v>
      </c>
      <c r="BG160" s="149">
        <f t="shared" ref="BG160:BG166" si="16">IF(N160="zákl. přenesená",J160,0)</f>
        <v>0</v>
      </c>
      <c r="BH160" s="149">
        <f t="shared" ref="BH160:BH166" si="17">IF(N160="sníž. přenesená",J160,0)</f>
        <v>0</v>
      </c>
      <c r="BI160" s="149">
        <f t="shared" ref="BI160:BI166" si="18">IF(N160="nulová",J160,0)</f>
        <v>0</v>
      </c>
      <c r="BJ160" s="16" t="s">
        <v>74</v>
      </c>
      <c r="BK160" s="149">
        <f t="shared" ref="BK160:BK166" si="19">ROUND(I160*H160,2)</f>
        <v>0</v>
      </c>
      <c r="BL160" s="16" t="s">
        <v>186</v>
      </c>
      <c r="BM160" s="148" t="s">
        <v>213</v>
      </c>
    </row>
    <row r="161" spans="1:65" s="2" customFormat="1" ht="21.75" customHeight="1" x14ac:dyDescent="0.2">
      <c r="A161" s="28"/>
      <c r="B161" s="136"/>
      <c r="C161" s="137" t="s">
        <v>7</v>
      </c>
      <c r="D161" s="137" t="s">
        <v>117</v>
      </c>
      <c r="E161" s="138" t="s">
        <v>214</v>
      </c>
      <c r="F161" s="139" t="s">
        <v>215</v>
      </c>
      <c r="G161" s="140" t="s">
        <v>212</v>
      </c>
      <c r="H161" s="141">
        <v>155</v>
      </c>
      <c r="I161" s="142"/>
      <c r="J161" s="142">
        <f t="shared" si="10"/>
        <v>0</v>
      </c>
      <c r="K161" s="143"/>
      <c r="L161" s="29"/>
      <c r="M161" s="144" t="s">
        <v>1</v>
      </c>
      <c r="N161" s="145" t="s">
        <v>32</v>
      </c>
      <c r="O161" s="146">
        <v>1.149</v>
      </c>
      <c r="P161" s="146">
        <f t="shared" si="11"/>
        <v>178.095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48" t="s">
        <v>186</v>
      </c>
      <c r="AT161" s="148" t="s">
        <v>117</v>
      </c>
      <c r="AU161" s="148" t="s">
        <v>76</v>
      </c>
      <c r="AY161" s="16" t="s">
        <v>114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6" t="s">
        <v>74</v>
      </c>
      <c r="BK161" s="149">
        <f t="shared" si="19"/>
        <v>0</v>
      </c>
      <c r="BL161" s="16" t="s">
        <v>186</v>
      </c>
      <c r="BM161" s="148" t="s">
        <v>216</v>
      </c>
    </row>
    <row r="162" spans="1:65" s="2" customFormat="1" ht="16.5" customHeight="1" x14ac:dyDescent="0.2">
      <c r="A162" s="28"/>
      <c r="B162" s="136"/>
      <c r="C162" s="137" t="s">
        <v>217</v>
      </c>
      <c r="D162" s="137" t="s">
        <v>117</v>
      </c>
      <c r="E162" s="138" t="s">
        <v>218</v>
      </c>
      <c r="F162" s="139" t="s">
        <v>219</v>
      </c>
      <c r="G162" s="140" t="s">
        <v>127</v>
      </c>
      <c r="H162" s="141">
        <v>2</v>
      </c>
      <c r="I162" s="142"/>
      <c r="J162" s="142">
        <f t="shared" si="10"/>
        <v>0</v>
      </c>
      <c r="K162" s="143"/>
      <c r="L162" s="29"/>
      <c r="M162" s="144" t="s">
        <v>1</v>
      </c>
      <c r="N162" s="145" t="s">
        <v>32</v>
      </c>
      <c r="O162" s="146">
        <v>1.5489999999999999</v>
      </c>
      <c r="P162" s="146">
        <f t="shared" si="11"/>
        <v>3.0979999999999999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48" t="s">
        <v>186</v>
      </c>
      <c r="AT162" s="148" t="s">
        <v>117</v>
      </c>
      <c r="AU162" s="148" t="s">
        <v>76</v>
      </c>
      <c r="AY162" s="16" t="s">
        <v>114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6" t="s">
        <v>74</v>
      </c>
      <c r="BK162" s="149">
        <f t="shared" si="19"/>
        <v>0</v>
      </c>
      <c r="BL162" s="16" t="s">
        <v>186</v>
      </c>
      <c r="BM162" s="148" t="s">
        <v>220</v>
      </c>
    </row>
    <row r="163" spans="1:65" s="2" customFormat="1" ht="21.75" customHeight="1" x14ac:dyDescent="0.2">
      <c r="A163" s="28"/>
      <c r="B163" s="136"/>
      <c r="C163" s="137" t="s">
        <v>221</v>
      </c>
      <c r="D163" s="137" t="s">
        <v>117</v>
      </c>
      <c r="E163" s="138" t="s">
        <v>222</v>
      </c>
      <c r="F163" s="139" t="s">
        <v>223</v>
      </c>
      <c r="G163" s="140" t="s">
        <v>212</v>
      </c>
      <c r="H163" s="141">
        <v>8</v>
      </c>
      <c r="I163" s="142"/>
      <c r="J163" s="142">
        <f t="shared" si="10"/>
        <v>0</v>
      </c>
      <c r="K163" s="143"/>
      <c r="L163" s="29"/>
      <c r="M163" s="144" t="s">
        <v>1</v>
      </c>
      <c r="N163" s="145" t="s">
        <v>32</v>
      </c>
      <c r="O163" s="146">
        <v>0.627</v>
      </c>
      <c r="P163" s="146">
        <f t="shared" si="11"/>
        <v>5.016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8" t="s">
        <v>186</v>
      </c>
      <c r="AT163" s="148" t="s">
        <v>117</v>
      </c>
      <c r="AU163" s="148" t="s">
        <v>76</v>
      </c>
      <c r="AY163" s="16" t="s">
        <v>114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6" t="s">
        <v>74</v>
      </c>
      <c r="BK163" s="149">
        <f t="shared" si="19"/>
        <v>0</v>
      </c>
      <c r="BL163" s="16" t="s">
        <v>186</v>
      </c>
      <c r="BM163" s="148" t="s">
        <v>224</v>
      </c>
    </row>
    <row r="164" spans="1:65" s="2" customFormat="1" ht="16.5" customHeight="1" x14ac:dyDescent="0.2">
      <c r="A164" s="28"/>
      <c r="B164" s="136"/>
      <c r="C164" s="150" t="s">
        <v>225</v>
      </c>
      <c r="D164" s="150" t="s">
        <v>167</v>
      </c>
      <c r="E164" s="151" t="s">
        <v>226</v>
      </c>
      <c r="F164" s="152" t="s">
        <v>227</v>
      </c>
      <c r="G164" s="153" t="s">
        <v>212</v>
      </c>
      <c r="H164" s="154">
        <v>155</v>
      </c>
      <c r="I164" s="155"/>
      <c r="J164" s="155">
        <f t="shared" si="10"/>
        <v>0</v>
      </c>
      <c r="K164" s="156"/>
      <c r="L164" s="157"/>
      <c r="M164" s="158" t="s">
        <v>1</v>
      </c>
      <c r="N164" s="159" t="s">
        <v>32</v>
      </c>
      <c r="O164" s="146">
        <v>0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48" t="s">
        <v>228</v>
      </c>
      <c r="AT164" s="148" t="s">
        <v>167</v>
      </c>
      <c r="AU164" s="148" t="s">
        <v>76</v>
      </c>
      <c r="AY164" s="16" t="s">
        <v>114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6" t="s">
        <v>74</v>
      </c>
      <c r="BK164" s="149">
        <f t="shared" si="19"/>
        <v>0</v>
      </c>
      <c r="BL164" s="16" t="s">
        <v>186</v>
      </c>
      <c r="BM164" s="148" t="s">
        <v>229</v>
      </c>
    </row>
    <row r="165" spans="1:65" s="2" customFormat="1" ht="16.5" customHeight="1" x14ac:dyDescent="0.2">
      <c r="A165" s="28"/>
      <c r="B165" s="136"/>
      <c r="C165" s="150" t="s">
        <v>230</v>
      </c>
      <c r="D165" s="150" t="s">
        <v>167</v>
      </c>
      <c r="E165" s="151" t="s">
        <v>231</v>
      </c>
      <c r="F165" s="152" t="s">
        <v>232</v>
      </c>
      <c r="G165" s="153" t="s">
        <v>212</v>
      </c>
      <c r="H165" s="154">
        <v>8</v>
      </c>
      <c r="I165" s="155"/>
      <c r="J165" s="155">
        <f t="shared" si="10"/>
        <v>0</v>
      </c>
      <c r="K165" s="156"/>
      <c r="L165" s="157"/>
      <c r="M165" s="158" t="s">
        <v>1</v>
      </c>
      <c r="N165" s="159" t="s">
        <v>32</v>
      </c>
      <c r="O165" s="146">
        <v>0</v>
      </c>
      <c r="P165" s="146">
        <f t="shared" si="11"/>
        <v>0</v>
      </c>
      <c r="Q165" s="146">
        <v>0</v>
      </c>
      <c r="R165" s="146">
        <f t="shared" si="12"/>
        <v>0</v>
      </c>
      <c r="S165" s="146">
        <v>0</v>
      </c>
      <c r="T165" s="147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8" t="s">
        <v>228</v>
      </c>
      <c r="AT165" s="148" t="s">
        <v>167</v>
      </c>
      <c r="AU165" s="148" t="s">
        <v>76</v>
      </c>
      <c r="AY165" s="16" t="s">
        <v>114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6" t="s">
        <v>74</v>
      </c>
      <c r="BK165" s="149">
        <f t="shared" si="19"/>
        <v>0</v>
      </c>
      <c r="BL165" s="16" t="s">
        <v>186</v>
      </c>
      <c r="BM165" s="148" t="s">
        <v>233</v>
      </c>
    </row>
    <row r="166" spans="1:65" s="2" customFormat="1" ht="21.75" customHeight="1" x14ac:dyDescent="0.2">
      <c r="A166" s="28"/>
      <c r="B166" s="136"/>
      <c r="C166" s="137" t="s">
        <v>234</v>
      </c>
      <c r="D166" s="137" t="s">
        <v>117</v>
      </c>
      <c r="E166" s="138" t="s">
        <v>235</v>
      </c>
      <c r="F166" s="139" t="s">
        <v>236</v>
      </c>
      <c r="G166" s="140" t="s">
        <v>237</v>
      </c>
      <c r="H166" s="141"/>
      <c r="I166" s="142">
        <v>1.52</v>
      </c>
      <c r="J166" s="142">
        <f t="shared" si="10"/>
        <v>0</v>
      </c>
      <c r="K166" s="143"/>
      <c r="L166" s="29"/>
      <c r="M166" s="144" t="s">
        <v>1</v>
      </c>
      <c r="N166" s="145" t="s">
        <v>32</v>
      </c>
      <c r="O166" s="146">
        <v>0</v>
      </c>
      <c r="P166" s="146">
        <f t="shared" si="11"/>
        <v>0</v>
      </c>
      <c r="Q166" s="146">
        <v>0</v>
      </c>
      <c r="R166" s="146">
        <f t="shared" si="12"/>
        <v>0</v>
      </c>
      <c r="S166" s="146">
        <v>0</v>
      </c>
      <c r="T166" s="147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48" t="s">
        <v>186</v>
      </c>
      <c r="AT166" s="148" t="s">
        <v>117</v>
      </c>
      <c r="AU166" s="148" t="s">
        <v>76</v>
      </c>
      <c r="AY166" s="16" t="s">
        <v>114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6" t="s">
        <v>74</v>
      </c>
      <c r="BK166" s="149">
        <f t="shared" si="19"/>
        <v>0</v>
      </c>
      <c r="BL166" s="16" t="s">
        <v>186</v>
      </c>
      <c r="BM166" s="148" t="s">
        <v>238</v>
      </c>
    </row>
    <row r="167" spans="1:65" s="12" customFormat="1" ht="22.9" customHeight="1" x14ac:dyDescent="0.2">
      <c r="B167" s="124"/>
      <c r="D167" s="125" t="s">
        <v>66</v>
      </c>
      <c r="E167" s="134" t="s">
        <v>239</v>
      </c>
      <c r="F167" s="134" t="s">
        <v>240</v>
      </c>
      <c r="J167" s="135">
        <f>BK167</f>
        <v>0</v>
      </c>
      <c r="L167" s="124"/>
      <c r="M167" s="128"/>
      <c r="N167" s="129"/>
      <c r="O167" s="129"/>
      <c r="P167" s="130">
        <f>SUM(P168:P172)</f>
        <v>110.17245</v>
      </c>
      <c r="Q167" s="129"/>
      <c r="R167" s="130">
        <f>SUM(R168:R172)</f>
        <v>0</v>
      </c>
      <c r="S167" s="129"/>
      <c r="T167" s="131">
        <f>SUM(T168:T172)</f>
        <v>1.480653</v>
      </c>
      <c r="AR167" s="125" t="s">
        <v>76</v>
      </c>
      <c r="AT167" s="132" t="s">
        <v>66</v>
      </c>
      <c r="AU167" s="132" t="s">
        <v>74</v>
      </c>
      <c r="AY167" s="125" t="s">
        <v>114</v>
      </c>
      <c r="BK167" s="133">
        <f>SUM(BK168:BK172)</f>
        <v>0</v>
      </c>
    </row>
    <row r="168" spans="1:65" s="2" customFormat="1" ht="21.75" customHeight="1" x14ac:dyDescent="0.2">
      <c r="A168" s="28"/>
      <c r="B168" s="136"/>
      <c r="C168" s="137" t="s">
        <v>241</v>
      </c>
      <c r="D168" s="137" t="s">
        <v>117</v>
      </c>
      <c r="E168" s="138" t="s">
        <v>242</v>
      </c>
      <c r="F168" s="139" t="s">
        <v>243</v>
      </c>
      <c r="G168" s="140" t="s">
        <v>120</v>
      </c>
      <c r="H168" s="141">
        <v>134.85</v>
      </c>
      <c r="I168" s="142"/>
      <c r="J168" s="142">
        <f>ROUND(I168*H168,2)</f>
        <v>0</v>
      </c>
      <c r="K168" s="143"/>
      <c r="L168" s="29"/>
      <c r="M168" s="144" t="s">
        <v>1</v>
      </c>
      <c r="N168" s="145" t="s">
        <v>32</v>
      </c>
      <c r="O168" s="146">
        <v>0.47099999999999997</v>
      </c>
      <c r="P168" s="146">
        <f>O168*H168</f>
        <v>63.514349999999993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8" t="s">
        <v>186</v>
      </c>
      <c r="AT168" s="148" t="s">
        <v>117</v>
      </c>
      <c r="AU168" s="148" t="s">
        <v>76</v>
      </c>
      <c r="AY168" s="16" t="s">
        <v>114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74</v>
      </c>
      <c r="BK168" s="149">
        <f>ROUND(I168*H168,2)</f>
        <v>0</v>
      </c>
      <c r="BL168" s="16" t="s">
        <v>186</v>
      </c>
      <c r="BM168" s="148" t="s">
        <v>244</v>
      </c>
    </row>
    <row r="169" spans="1:65" s="2" customFormat="1" ht="16.5" customHeight="1" x14ac:dyDescent="0.2">
      <c r="A169" s="28"/>
      <c r="B169" s="136"/>
      <c r="C169" s="150" t="s">
        <v>245</v>
      </c>
      <c r="D169" s="150" t="s">
        <v>167</v>
      </c>
      <c r="E169" s="151" t="s">
        <v>246</v>
      </c>
      <c r="F169" s="152" t="s">
        <v>247</v>
      </c>
      <c r="G169" s="153" t="s">
        <v>120</v>
      </c>
      <c r="H169" s="154">
        <v>148.33500000000001</v>
      </c>
      <c r="I169" s="155"/>
      <c r="J169" s="155">
        <f>ROUND(I169*H169,2)</f>
        <v>0</v>
      </c>
      <c r="K169" s="156"/>
      <c r="L169" s="157"/>
      <c r="M169" s="158" t="s">
        <v>1</v>
      </c>
      <c r="N169" s="159" t="s">
        <v>32</v>
      </c>
      <c r="O169" s="146">
        <v>0</v>
      </c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48" t="s">
        <v>228</v>
      </c>
      <c r="AT169" s="148" t="s">
        <v>167</v>
      </c>
      <c r="AU169" s="148" t="s">
        <v>76</v>
      </c>
      <c r="AY169" s="16" t="s">
        <v>114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6" t="s">
        <v>74</v>
      </c>
      <c r="BK169" s="149">
        <f>ROUND(I169*H169,2)</f>
        <v>0</v>
      </c>
      <c r="BL169" s="16" t="s">
        <v>186</v>
      </c>
      <c r="BM169" s="148" t="s">
        <v>248</v>
      </c>
    </row>
    <row r="170" spans="1:65" s="14" customFormat="1" x14ac:dyDescent="0.2">
      <c r="B170" s="167"/>
      <c r="D170" s="161" t="s">
        <v>194</v>
      </c>
      <c r="F170" s="169" t="s">
        <v>249</v>
      </c>
      <c r="H170" s="170">
        <v>148.33500000000001</v>
      </c>
      <c r="L170" s="167"/>
      <c r="M170" s="171"/>
      <c r="N170" s="172"/>
      <c r="O170" s="172"/>
      <c r="P170" s="172"/>
      <c r="Q170" s="172"/>
      <c r="R170" s="172"/>
      <c r="S170" s="172"/>
      <c r="T170" s="173"/>
      <c r="AT170" s="168" t="s">
        <v>194</v>
      </c>
      <c r="AU170" s="168" t="s">
        <v>76</v>
      </c>
      <c r="AV170" s="14" t="s">
        <v>76</v>
      </c>
      <c r="AW170" s="14" t="s">
        <v>3</v>
      </c>
      <c r="AX170" s="14" t="s">
        <v>74</v>
      </c>
      <c r="AY170" s="168" t="s">
        <v>114</v>
      </c>
    </row>
    <row r="171" spans="1:65" s="2" customFormat="1" ht="16.5" customHeight="1" x14ac:dyDescent="0.2">
      <c r="A171" s="28"/>
      <c r="B171" s="136"/>
      <c r="C171" s="137" t="s">
        <v>250</v>
      </c>
      <c r="D171" s="137" t="s">
        <v>117</v>
      </c>
      <c r="E171" s="138" t="s">
        <v>251</v>
      </c>
      <c r="F171" s="139" t="s">
        <v>252</v>
      </c>
      <c r="G171" s="140" t="s">
        <v>120</v>
      </c>
      <c r="H171" s="141">
        <v>134.85</v>
      </c>
      <c r="I171" s="142"/>
      <c r="J171" s="142">
        <f>ROUND(I171*H171,2)</f>
        <v>0</v>
      </c>
      <c r="K171" s="143"/>
      <c r="L171" s="29"/>
      <c r="M171" s="144" t="s">
        <v>1</v>
      </c>
      <c r="N171" s="145" t="s">
        <v>32</v>
      </c>
      <c r="O171" s="146">
        <v>0.34599999999999997</v>
      </c>
      <c r="P171" s="146">
        <f>O171*H171</f>
        <v>46.658099999999997</v>
      </c>
      <c r="Q171" s="146">
        <v>0</v>
      </c>
      <c r="R171" s="146">
        <f>Q171*H171</f>
        <v>0</v>
      </c>
      <c r="S171" s="146">
        <v>1.098E-2</v>
      </c>
      <c r="T171" s="147">
        <f>S171*H171</f>
        <v>1.480653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8" t="s">
        <v>186</v>
      </c>
      <c r="AT171" s="148" t="s">
        <v>117</v>
      </c>
      <c r="AU171" s="148" t="s">
        <v>76</v>
      </c>
      <c r="AY171" s="16" t="s">
        <v>114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6" t="s">
        <v>74</v>
      </c>
      <c r="BK171" s="149">
        <f>ROUND(I171*H171,2)</f>
        <v>0</v>
      </c>
      <c r="BL171" s="16" t="s">
        <v>186</v>
      </c>
      <c r="BM171" s="148" t="s">
        <v>253</v>
      </c>
    </row>
    <row r="172" spans="1:65" s="2" customFormat="1" ht="21.75" customHeight="1" x14ac:dyDescent="0.2">
      <c r="A172" s="28"/>
      <c r="B172" s="136"/>
      <c r="C172" s="137" t="s">
        <v>254</v>
      </c>
      <c r="D172" s="137" t="s">
        <v>117</v>
      </c>
      <c r="E172" s="138" t="s">
        <v>255</v>
      </c>
      <c r="F172" s="139" t="s">
        <v>256</v>
      </c>
      <c r="G172" s="140" t="s">
        <v>237</v>
      </c>
      <c r="H172" s="141"/>
      <c r="I172" s="142">
        <v>0.74</v>
      </c>
      <c r="J172" s="142">
        <f>ROUND(I172*H172,2)</f>
        <v>0</v>
      </c>
      <c r="K172" s="143"/>
      <c r="L172" s="29"/>
      <c r="M172" s="144" t="s">
        <v>1</v>
      </c>
      <c r="N172" s="145" t="s">
        <v>32</v>
      </c>
      <c r="O172" s="146">
        <v>0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8" t="s">
        <v>186</v>
      </c>
      <c r="AT172" s="148" t="s">
        <v>117</v>
      </c>
      <c r="AU172" s="148" t="s">
        <v>76</v>
      </c>
      <c r="AY172" s="16" t="s">
        <v>114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6" t="s">
        <v>74</v>
      </c>
      <c r="BK172" s="149">
        <f>ROUND(I172*H172,2)</f>
        <v>0</v>
      </c>
      <c r="BL172" s="16" t="s">
        <v>186</v>
      </c>
      <c r="BM172" s="148" t="s">
        <v>257</v>
      </c>
    </row>
    <row r="173" spans="1:65" s="12" customFormat="1" ht="22.9" customHeight="1" x14ac:dyDescent="0.2">
      <c r="B173" s="124"/>
      <c r="D173" s="125" t="s">
        <v>66</v>
      </c>
      <c r="E173" s="134" t="s">
        <v>258</v>
      </c>
      <c r="F173" s="134" t="s">
        <v>259</v>
      </c>
      <c r="J173" s="135">
        <f>BK173</f>
        <v>0</v>
      </c>
      <c r="L173" s="124"/>
      <c r="M173" s="128"/>
      <c r="N173" s="129"/>
      <c r="O173" s="129"/>
      <c r="P173" s="130">
        <f>SUM(P174:P181)</f>
        <v>825.14199999999994</v>
      </c>
      <c r="Q173" s="129"/>
      <c r="R173" s="130">
        <f>SUM(R174:R181)</f>
        <v>10.59638125</v>
      </c>
      <c r="S173" s="129"/>
      <c r="T173" s="131">
        <f>SUM(T174:T181)</f>
        <v>7.0525000000000002</v>
      </c>
      <c r="AR173" s="125" t="s">
        <v>76</v>
      </c>
      <c r="AT173" s="132" t="s">
        <v>66</v>
      </c>
      <c r="AU173" s="132" t="s">
        <v>74</v>
      </c>
      <c r="AY173" s="125" t="s">
        <v>114</v>
      </c>
      <c r="BK173" s="133">
        <f>SUM(BK174:BK181)</f>
        <v>0</v>
      </c>
    </row>
    <row r="174" spans="1:65" s="2" customFormat="1" ht="16.5" customHeight="1" x14ac:dyDescent="0.2">
      <c r="A174" s="28"/>
      <c r="B174" s="136"/>
      <c r="C174" s="137" t="s">
        <v>260</v>
      </c>
      <c r="D174" s="137" t="s">
        <v>117</v>
      </c>
      <c r="E174" s="138" t="s">
        <v>261</v>
      </c>
      <c r="F174" s="139" t="s">
        <v>262</v>
      </c>
      <c r="G174" s="140" t="s">
        <v>120</v>
      </c>
      <c r="H174" s="141">
        <v>1007.5</v>
      </c>
      <c r="I174" s="142"/>
      <c r="J174" s="142">
        <f>ROUND(I174*H174,2)</f>
        <v>0</v>
      </c>
      <c r="K174" s="143"/>
      <c r="L174" s="29"/>
      <c r="M174" s="144" t="s">
        <v>1</v>
      </c>
      <c r="N174" s="145" t="s">
        <v>32</v>
      </c>
      <c r="O174" s="146">
        <v>0.55000000000000004</v>
      </c>
      <c r="P174" s="146">
        <f>O174*H174</f>
        <v>554.125</v>
      </c>
      <c r="Q174" s="146">
        <v>2.7999999999999998E-4</v>
      </c>
      <c r="R174" s="146">
        <f>Q174*H174</f>
        <v>0.28209999999999996</v>
      </c>
      <c r="S174" s="146">
        <v>0</v>
      </c>
      <c r="T174" s="147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48" t="s">
        <v>186</v>
      </c>
      <c r="AT174" s="148" t="s">
        <v>117</v>
      </c>
      <c r="AU174" s="148" t="s">
        <v>76</v>
      </c>
      <c r="AY174" s="16" t="s">
        <v>114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6" t="s">
        <v>74</v>
      </c>
      <c r="BK174" s="149">
        <f>ROUND(I174*H174,2)</f>
        <v>0</v>
      </c>
      <c r="BL174" s="16" t="s">
        <v>186</v>
      </c>
      <c r="BM174" s="148" t="s">
        <v>263</v>
      </c>
    </row>
    <row r="175" spans="1:65" s="2" customFormat="1" ht="16.5" customHeight="1" x14ac:dyDescent="0.2">
      <c r="A175" s="28"/>
      <c r="B175" s="136"/>
      <c r="C175" s="150" t="s">
        <v>228</v>
      </c>
      <c r="D175" s="150" t="s">
        <v>167</v>
      </c>
      <c r="E175" s="151" t="s">
        <v>264</v>
      </c>
      <c r="F175" s="152" t="s">
        <v>265</v>
      </c>
      <c r="G175" s="153" t="s">
        <v>120</v>
      </c>
      <c r="H175" s="154">
        <v>1057.875</v>
      </c>
      <c r="I175" s="155"/>
      <c r="J175" s="155">
        <f>ROUND(I175*H175,2)</f>
        <v>0</v>
      </c>
      <c r="K175" s="156"/>
      <c r="L175" s="157"/>
      <c r="M175" s="158" t="s">
        <v>1</v>
      </c>
      <c r="N175" s="159" t="s">
        <v>32</v>
      </c>
      <c r="O175" s="146">
        <v>0</v>
      </c>
      <c r="P175" s="146">
        <f>O175*H175</f>
        <v>0</v>
      </c>
      <c r="Q175" s="146">
        <v>9.75E-3</v>
      </c>
      <c r="R175" s="146">
        <f>Q175*H175</f>
        <v>10.314281250000001</v>
      </c>
      <c r="S175" s="146">
        <v>0</v>
      </c>
      <c r="T175" s="147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8" t="s">
        <v>228</v>
      </c>
      <c r="AT175" s="148" t="s">
        <v>167</v>
      </c>
      <c r="AU175" s="148" t="s">
        <v>76</v>
      </c>
      <c r="AY175" s="16" t="s">
        <v>114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6" t="s">
        <v>74</v>
      </c>
      <c r="BK175" s="149">
        <f>ROUND(I175*H175,2)</f>
        <v>0</v>
      </c>
      <c r="BL175" s="16" t="s">
        <v>186</v>
      </c>
      <c r="BM175" s="148" t="s">
        <v>266</v>
      </c>
    </row>
    <row r="176" spans="1:65" s="14" customFormat="1" x14ac:dyDescent="0.2">
      <c r="B176" s="167"/>
      <c r="D176" s="161" t="s">
        <v>194</v>
      </c>
      <c r="F176" s="169" t="s">
        <v>267</v>
      </c>
      <c r="H176" s="170">
        <v>1057.875</v>
      </c>
      <c r="L176" s="167"/>
      <c r="M176" s="171"/>
      <c r="N176" s="172"/>
      <c r="O176" s="172"/>
      <c r="P176" s="172"/>
      <c r="Q176" s="172"/>
      <c r="R176" s="172"/>
      <c r="S176" s="172"/>
      <c r="T176" s="173"/>
      <c r="AT176" s="168" t="s">
        <v>194</v>
      </c>
      <c r="AU176" s="168" t="s">
        <v>76</v>
      </c>
      <c r="AV176" s="14" t="s">
        <v>76</v>
      </c>
      <c r="AW176" s="14" t="s">
        <v>3</v>
      </c>
      <c r="AX176" s="14" t="s">
        <v>74</v>
      </c>
      <c r="AY176" s="168" t="s">
        <v>114</v>
      </c>
    </row>
    <row r="177" spans="1:65" s="2" customFormat="1" ht="21.75" customHeight="1" x14ac:dyDescent="0.2">
      <c r="A177" s="28"/>
      <c r="B177" s="136"/>
      <c r="C177" s="137" t="s">
        <v>268</v>
      </c>
      <c r="D177" s="137" t="s">
        <v>117</v>
      </c>
      <c r="E177" s="138" t="s">
        <v>269</v>
      </c>
      <c r="F177" s="139" t="s">
        <v>270</v>
      </c>
      <c r="G177" s="140" t="s">
        <v>212</v>
      </c>
      <c r="H177" s="141">
        <v>976</v>
      </c>
      <c r="I177" s="142"/>
      <c r="J177" s="142">
        <f>ROUND(I177*H177,2)</f>
        <v>0</v>
      </c>
      <c r="K177" s="143"/>
      <c r="L177" s="29"/>
      <c r="M177" s="144" t="s">
        <v>1</v>
      </c>
      <c r="N177" s="145" t="s">
        <v>32</v>
      </c>
      <c r="O177" s="146">
        <v>3.2000000000000001E-2</v>
      </c>
      <c r="P177" s="146">
        <f>O177*H177</f>
        <v>31.231999999999999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8" t="s">
        <v>186</v>
      </c>
      <c r="AT177" s="148" t="s">
        <v>117</v>
      </c>
      <c r="AU177" s="148" t="s">
        <v>76</v>
      </c>
      <c r="AY177" s="16" t="s">
        <v>114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6" t="s">
        <v>74</v>
      </c>
      <c r="BK177" s="149">
        <f>ROUND(I177*H177,2)</f>
        <v>0</v>
      </c>
      <c r="BL177" s="16" t="s">
        <v>186</v>
      </c>
      <c r="BM177" s="148" t="s">
        <v>271</v>
      </c>
    </row>
    <row r="178" spans="1:65" s="2" customFormat="1" ht="16.5" customHeight="1" x14ac:dyDescent="0.2">
      <c r="A178" s="28"/>
      <c r="B178" s="136"/>
      <c r="C178" s="150" t="s">
        <v>272</v>
      </c>
      <c r="D178" s="150" t="s">
        <v>167</v>
      </c>
      <c r="E178" s="151" t="s">
        <v>273</v>
      </c>
      <c r="F178" s="152" t="s">
        <v>274</v>
      </c>
      <c r="G178" s="153" t="s">
        <v>170</v>
      </c>
      <c r="H178" s="154">
        <v>1</v>
      </c>
      <c r="I178" s="155"/>
      <c r="J178" s="155">
        <f>ROUND(I178*H178,2)</f>
        <v>0</v>
      </c>
      <c r="K178" s="156"/>
      <c r="L178" s="157"/>
      <c r="M178" s="158" t="s">
        <v>1</v>
      </c>
      <c r="N178" s="159" t="s">
        <v>32</v>
      </c>
      <c r="O178" s="146">
        <v>0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8" t="s">
        <v>228</v>
      </c>
      <c r="AT178" s="148" t="s">
        <v>167</v>
      </c>
      <c r="AU178" s="148" t="s">
        <v>76</v>
      </c>
      <c r="AY178" s="16" t="s">
        <v>114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6" t="s">
        <v>74</v>
      </c>
      <c r="BK178" s="149">
        <f>ROUND(I178*H178,2)</f>
        <v>0</v>
      </c>
      <c r="BL178" s="16" t="s">
        <v>186</v>
      </c>
      <c r="BM178" s="148" t="s">
        <v>275</v>
      </c>
    </row>
    <row r="179" spans="1:65" s="2" customFormat="1" ht="16.5" customHeight="1" x14ac:dyDescent="0.2">
      <c r="A179" s="28"/>
      <c r="B179" s="136"/>
      <c r="C179" s="150" t="s">
        <v>276</v>
      </c>
      <c r="D179" s="150" t="s">
        <v>167</v>
      </c>
      <c r="E179" s="151" t="s">
        <v>277</v>
      </c>
      <c r="F179" s="152" t="s">
        <v>278</v>
      </c>
      <c r="G179" s="153" t="s">
        <v>170</v>
      </c>
      <c r="H179" s="154">
        <v>1</v>
      </c>
      <c r="I179" s="155"/>
      <c r="J179" s="155">
        <f>ROUND(I179*H179,2)</f>
        <v>0</v>
      </c>
      <c r="K179" s="156"/>
      <c r="L179" s="157"/>
      <c r="M179" s="158" t="s">
        <v>1</v>
      </c>
      <c r="N179" s="159" t="s">
        <v>32</v>
      </c>
      <c r="O179" s="146">
        <v>0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8" t="s">
        <v>228</v>
      </c>
      <c r="AT179" s="148" t="s">
        <v>167</v>
      </c>
      <c r="AU179" s="148" t="s">
        <v>76</v>
      </c>
      <c r="AY179" s="16" t="s">
        <v>114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74</v>
      </c>
      <c r="BK179" s="149">
        <f>ROUND(I179*H179,2)</f>
        <v>0</v>
      </c>
      <c r="BL179" s="16" t="s">
        <v>186</v>
      </c>
      <c r="BM179" s="148" t="s">
        <v>279</v>
      </c>
    </row>
    <row r="180" spans="1:65" s="2" customFormat="1" ht="16.5" customHeight="1" x14ac:dyDescent="0.2">
      <c r="A180" s="28"/>
      <c r="B180" s="136"/>
      <c r="C180" s="137" t="s">
        <v>280</v>
      </c>
      <c r="D180" s="137" t="s">
        <v>117</v>
      </c>
      <c r="E180" s="138" t="s">
        <v>281</v>
      </c>
      <c r="F180" s="139" t="s">
        <v>282</v>
      </c>
      <c r="G180" s="140" t="s">
        <v>120</v>
      </c>
      <c r="H180" s="141">
        <v>1007.5</v>
      </c>
      <c r="I180" s="142"/>
      <c r="J180" s="142">
        <f>ROUND(I180*H180,2)</f>
        <v>0</v>
      </c>
      <c r="K180" s="143"/>
      <c r="L180" s="29"/>
      <c r="M180" s="144" t="s">
        <v>1</v>
      </c>
      <c r="N180" s="145" t="s">
        <v>32</v>
      </c>
      <c r="O180" s="146">
        <v>0.23799999999999999</v>
      </c>
      <c r="P180" s="146">
        <f>O180*H180</f>
        <v>239.785</v>
      </c>
      <c r="Q180" s="146">
        <v>0</v>
      </c>
      <c r="R180" s="146">
        <f>Q180*H180</f>
        <v>0</v>
      </c>
      <c r="S180" s="146">
        <v>7.0000000000000001E-3</v>
      </c>
      <c r="T180" s="147">
        <f>S180*H180</f>
        <v>7.0525000000000002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8" t="s">
        <v>186</v>
      </c>
      <c r="AT180" s="148" t="s">
        <v>117</v>
      </c>
      <c r="AU180" s="148" t="s">
        <v>76</v>
      </c>
      <c r="AY180" s="16" t="s">
        <v>114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6" t="s">
        <v>74</v>
      </c>
      <c r="BK180" s="149">
        <f>ROUND(I180*H180,2)</f>
        <v>0</v>
      </c>
      <c r="BL180" s="16" t="s">
        <v>186</v>
      </c>
      <c r="BM180" s="148" t="s">
        <v>283</v>
      </c>
    </row>
    <row r="181" spans="1:65" s="2" customFormat="1" ht="21.75" customHeight="1" x14ac:dyDescent="0.2">
      <c r="A181" s="28"/>
      <c r="B181" s="136"/>
      <c r="C181" s="137" t="s">
        <v>284</v>
      </c>
      <c r="D181" s="137" t="s">
        <v>117</v>
      </c>
      <c r="E181" s="138" t="s">
        <v>285</v>
      </c>
      <c r="F181" s="139" t="s">
        <v>286</v>
      </c>
      <c r="G181" s="140" t="s">
        <v>237</v>
      </c>
      <c r="H181" s="141"/>
      <c r="I181" s="142">
        <v>1.35</v>
      </c>
      <c r="J181" s="142">
        <f>ROUND(I181*H181,2)</f>
        <v>0</v>
      </c>
      <c r="K181" s="143"/>
      <c r="L181" s="29"/>
      <c r="M181" s="144" t="s">
        <v>1</v>
      </c>
      <c r="N181" s="145" t="s">
        <v>32</v>
      </c>
      <c r="O181" s="146">
        <v>0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8" t="s">
        <v>186</v>
      </c>
      <c r="AT181" s="148" t="s">
        <v>117</v>
      </c>
      <c r="AU181" s="148" t="s">
        <v>76</v>
      </c>
      <c r="AY181" s="16" t="s">
        <v>114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6" t="s">
        <v>74</v>
      </c>
      <c r="BK181" s="149">
        <f>ROUND(I181*H181,2)</f>
        <v>0</v>
      </c>
      <c r="BL181" s="16" t="s">
        <v>186</v>
      </c>
      <c r="BM181" s="148" t="s">
        <v>287</v>
      </c>
    </row>
    <row r="182" spans="1:65" s="12" customFormat="1" ht="22.9" customHeight="1" x14ac:dyDescent="0.2">
      <c r="B182" s="124"/>
      <c r="D182" s="125" t="s">
        <v>66</v>
      </c>
      <c r="E182" s="134" t="s">
        <v>288</v>
      </c>
      <c r="F182" s="134" t="s">
        <v>289</v>
      </c>
      <c r="J182" s="135">
        <f>BK182</f>
        <v>0</v>
      </c>
      <c r="L182" s="124"/>
      <c r="M182" s="128"/>
      <c r="N182" s="129"/>
      <c r="O182" s="129"/>
      <c r="P182" s="130">
        <f>SUM(P183:P184)</f>
        <v>159.39269999999999</v>
      </c>
      <c r="Q182" s="129"/>
      <c r="R182" s="130">
        <f>SUM(R183:R184)</f>
        <v>0.12675900000000001</v>
      </c>
      <c r="S182" s="129"/>
      <c r="T182" s="131">
        <f>SUM(T183:T184)</f>
        <v>0</v>
      </c>
      <c r="AR182" s="125" t="s">
        <v>76</v>
      </c>
      <c r="AT182" s="132" t="s">
        <v>66</v>
      </c>
      <c r="AU182" s="132" t="s">
        <v>74</v>
      </c>
      <c r="AY182" s="125" t="s">
        <v>114</v>
      </c>
      <c r="BK182" s="133">
        <f>SUM(BK183:BK184)</f>
        <v>0</v>
      </c>
    </row>
    <row r="183" spans="1:65" s="2" customFormat="1" ht="21.75" customHeight="1" x14ac:dyDescent="0.2">
      <c r="A183" s="28"/>
      <c r="B183" s="136"/>
      <c r="C183" s="137" t="s">
        <v>290</v>
      </c>
      <c r="D183" s="137" t="s">
        <v>117</v>
      </c>
      <c r="E183" s="138" t="s">
        <v>291</v>
      </c>
      <c r="F183" s="139" t="s">
        <v>292</v>
      </c>
      <c r="G183" s="140" t="s">
        <v>120</v>
      </c>
      <c r="H183" s="141">
        <v>269.7</v>
      </c>
      <c r="I183" s="142"/>
      <c r="J183" s="142">
        <f>ROUND(I183*H183,2)</f>
        <v>0</v>
      </c>
      <c r="K183" s="143"/>
      <c r="L183" s="29"/>
      <c r="M183" s="144" t="s">
        <v>1</v>
      </c>
      <c r="N183" s="145" t="s">
        <v>32</v>
      </c>
      <c r="O183" s="146">
        <v>0.29099999999999998</v>
      </c>
      <c r="P183" s="146">
        <f>O183*H183</f>
        <v>78.482699999999994</v>
      </c>
      <c r="Q183" s="146">
        <v>2.2000000000000001E-4</v>
      </c>
      <c r="R183" s="146">
        <f>Q183*H183</f>
        <v>5.9333999999999998E-2</v>
      </c>
      <c r="S183" s="146">
        <v>0</v>
      </c>
      <c r="T183" s="147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8" t="s">
        <v>186</v>
      </c>
      <c r="AT183" s="148" t="s">
        <v>117</v>
      </c>
      <c r="AU183" s="148" t="s">
        <v>76</v>
      </c>
      <c r="AY183" s="16" t="s">
        <v>114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6" t="s">
        <v>74</v>
      </c>
      <c r="BK183" s="149">
        <f>ROUND(I183*H183,2)</f>
        <v>0</v>
      </c>
      <c r="BL183" s="16" t="s">
        <v>186</v>
      </c>
      <c r="BM183" s="148" t="s">
        <v>293</v>
      </c>
    </row>
    <row r="184" spans="1:65" s="2" customFormat="1" ht="21.75" customHeight="1" x14ac:dyDescent="0.2">
      <c r="A184" s="28"/>
      <c r="B184" s="136"/>
      <c r="C184" s="137" t="s">
        <v>294</v>
      </c>
      <c r="D184" s="137" t="s">
        <v>117</v>
      </c>
      <c r="E184" s="138" t="s">
        <v>295</v>
      </c>
      <c r="F184" s="139" t="s">
        <v>296</v>
      </c>
      <c r="G184" s="140" t="s">
        <v>120</v>
      </c>
      <c r="H184" s="141">
        <v>269.7</v>
      </c>
      <c r="I184" s="142"/>
      <c r="J184" s="142">
        <f>ROUND(I184*H184,2)</f>
        <v>0</v>
      </c>
      <c r="K184" s="143"/>
      <c r="L184" s="29"/>
      <c r="M184" s="144" t="s">
        <v>1</v>
      </c>
      <c r="N184" s="145" t="s">
        <v>32</v>
      </c>
      <c r="O184" s="146">
        <v>0.3</v>
      </c>
      <c r="P184" s="146">
        <f>O184*H184</f>
        <v>80.91</v>
      </c>
      <c r="Q184" s="146">
        <v>2.5000000000000001E-4</v>
      </c>
      <c r="R184" s="146">
        <f>Q184*H184</f>
        <v>6.7424999999999999E-2</v>
      </c>
      <c r="S184" s="146">
        <v>0</v>
      </c>
      <c r="T184" s="147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8" t="s">
        <v>186</v>
      </c>
      <c r="AT184" s="148" t="s">
        <v>117</v>
      </c>
      <c r="AU184" s="148" t="s">
        <v>76</v>
      </c>
      <c r="AY184" s="16" t="s">
        <v>114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6" t="s">
        <v>74</v>
      </c>
      <c r="BK184" s="149">
        <f>ROUND(I184*H184,2)</f>
        <v>0</v>
      </c>
      <c r="BL184" s="16" t="s">
        <v>186</v>
      </c>
      <c r="BM184" s="148" t="s">
        <v>297</v>
      </c>
    </row>
    <row r="185" spans="1:65" s="12" customFormat="1" ht="25.9" customHeight="1" x14ac:dyDescent="0.2">
      <c r="B185" s="124"/>
      <c r="D185" s="125" t="s">
        <v>66</v>
      </c>
      <c r="E185" s="126" t="s">
        <v>298</v>
      </c>
      <c r="F185" s="126" t="s">
        <v>299</v>
      </c>
      <c r="J185" s="127">
        <f>BK185</f>
        <v>0</v>
      </c>
      <c r="L185" s="124"/>
      <c r="M185" s="128"/>
      <c r="N185" s="129"/>
      <c r="O185" s="129"/>
      <c r="P185" s="130">
        <f>P186+P188+P193+P195</f>
        <v>0</v>
      </c>
      <c r="Q185" s="129"/>
      <c r="R185" s="130">
        <f>R186+R188+R193+R195</f>
        <v>0</v>
      </c>
      <c r="S185" s="129"/>
      <c r="T185" s="131">
        <f>T186+T188+T193+T195</f>
        <v>0</v>
      </c>
      <c r="AR185" s="125" t="s">
        <v>136</v>
      </c>
      <c r="AT185" s="132" t="s">
        <v>66</v>
      </c>
      <c r="AU185" s="132" t="s">
        <v>67</v>
      </c>
      <c r="AY185" s="125" t="s">
        <v>114</v>
      </c>
      <c r="BK185" s="133">
        <f>BK186+BK188+BK193+BK195</f>
        <v>0</v>
      </c>
    </row>
    <row r="186" spans="1:65" s="12" customFormat="1" ht="22.9" customHeight="1" x14ac:dyDescent="0.2">
      <c r="B186" s="124"/>
      <c r="D186" s="125" t="s">
        <v>66</v>
      </c>
      <c r="E186" s="134" t="s">
        <v>300</v>
      </c>
      <c r="F186" s="134" t="s">
        <v>301</v>
      </c>
      <c r="J186" s="135">
        <f>BK186</f>
        <v>0</v>
      </c>
      <c r="L186" s="124"/>
      <c r="M186" s="128"/>
      <c r="N186" s="129"/>
      <c r="O186" s="129"/>
      <c r="P186" s="130">
        <f>P187</f>
        <v>0</v>
      </c>
      <c r="Q186" s="129"/>
      <c r="R186" s="130">
        <f>R187</f>
        <v>0</v>
      </c>
      <c r="S186" s="129"/>
      <c r="T186" s="131">
        <f>T187</f>
        <v>0</v>
      </c>
      <c r="AR186" s="125" t="s">
        <v>136</v>
      </c>
      <c r="AT186" s="132" t="s">
        <v>66</v>
      </c>
      <c r="AU186" s="132" t="s">
        <v>74</v>
      </c>
      <c r="AY186" s="125" t="s">
        <v>114</v>
      </c>
      <c r="BK186" s="133">
        <f>BK187</f>
        <v>0</v>
      </c>
    </row>
    <row r="187" spans="1:65" s="2" customFormat="1" ht="21.75" customHeight="1" x14ac:dyDescent="0.2">
      <c r="A187" s="28"/>
      <c r="B187" s="136"/>
      <c r="C187" s="137" t="s">
        <v>302</v>
      </c>
      <c r="D187" s="137" t="s">
        <v>117</v>
      </c>
      <c r="E187" s="138" t="s">
        <v>303</v>
      </c>
      <c r="F187" s="139" t="s">
        <v>304</v>
      </c>
      <c r="G187" s="140" t="s">
        <v>170</v>
      </c>
      <c r="H187" s="141">
        <v>1</v>
      </c>
      <c r="I187" s="142"/>
      <c r="J187" s="142">
        <f>ROUND(I187*H187,2)</f>
        <v>0</v>
      </c>
      <c r="K187" s="143"/>
      <c r="L187" s="29"/>
      <c r="M187" s="144" t="s">
        <v>1</v>
      </c>
      <c r="N187" s="145" t="s">
        <v>32</v>
      </c>
      <c r="O187" s="146">
        <v>0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8" t="s">
        <v>305</v>
      </c>
      <c r="AT187" s="148" t="s">
        <v>117</v>
      </c>
      <c r="AU187" s="148" t="s">
        <v>76</v>
      </c>
      <c r="AY187" s="16" t="s">
        <v>114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74</v>
      </c>
      <c r="BK187" s="149">
        <f>ROUND(I187*H187,2)</f>
        <v>0</v>
      </c>
      <c r="BL187" s="16" t="s">
        <v>305</v>
      </c>
      <c r="BM187" s="148" t="s">
        <v>306</v>
      </c>
    </row>
    <row r="188" spans="1:65" s="12" customFormat="1" ht="22.9" customHeight="1" x14ac:dyDescent="0.2">
      <c r="B188" s="124"/>
      <c r="D188" s="125" t="s">
        <v>66</v>
      </c>
      <c r="E188" s="134" t="s">
        <v>307</v>
      </c>
      <c r="F188" s="134" t="s">
        <v>308</v>
      </c>
      <c r="J188" s="135">
        <f>BK188</f>
        <v>0</v>
      </c>
      <c r="L188" s="124"/>
      <c r="M188" s="128"/>
      <c r="N188" s="129"/>
      <c r="O188" s="129"/>
      <c r="P188" s="130">
        <f>SUM(P189:P192)</f>
        <v>0</v>
      </c>
      <c r="Q188" s="129"/>
      <c r="R188" s="130">
        <f>SUM(R189:R192)</f>
        <v>0</v>
      </c>
      <c r="S188" s="129"/>
      <c r="T188" s="131">
        <f>SUM(T189:T192)</f>
        <v>0</v>
      </c>
      <c r="AR188" s="125" t="s">
        <v>136</v>
      </c>
      <c r="AT188" s="132" t="s">
        <v>66</v>
      </c>
      <c r="AU188" s="132" t="s">
        <v>74</v>
      </c>
      <c r="AY188" s="125" t="s">
        <v>114</v>
      </c>
      <c r="BK188" s="133">
        <f>SUM(BK189:BK192)</f>
        <v>0</v>
      </c>
    </row>
    <row r="189" spans="1:65" s="2" customFormat="1" ht="16.5" customHeight="1" x14ac:dyDescent="0.2">
      <c r="A189" s="28"/>
      <c r="B189" s="136"/>
      <c r="C189" s="137" t="s">
        <v>309</v>
      </c>
      <c r="D189" s="137" t="s">
        <v>117</v>
      </c>
      <c r="E189" s="138" t="s">
        <v>310</v>
      </c>
      <c r="F189" s="139" t="s">
        <v>308</v>
      </c>
      <c r="G189" s="140" t="s">
        <v>170</v>
      </c>
      <c r="H189" s="141">
        <v>1</v>
      </c>
      <c r="I189" s="142"/>
      <c r="J189" s="142">
        <f>ROUND(I189*H189,2)</f>
        <v>0</v>
      </c>
      <c r="K189" s="143"/>
      <c r="L189" s="29"/>
      <c r="M189" s="144" t="s">
        <v>1</v>
      </c>
      <c r="N189" s="145" t="s">
        <v>32</v>
      </c>
      <c r="O189" s="146">
        <v>0</v>
      </c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8" t="s">
        <v>305</v>
      </c>
      <c r="AT189" s="148" t="s">
        <v>117</v>
      </c>
      <c r="AU189" s="148" t="s">
        <v>76</v>
      </c>
      <c r="AY189" s="16" t="s">
        <v>114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74</v>
      </c>
      <c r="BK189" s="149">
        <f>ROUND(I189*H189,2)</f>
        <v>0</v>
      </c>
      <c r="BL189" s="16" t="s">
        <v>305</v>
      </c>
      <c r="BM189" s="148" t="s">
        <v>311</v>
      </c>
    </row>
    <row r="190" spans="1:65" s="2" customFormat="1" ht="16.5" customHeight="1" x14ac:dyDescent="0.2">
      <c r="A190" s="28"/>
      <c r="B190" s="136"/>
      <c r="C190" s="137" t="s">
        <v>312</v>
      </c>
      <c r="D190" s="137" t="s">
        <v>117</v>
      </c>
      <c r="E190" s="138" t="s">
        <v>313</v>
      </c>
      <c r="F190" s="139" t="s">
        <v>314</v>
      </c>
      <c r="G190" s="140" t="s">
        <v>212</v>
      </c>
      <c r="H190" s="141">
        <v>155</v>
      </c>
      <c r="I190" s="142"/>
      <c r="J190" s="142">
        <f>ROUND(I190*H190,2)</f>
        <v>0</v>
      </c>
      <c r="K190" s="143"/>
      <c r="L190" s="29"/>
      <c r="M190" s="144" t="s">
        <v>1</v>
      </c>
      <c r="N190" s="145" t="s">
        <v>32</v>
      </c>
      <c r="O190" s="146">
        <v>0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8" t="s">
        <v>305</v>
      </c>
      <c r="AT190" s="148" t="s">
        <v>117</v>
      </c>
      <c r="AU190" s="148" t="s">
        <v>76</v>
      </c>
      <c r="AY190" s="16" t="s">
        <v>114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6" t="s">
        <v>74</v>
      </c>
      <c r="BK190" s="149">
        <f>ROUND(I190*H190,2)</f>
        <v>0</v>
      </c>
      <c r="BL190" s="16" t="s">
        <v>305</v>
      </c>
      <c r="BM190" s="148" t="s">
        <v>315</v>
      </c>
    </row>
    <row r="191" spans="1:65" s="2" customFormat="1" ht="16.5" customHeight="1" x14ac:dyDescent="0.2">
      <c r="A191" s="28"/>
      <c r="B191" s="136"/>
      <c r="C191" s="137" t="s">
        <v>316</v>
      </c>
      <c r="D191" s="137" t="s">
        <v>117</v>
      </c>
      <c r="E191" s="138" t="s">
        <v>317</v>
      </c>
      <c r="F191" s="139" t="s">
        <v>318</v>
      </c>
      <c r="G191" s="140" t="s">
        <v>170</v>
      </c>
      <c r="H191" s="141">
        <v>1</v>
      </c>
      <c r="I191" s="142"/>
      <c r="J191" s="142">
        <f>ROUND(I191*H191,2)</f>
        <v>0</v>
      </c>
      <c r="K191" s="143"/>
      <c r="L191" s="29"/>
      <c r="M191" s="144" t="s">
        <v>1</v>
      </c>
      <c r="N191" s="145" t="s">
        <v>32</v>
      </c>
      <c r="O191" s="146">
        <v>0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48" t="s">
        <v>305</v>
      </c>
      <c r="AT191" s="148" t="s">
        <v>117</v>
      </c>
      <c r="AU191" s="148" t="s">
        <v>76</v>
      </c>
      <c r="AY191" s="16" t="s">
        <v>114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74</v>
      </c>
      <c r="BK191" s="149">
        <f>ROUND(I191*H191,2)</f>
        <v>0</v>
      </c>
      <c r="BL191" s="16" t="s">
        <v>305</v>
      </c>
      <c r="BM191" s="148" t="s">
        <v>319</v>
      </c>
    </row>
    <row r="192" spans="1:65" s="2" customFormat="1" ht="16.5" customHeight="1" x14ac:dyDescent="0.2">
      <c r="A192" s="28"/>
      <c r="B192" s="136"/>
      <c r="C192" s="137" t="s">
        <v>320</v>
      </c>
      <c r="D192" s="137" t="s">
        <v>117</v>
      </c>
      <c r="E192" s="138" t="s">
        <v>321</v>
      </c>
      <c r="F192" s="139" t="s">
        <v>322</v>
      </c>
      <c r="G192" s="140" t="s">
        <v>212</v>
      </c>
      <c r="H192" s="141">
        <v>155</v>
      </c>
      <c r="I192" s="142"/>
      <c r="J192" s="142">
        <f>ROUND(I192*H192,2)</f>
        <v>0</v>
      </c>
      <c r="K192" s="143"/>
      <c r="L192" s="29"/>
      <c r="M192" s="144" t="s">
        <v>1</v>
      </c>
      <c r="N192" s="145" t="s">
        <v>32</v>
      </c>
      <c r="O192" s="146">
        <v>0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8" t="s">
        <v>305</v>
      </c>
      <c r="AT192" s="148" t="s">
        <v>117</v>
      </c>
      <c r="AU192" s="148" t="s">
        <v>76</v>
      </c>
      <c r="AY192" s="16" t="s">
        <v>114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6" t="s">
        <v>74</v>
      </c>
      <c r="BK192" s="149">
        <f>ROUND(I192*H192,2)</f>
        <v>0</v>
      </c>
      <c r="BL192" s="16" t="s">
        <v>305</v>
      </c>
      <c r="BM192" s="148" t="s">
        <v>323</v>
      </c>
    </row>
    <row r="193" spans="1:65" s="12" customFormat="1" ht="22.9" customHeight="1" x14ac:dyDescent="0.2">
      <c r="B193" s="124"/>
      <c r="D193" s="125" t="s">
        <v>66</v>
      </c>
      <c r="E193" s="134" t="s">
        <v>324</v>
      </c>
      <c r="F193" s="134" t="s">
        <v>325</v>
      </c>
      <c r="J193" s="135">
        <f>BK193</f>
        <v>0</v>
      </c>
      <c r="L193" s="124"/>
      <c r="M193" s="128"/>
      <c r="N193" s="129"/>
      <c r="O193" s="129"/>
      <c r="P193" s="130">
        <f>P194</f>
        <v>0</v>
      </c>
      <c r="Q193" s="129"/>
      <c r="R193" s="130">
        <f>R194</f>
        <v>0</v>
      </c>
      <c r="S193" s="129"/>
      <c r="T193" s="131">
        <f>T194</f>
        <v>0</v>
      </c>
      <c r="AR193" s="125" t="s">
        <v>136</v>
      </c>
      <c r="AT193" s="132" t="s">
        <v>66</v>
      </c>
      <c r="AU193" s="132" t="s">
        <v>74</v>
      </c>
      <c r="AY193" s="125" t="s">
        <v>114</v>
      </c>
      <c r="BK193" s="133">
        <f>BK194</f>
        <v>0</v>
      </c>
    </row>
    <row r="194" spans="1:65" s="2" customFormat="1" ht="16.5" customHeight="1" x14ac:dyDescent="0.2">
      <c r="A194" s="28"/>
      <c r="B194" s="136"/>
      <c r="C194" s="137" t="s">
        <v>326</v>
      </c>
      <c r="D194" s="137" t="s">
        <v>117</v>
      </c>
      <c r="E194" s="138" t="s">
        <v>327</v>
      </c>
      <c r="F194" s="139" t="s">
        <v>328</v>
      </c>
      <c r="G194" s="140" t="s">
        <v>153</v>
      </c>
      <c r="H194" s="141">
        <v>96</v>
      </c>
      <c r="I194" s="142"/>
      <c r="J194" s="142">
        <f>ROUND(I194*H194,2)</f>
        <v>0</v>
      </c>
      <c r="K194" s="143"/>
      <c r="L194" s="29"/>
      <c r="M194" s="144" t="s">
        <v>1</v>
      </c>
      <c r="N194" s="145" t="s">
        <v>32</v>
      </c>
      <c r="O194" s="146">
        <v>0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48" t="s">
        <v>305</v>
      </c>
      <c r="AT194" s="148" t="s">
        <v>117</v>
      </c>
      <c r="AU194" s="148" t="s">
        <v>76</v>
      </c>
      <c r="AY194" s="16" t="s">
        <v>114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6" t="s">
        <v>74</v>
      </c>
      <c r="BK194" s="149">
        <f>ROUND(I194*H194,2)</f>
        <v>0</v>
      </c>
      <c r="BL194" s="16" t="s">
        <v>305</v>
      </c>
      <c r="BM194" s="148" t="s">
        <v>329</v>
      </c>
    </row>
    <row r="195" spans="1:65" s="12" customFormat="1" ht="22.9" customHeight="1" x14ac:dyDescent="0.2">
      <c r="B195" s="124"/>
      <c r="D195" s="125" t="s">
        <v>66</v>
      </c>
      <c r="E195" s="134" t="s">
        <v>330</v>
      </c>
      <c r="F195" s="134" t="s">
        <v>331</v>
      </c>
      <c r="J195" s="135">
        <f>BK195</f>
        <v>0</v>
      </c>
      <c r="L195" s="124"/>
      <c r="M195" s="128"/>
      <c r="N195" s="129"/>
      <c r="O195" s="129"/>
      <c r="P195" s="130">
        <f>P196</f>
        <v>0</v>
      </c>
      <c r="Q195" s="129"/>
      <c r="R195" s="130">
        <f>R196</f>
        <v>0</v>
      </c>
      <c r="S195" s="129"/>
      <c r="T195" s="131">
        <f>T196</f>
        <v>0</v>
      </c>
      <c r="AR195" s="125" t="s">
        <v>136</v>
      </c>
      <c r="AT195" s="132" t="s">
        <v>66</v>
      </c>
      <c r="AU195" s="132" t="s">
        <v>74</v>
      </c>
      <c r="AY195" s="125" t="s">
        <v>114</v>
      </c>
      <c r="BK195" s="133">
        <f>BK196</f>
        <v>0</v>
      </c>
    </row>
    <row r="196" spans="1:65" s="2" customFormat="1" ht="16.5" customHeight="1" x14ac:dyDescent="0.2">
      <c r="A196" s="28"/>
      <c r="B196" s="136"/>
      <c r="C196" s="137" t="s">
        <v>332</v>
      </c>
      <c r="D196" s="137" t="s">
        <v>117</v>
      </c>
      <c r="E196" s="138" t="s">
        <v>333</v>
      </c>
      <c r="F196" s="139" t="s">
        <v>334</v>
      </c>
      <c r="G196" s="140" t="s">
        <v>170</v>
      </c>
      <c r="H196" s="141">
        <v>1</v>
      </c>
      <c r="I196" s="142"/>
      <c r="J196" s="142">
        <f>ROUND(I196*H196,2)</f>
        <v>0</v>
      </c>
      <c r="K196" s="143"/>
      <c r="L196" s="29"/>
      <c r="M196" s="174" t="s">
        <v>1</v>
      </c>
      <c r="N196" s="175" t="s">
        <v>32</v>
      </c>
      <c r="O196" s="176">
        <v>0</v>
      </c>
      <c r="P196" s="176">
        <f>O196*H196</f>
        <v>0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8" t="s">
        <v>305</v>
      </c>
      <c r="AT196" s="148" t="s">
        <v>117</v>
      </c>
      <c r="AU196" s="148" t="s">
        <v>76</v>
      </c>
      <c r="AY196" s="16" t="s">
        <v>114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6" t="s">
        <v>74</v>
      </c>
      <c r="BK196" s="149">
        <f>ROUND(I196*H196,2)</f>
        <v>0</v>
      </c>
      <c r="BL196" s="16" t="s">
        <v>305</v>
      </c>
      <c r="BM196" s="148" t="s">
        <v>335</v>
      </c>
    </row>
    <row r="197" spans="1:65" s="2" customFormat="1" ht="6.95" customHeight="1" x14ac:dyDescent="0.2">
      <c r="A197" s="28"/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29"/>
      <c r="M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</row>
  </sheetData>
  <autoFilter ref="C130:K196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SO02 - Oprava žlabů a zabez...</vt:lpstr>
      <vt:lpstr>'Rekapitulace stavby'!Názvy_tisku</vt:lpstr>
      <vt:lpstr>'SO02 - Oprava žlabů a zabez...'!Názvy_tisku</vt:lpstr>
      <vt:lpstr>'Rekapitulace stavby'!Oblast_tisku</vt:lpstr>
      <vt:lpstr>'SO02 - Oprava žlabů a zabez...'!Oblast_tisku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PC-KASTANKOVA\kastankovaa</dc:creator>
  <cp:lastModifiedBy>Jüttnerová Andrea, Mgr.</cp:lastModifiedBy>
  <dcterms:created xsi:type="dcterms:W3CDTF">2020-06-22T06:39:47Z</dcterms:created>
  <dcterms:modified xsi:type="dcterms:W3CDTF">2020-07-29T12:05:13Z</dcterms:modified>
</cp:coreProperties>
</file>