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0\63520201 - PB\01_ZD\Díl 4 Soupis prací s výkazem výměr\"/>
    </mc:Choice>
  </mc:AlternateContent>
  <bookViews>
    <workbookView xWindow="-120" yWindow="-120" windowWidth="29040" windowHeight="15840" activeTab="1"/>
  </bookViews>
  <sheets>
    <sheet name="Rekapitulace stavby" sheetId="1" r:id="rId1"/>
    <sheet name="SO04 - Oprava zastřešení č.1,2 " sheetId="2" r:id="rId2"/>
  </sheets>
  <definedNames>
    <definedName name="_xlnm._FilterDatabase" localSheetId="1" hidden="1">'SO04 - Oprava zastřešení č.1,2 '!$C$123:$K$154</definedName>
    <definedName name="_xlnm.Print_Titles" localSheetId="0">'Rekapitulace stavby'!$92:$92</definedName>
    <definedName name="_xlnm.Print_Titles" localSheetId="1">'SO04 - Oprava zastřešení č.1,2 '!$123:$123</definedName>
    <definedName name="_xlnm.Print_Area" localSheetId="0">'Rekapitulace stavby'!$D$4:$AO$76,'Rekapitulace stavby'!$C$82:$AQ$96</definedName>
    <definedName name="_xlnm.Print_Area" localSheetId="1">'SO04 - Oprava zastřešení č.1,2 '!$B$110:$K$155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4" i="2" l="1"/>
  <c r="J143" i="2"/>
  <c r="J37" i="2" l="1"/>
  <c r="J36" i="2"/>
  <c r="AY95" i="1" s="1"/>
  <c r="J35" i="2"/>
  <c r="AX95" i="1" s="1"/>
  <c r="BI154" i="2"/>
  <c r="BH154" i="2"/>
  <c r="BG154" i="2"/>
  <c r="BF154" i="2"/>
  <c r="T154" i="2"/>
  <c r="T153" i="2" s="1"/>
  <c r="R154" i="2"/>
  <c r="R153" i="2" s="1"/>
  <c r="P154" i="2"/>
  <c r="P153" i="2" s="1"/>
  <c r="BI152" i="2"/>
  <c r="BH152" i="2"/>
  <c r="BG152" i="2"/>
  <c r="BF152" i="2"/>
  <c r="T152" i="2"/>
  <c r="T151" i="2" s="1"/>
  <c r="R152" i="2"/>
  <c r="R151" i="2" s="1"/>
  <c r="P152" i="2"/>
  <c r="P151" i="2" s="1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T126" i="2" s="1"/>
  <c r="R127" i="2"/>
  <c r="R126" i="2" s="1"/>
  <c r="P127" i="2"/>
  <c r="P126" i="2" s="1"/>
  <c r="F118" i="2"/>
  <c r="E116" i="2"/>
  <c r="F89" i="2"/>
  <c r="E87" i="2"/>
  <c r="J24" i="2"/>
  <c r="E24" i="2"/>
  <c r="J121" i="2" s="1"/>
  <c r="J23" i="2"/>
  <c r="J21" i="2"/>
  <c r="E21" i="2"/>
  <c r="J120" i="2" s="1"/>
  <c r="J20" i="2"/>
  <c r="J18" i="2"/>
  <c r="E18" i="2"/>
  <c r="F92" i="2" s="1"/>
  <c r="J17" i="2"/>
  <c r="J15" i="2"/>
  <c r="E15" i="2"/>
  <c r="F120" i="2" s="1"/>
  <c r="J14" i="2"/>
  <c r="J89" i="2"/>
  <c r="E7" i="2"/>
  <c r="E114" i="2" s="1"/>
  <c r="L90" i="1"/>
  <c r="AM90" i="1"/>
  <c r="AM89" i="1"/>
  <c r="L89" i="1"/>
  <c r="AM87" i="1"/>
  <c r="L87" i="1"/>
  <c r="L85" i="1"/>
  <c r="L84" i="1"/>
  <c r="BK154" i="2"/>
  <c r="J149" i="2"/>
  <c r="J147" i="2"/>
  <c r="J141" i="2"/>
  <c r="BK135" i="2"/>
  <c r="BK133" i="2"/>
  <c r="J130" i="2"/>
  <c r="J152" i="2"/>
  <c r="BK150" i="2"/>
  <c r="BK142" i="2"/>
  <c r="BK140" i="2"/>
  <c r="J137" i="2"/>
  <c r="J150" i="2"/>
  <c r="BK149" i="2"/>
  <c r="J148" i="2"/>
  <c r="BK134" i="2"/>
  <c r="BK131" i="2"/>
  <c r="J154" i="2"/>
  <c r="BK152" i="2"/>
  <c r="BK148" i="2"/>
  <c r="BK147" i="2"/>
  <c r="J142" i="2"/>
  <c r="J140" i="2"/>
  <c r="BK136" i="2"/>
  <c r="J135" i="2"/>
  <c r="J133" i="2"/>
  <c r="J131" i="2"/>
  <c r="J129" i="2"/>
  <c r="J127" i="2"/>
  <c r="BK141" i="2"/>
  <c r="J139" i="2"/>
  <c r="J134" i="2"/>
  <c r="J132" i="2"/>
  <c r="BK130" i="2"/>
  <c r="BK127" i="2"/>
  <c r="BK139" i="2"/>
  <c r="BK137" i="2"/>
  <c r="J136" i="2"/>
  <c r="BK132" i="2"/>
  <c r="BK129" i="2"/>
  <c r="AS94" i="1"/>
  <c r="J138" i="2" l="1"/>
  <c r="J128" i="2"/>
  <c r="R138" i="2"/>
  <c r="R128" i="2" s="1"/>
  <c r="R146" i="2"/>
  <c r="BK138" i="2"/>
  <c r="P138" i="2"/>
  <c r="P128" i="2" s="1"/>
  <c r="T138" i="2"/>
  <c r="T128" i="2" s="1"/>
  <c r="BK146" i="2"/>
  <c r="J146" i="2" s="1"/>
  <c r="P146" i="2"/>
  <c r="T146" i="2"/>
  <c r="J92" i="2"/>
  <c r="F121" i="2"/>
  <c r="BE127" i="2"/>
  <c r="BE131" i="2"/>
  <c r="E85" i="2"/>
  <c r="BE129" i="2"/>
  <c r="BE140" i="2"/>
  <c r="BE147" i="2"/>
  <c r="F91" i="2"/>
  <c r="J118" i="2"/>
  <c r="BE132" i="2"/>
  <c r="BE134" i="2"/>
  <c r="BE137" i="2"/>
  <c r="BE149" i="2"/>
  <c r="J91" i="2"/>
  <c r="BE130" i="2"/>
  <c r="BE133" i="2"/>
  <c r="BE139" i="2"/>
  <c r="BE150" i="2"/>
  <c r="BE135" i="2"/>
  <c r="BE136" i="2"/>
  <c r="BE141" i="2"/>
  <c r="BE148" i="2"/>
  <c r="BE152" i="2"/>
  <c r="BE154" i="2"/>
  <c r="BE142" i="2"/>
  <c r="BK126" i="2"/>
  <c r="J126" i="2" s="1"/>
  <c r="BK151" i="2"/>
  <c r="J151" i="2" s="1"/>
  <c r="J103" i="2" s="1"/>
  <c r="BK153" i="2"/>
  <c r="J153" i="2" s="1"/>
  <c r="J104" i="2" s="1"/>
  <c r="F37" i="2"/>
  <c r="BD95" i="1" s="1"/>
  <c r="BD94" i="1" s="1"/>
  <c r="W33" i="1" s="1"/>
  <c r="F34" i="2"/>
  <c r="BA95" i="1" s="1"/>
  <c r="BA94" i="1" s="1"/>
  <c r="AW94" i="1" s="1"/>
  <c r="AK30" i="1" s="1"/>
  <c r="F35" i="2"/>
  <c r="BB95" i="1" s="1"/>
  <c r="BB94" i="1" s="1"/>
  <c r="W31" i="1" s="1"/>
  <c r="J34" i="2"/>
  <c r="AW95" i="1" s="1"/>
  <c r="F36" i="2"/>
  <c r="BC95" i="1" s="1"/>
  <c r="BC94" i="1" s="1"/>
  <c r="W32" i="1" s="1"/>
  <c r="J100" i="2" l="1"/>
  <c r="J102" i="2"/>
  <c r="J145" i="2"/>
  <c r="J98" i="2"/>
  <c r="J125" i="2"/>
  <c r="R125" i="2"/>
  <c r="T125" i="2"/>
  <c r="P125" i="2"/>
  <c r="BK128" i="2"/>
  <c r="J99" i="2" s="1"/>
  <c r="R145" i="2"/>
  <c r="T145" i="2"/>
  <c r="P145" i="2"/>
  <c r="BK145" i="2"/>
  <c r="W30" i="1"/>
  <c r="F33" i="2"/>
  <c r="AZ95" i="1" s="1"/>
  <c r="AZ94" i="1" s="1"/>
  <c r="AY94" i="1"/>
  <c r="AX94" i="1"/>
  <c r="J33" i="2"/>
  <c r="AV95" i="1" s="1"/>
  <c r="AT95" i="1" s="1"/>
  <c r="J124" i="2" l="1"/>
  <c r="J101" i="2"/>
  <c r="R124" i="2"/>
  <c r="P124" i="2"/>
  <c r="AU95" i="1" s="1"/>
  <c r="AU94" i="1" s="1"/>
  <c r="BK125" i="2"/>
  <c r="J97" i="2" s="1"/>
  <c r="T124" i="2"/>
  <c r="AV94" i="1"/>
  <c r="BK124" i="2" l="1"/>
  <c r="J30" i="2" s="1"/>
  <c r="AG95" i="1" s="1"/>
  <c r="AG94" i="1" s="1"/>
  <c r="AK26" i="1" s="1"/>
  <c r="AT94" i="1"/>
  <c r="W29" i="1" l="1"/>
  <c r="AK29" i="1"/>
  <c r="AK35" i="1" s="1"/>
  <c r="AN94" i="1" s="1"/>
  <c r="AN95" i="1" s="1"/>
  <c r="J96" i="2"/>
  <c r="J39" i="2"/>
</calcChain>
</file>

<file path=xl/sharedStrings.xml><?xml version="1.0" encoding="utf-8"?>
<sst xmlns="http://schemas.openxmlformats.org/spreadsheetml/2006/main" count="592" uniqueCount="218">
  <si>
    <t>Export Komplet</t>
  </si>
  <si>
    <t/>
  </si>
  <si>
    <t>2.0</t>
  </si>
  <si>
    <t>False</t>
  </si>
  <si>
    <t>{e203ea49-91e2-4c32-8a5e-fba26e0f49bc}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</si>
  <si>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</si>
  <si>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</si>
  <si>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</si>
  <si>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</si>
  <si>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</si>
  <si>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</si>
  <si>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</si>
  <si>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</si>
  <si>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</si>
  <si>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</si>
  <si>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</si>
  <si>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</si>
  <si>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</si>
  <si>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</si>
  <si>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</si>
  <si>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</si>
  <si>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</si>
  <si>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</si>
  <si>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</si>
  <si>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</si>
  <si>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</si>
  <si>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</si>
  <si>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</si>
  <si>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</si>
  <si>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</si>
  <si>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</si>
  <si>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</si>
  <si>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</si>
  <si>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</si>
  <si>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</si>
  <si>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</si>
  <si>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</si>
  <si>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</si>
  <si>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</si>
  <si>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</si>
  <si>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</si>
  <si>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</si>
  <si>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</si>
  <si>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</si>
  <si>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</si>
  <si>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</si>
  <si>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</si>
  <si>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</si>
  <si>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</si>
  <si>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</si>
  <si>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</si>
  <si>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</si>
  <si>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</si>
  <si>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</si>
  <si>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</si>
  <si>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</si>
  <si>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</si>
  <si>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</si>
  <si>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</si>
  <si>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</si>
  <si>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</si>
  <si>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</si>
  <si>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</si>
  <si>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</si>
  <si>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</si>
  <si>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</si>
  <si>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</si>
  <si>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</si>
  <si>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</si>
  <si>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</si>
  <si>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</si>
  <si>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</si>
  <si>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</si>
  <si>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</si>
  <si>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{6012da18-1a11-4c9b-b90e-4d4d5839571a}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</si>
  <si>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</si>
  <si>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</si>
  <si>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</si>
  <si>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</si>
  <si>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</si>
  <si>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</si>
  <si>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</si>
  <si>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</si>
  <si>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</si>
  <si>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</si>
  <si>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</si>
  <si>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</si>
  <si>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</si>
  <si>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</si>
  <si>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</si>
  <si>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</si>
  <si>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</si>
  <si>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</si>
  <si>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</si>
  <si>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</si>
  <si>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</si>
  <si>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</si>
  <si>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</si>
  <si>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</si>
  <si>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</si>
  <si>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</si>
  <si>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</si>
  <si>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</si>
  <si>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</si>
  <si>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</si>
  <si>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</si>
  <si>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629991001</t>
  </si>
  <si>
    <t>Zakrytí podélných ploch fólií volně položenou</t>
  </si>
  <si>
    <t>m2</t>
  </si>
  <si>
    <t>4</t>
  </si>
  <si>
    <t>301606654</t>
  </si>
  <si>
    <t>9</t>
  </si>
  <si>
    <t>Ostatní konstrukce a práce, bourání</t>
  </si>
  <si>
    <t>946112113</t>
  </si>
  <si>
    <t>Montáž pojízdných věží trubkových/dílcových š do 1,6 m dl do 3,2 m v do 3,5 m</t>
  </si>
  <si>
    <t>kus</t>
  </si>
  <si>
    <t>481159371</t>
  </si>
  <si>
    <t>3</t>
  </si>
  <si>
    <t>946112213</t>
  </si>
  <si>
    <t>Příplatek k pojízdným věžím š do 1,6 m dl do 3,2 m v do 3,5 m za první a ZKD den použití</t>
  </si>
  <si>
    <t>1049222179</t>
  </si>
  <si>
    <t>946112813</t>
  </si>
  <si>
    <t>Demontáž pojízdných věží trubkových/dílcových š do 1,6 m dl do 3,2 m v do 3,5 m</t>
  </si>
  <si>
    <t>-1745792066</t>
  </si>
  <si>
    <t>5</t>
  </si>
  <si>
    <t>952902131</t>
  </si>
  <si>
    <t>Čištění  omytí drsných podlah</t>
  </si>
  <si>
    <t>-1563424876</t>
  </si>
  <si>
    <t>952903001</t>
  </si>
  <si>
    <t>Čištění podlah odstranění ptačího nebo netopýřího trusu z podlahy</t>
  </si>
  <si>
    <t>-1824858840</t>
  </si>
  <si>
    <t>7</t>
  </si>
  <si>
    <t>985131111</t>
  </si>
  <si>
    <t>Očištění ploch  tlakovou vodou</t>
  </si>
  <si>
    <t>-1777767562</t>
  </si>
  <si>
    <t>8</t>
  </si>
  <si>
    <t>985131311</t>
  </si>
  <si>
    <t>Ruční dočištění ploch  ocelových kartáči 30% plochy</t>
  </si>
  <si>
    <t>467019867</t>
  </si>
  <si>
    <t>HZS-1</t>
  </si>
  <si>
    <t>Mechanické dočištění nečistot ručně</t>
  </si>
  <si>
    <t>hod</t>
  </si>
  <si>
    <t>-1365583407</t>
  </si>
  <si>
    <t>10</t>
  </si>
  <si>
    <t>HZS-3</t>
  </si>
  <si>
    <t>Pronájem pracovní plošiny Genie Z 34/22N vč.dopravy</t>
  </si>
  <si>
    <t>sh</t>
  </si>
  <si>
    <t>-1273365069</t>
  </si>
  <si>
    <t>95</t>
  </si>
  <si>
    <t>Různé dokončovací konstrukce a práce pozemních staveb</t>
  </si>
  <si>
    <t>11</t>
  </si>
  <si>
    <t>HZS-4</t>
  </si>
  <si>
    <t>1274823652</t>
  </si>
  <si>
    <t>12</t>
  </si>
  <si>
    <t>M</t>
  </si>
  <si>
    <t>M-7</t>
  </si>
  <si>
    <t>kpl</t>
  </si>
  <si>
    <t>-397710212</t>
  </si>
  <si>
    <t>13</t>
  </si>
  <si>
    <t>HZS-5</t>
  </si>
  <si>
    <t>-1267916855</t>
  </si>
  <si>
    <t>14</t>
  </si>
  <si>
    <t>M-8</t>
  </si>
  <si>
    <t>-323194382</t>
  </si>
  <si>
    <t>PSV</t>
  </si>
  <si>
    <t>Práce a dodávky PSV</t>
  </si>
  <si>
    <t>m</t>
  </si>
  <si>
    <t>VRN1</t>
  </si>
  <si>
    <t>1024</t>
  </si>
  <si>
    <t>VRN3</t>
  </si>
  <si>
    <t>Zařízení staveniště</t>
  </si>
  <si>
    <t>864403076</t>
  </si>
  <si>
    <t>Oplocení staveniště-zřízení,nájem</t>
  </si>
  <si>
    <t>2108984012</t>
  </si>
  <si>
    <t>Zrušení zařízení staveniště</t>
  </si>
  <si>
    <t>407090873</t>
  </si>
  <si>
    <t>Rozebrání, bourání a odvoz oplocení</t>
  </si>
  <si>
    <t>-543841293</t>
  </si>
  <si>
    <t>Inženýrská činnost</t>
  </si>
  <si>
    <t>Dozor jiné osoby-vedoucí pracovník s oprávněním B-02</t>
  </si>
  <si>
    <t>458225062</t>
  </si>
  <si>
    <t>Územní vlivy</t>
  </si>
  <si>
    <t>Mimostaveništní doprava materiálů</t>
  </si>
  <si>
    <t>-340557714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</si>
  <si>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</si>
  <si>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</si>
  <si>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</si>
  <si>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</si>
  <si>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</si>
  <si>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</si>
  <si>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</si>
  <si>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</si>
  <si>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</si>
  <si>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</si>
  <si>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Sloupec11</t>
  </si>
  <si>
    <t>Celoplošné zasíťování nástupiště č.2-montáž</t>
  </si>
  <si>
    <t>Celoplošné zasíťování nástupiště č.2-dodávka materiálu</t>
  </si>
  <si>
    <t>Hrotový systém proti ptactvu nástupiště č.2-montáž</t>
  </si>
  <si>
    <t>Hrotový systém proti ptactvu nástupiště č.2 - dodávka materiálu</t>
  </si>
  <si>
    <t>HZS-6</t>
  </si>
  <si>
    <t>M-9</t>
  </si>
  <si>
    <t>012002000</t>
  </si>
  <si>
    <t>014103000</t>
  </si>
  <si>
    <t>019002000</t>
  </si>
  <si>
    <t>019103000</t>
  </si>
  <si>
    <t>VRN2</t>
  </si>
  <si>
    <t>021903000</t>
  </si>
  <si>
    <t>035002000</t>
  </si>
  <si>
    <t>Hrotový systém proti ptactvu nástupiště č.1 - dodávka materiálu</t>
  </si>
  <si>
    <t>Hrotový systém proti ptactvu nástupiště č.1-montáž</t>
  </si>
  <si>
    <t xml:space="preserve">    VRN1 - Zařízení staveniště</t>
  </si>
  <si>
    <t xml:space="preserve">    VRN2 - Inženýrská činnost</t>
  </si>
  <si>
    <t xml:space="preserve">    VRN3 - Územní vlivy</t>
  </si>
  <si>
    <t xml:space="preserve"> 95 - Různé dokončovací konstrukce a práce pozemních staveb</t>
  </si>
  <si>
    <t xml:space="preserve">Oprava provozních objektů v obvodu OŘ Ostrava - doplnění ochrany zastřešení nástupišť                                             Opava východ, Frýdek Místek, Český Těšín </t>
  </si>
  <si>
    <t>SO04</t>
  </si>
  <si>
    <t>Frýdek Místek zastřešení 1., 2.nástupiště</t>
  </si>
  <si>
    <t>SO04 Frýdek Místek zastřešení 1., 2.nástupiště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</si>
</sst>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0" fillId="0" borderId="0" xfId="0"/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17" fillId="0" borderId="22" xfId="0" applyFont="1" applyFill="1" applyBorder="1" applyAlignment="1" applyProtection="1">
      <alignment horizontal="center" vertical="center"/>
      <protection locked="0"/>
    </xf>
    <xf numFmtId="49" fontId="17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22" xfId="0" applyFont="1" applyFill="1" applyBorder="1" applyAlignment="1" applyProtection="1">
      <alignment horizontal="left" vertical="center" wrapText="1"/>
      <protection locked="0"/>
    </xf>
    <xf numFmtId="0" fontId="17" fillId="0" borderId="22" xfId="0" applyFont="1" applyFill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Fill="1" applyBorder="1" applyAlignment="1" applyProtection="1">
      <alignment vertical="center"/>
      <protection locked="0"/>
    </xf>
    <xf numFmtId="0" fontId="29" fillId="0" borderId="22" xfId="0" applyFont="1" applyFill="1" applyBorder="1" applyAlignment="1" applyProtection="1">
      <alignment horizontal="center" vertical="center"/>
      <protection locked="0"/>
    </xf>
    <xf numFmtId="49" fontId="29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22" xfId="0" applyFont="1" applyFill="1" applyBorder="1" applyAlignment="1" applyProtection="1">
      <alignment horizontal="left" vertical="center" wrapText="1"/>
      <protection locked="0"/>
    </xf>
    <xf numFmtId="0" fontId="29" fillId="0" borderId="22" xfId="0" applyFont="1" applyFill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Fill="1" applyBorder="1" applyAlignment="1" applyProtection="1">
      <alignment vertical="center"/>
      <protection locked="0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3366FF"/>
        <name val="Arial CE"/>
        <scheme val="none"/>
      </font>
      <fill>
        <patternFill patternType="solid">
          <fgColor indexed="64"/>
          <bgColor rgb="FFC0C0C0"/>
        </patternFill>
      </fill>
      <alignment horizontal="center" vertical="center" textRotation="0" wrapText="0" indent="0" justifyLastLine="0" shrinkToFit="0" readingOrder="0"/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ables/table1.xml><?xml version="1.0" encoding="utf-8"?>
<table xmlns="http://schemas.openxmlformats.org/spreadsheetml/2006/main" id="1" name="Tabulka1" displayName="Tabulka1" ref="L2:V3" totalsRowShown="0">
  <autoFilter ref="L2:V3"/>
  <tableColumns count="11">
    <tableColumn id="1" name="Sloupec1" dataDxfId="0"/>
    <tableColumn id="2" name="Sloupec2"/>
    <tableColumn id="3" name="Sloupec3"/>
    <tableColumn id="4" name="Sloupec4"/>
    <tableColumn id="5" name="Sloupec5"/>
    <tableColumn id="6" name="Sloupec6"/>
    <tableColumn id="7" name="Sloupec7"/>
    <tableColumn id="8" name="Sloupec8"/>
    <tableColumn id="9" name="Sloupec9"/>
    <tableColumn id="10" name="Sloupec10"/>
    <tableColumn id="11" name="Sloupec1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64" workbookViewId="0">
      <selection activeCell="J95" sqref="J95:AF9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181" t="s">
        <v>5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 x14ac:dyDescent="0.2">
      <c r="B5" s="17"/>
      <c r="D5" s="20" t="s">
        <v>12</v>
      </c>
      <c r="K5" s="166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R5" s="17"/>
      <c r="BS5" s="14" t="s">
        <v>6</v>
      </c>
    </row>
    <row r="6" spans="1:74" s="1" customFormat="1" ht="36.950000000000003" customHeight="1" x14ac:dyDescent="0.2">
      <c r="B6" s="17"/>
      <c r="D6" s="22" t="s">
        <v>13</v>
      </c>
      <c r="K6" s="168" t="s">
        <v>214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R6" s="17"/>
      <c r="BS6" s="14" t="s">
        <v>6</v>
      </c>
    </row>
    <row r="7" spans="1:74" s="1" customFormat="1" ht="12" customHeight="1" x14ac:dyDescent="0.2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 x14ac:dyDescent="0.2">
      <c r="B8" s="17"/>
      <c r="D8" s="23" t="s">
        <v>16</v>
      </c>
      <c r="K8" s="21" t="s">
        <v>17</v>
      </c>
      <c r="AK8" s="23" t="s">
        <v>18</v>
      </c>
      <c r="AN8" s="165">
        <v>44027</v>
      </c>
      <c r="AR8" s="17"/>
      <c r="BS8" s="14" t="s">
        <v>6</v>
      </c>
    </row>
    <row r="9" spans="1:74" s="1" customFormat="1" ht="14.45" customHeight="1" x14ac:dyDescent="0.2">
      <c r="B9" s="17"/>
      <c r="AR9" s="17"/>
      <c r="BS9" s="14" t="s">
        <v>6</v>
      </c>
    </row>
    <row r="10" spans="1:74" s="1" customFormat="1" ht="12" customHeight="1" x14ac:dyDescent="0.2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399999999999999" customHeight="1" x14ac:dyDescent="0.2">
      <c r="B11" s="17"/>
      <c r="E11" s="21" t="s">
        <v>17</v>
      </c>
      <c r="AK11" s="23" t="s">
        <v>21</v>
      </c>
      <c r="AN11" s="21" t="s">
        <v>1</v>
      </c>
      <c r="AR11" s="17"/>
      <c r="BS11" s="14" t="s">
        <v>6</v>
      </c>
    </row>
    <row r="12" spans="1:74" s="1" customFormat="1" ht="6.95" customHeight="1" x14ac:dyDescent="0.2">
      <c r="B12" s="17"/>
      <c r="AR12" s="17"/>
      <c r="BS12" s="14" t="s">
        <v>6</v>
      </c>
    </row>
    <row r="13" spans="1:74" s="1" customFormat="1" ht="12" customHeight="1" x14ac:dyDescent="0.2">
      <c r="B13" s="17"/>
      <c r="D13" s="23" t="s">
        <v>22</v>
      </c>
      <c r="AK13" s="23" t="s">
        <v>20</v>
      </c>
      <c r="AN13" s="21" t="s">
        <v>1</v>
      </c>
      <c r="AR13" s="17"/>
      <c r="BS13" s="14" t="s">
        <v>6</v>
      </c>
    </row>
    <row r="14" spans="1:74" ht="12.75" x14ac:dyDescent="0.2">
      <c r="B14" s="17"/>
      <c r="E14" s="21" t="s">
        <v>17</v>
      </c>
      <c r="AK14" s="23" t="s">
        <v>21</v>
      </c>
      <c r="AN14" s="21" t="s">
        <v>1</v>
      </c>
      <c r="AR14" s="17"/>
      <c r="BS14" s="14" t="s">
        <v>6</v>
      </c>
    </row>
    <row r="15" spans="1:74" s="1" customFormat="1" ht="6.95" customHeight="1" x14ac:dyDescent="0.2">
      <c r="B15" s="17"/>
      <c r="AR15" s="17"/>
      <c r="BS15" s="14" t="s">
        <v>3</v>
      </c>
    </row>
    <row r="16" spans="1:74" s="1" customFormat="1" ht="12" customHeight="1" x14ac:dyDescent="0.2">
      <c r="B16" s="17"/>
      <c r="D16" s="23" t="s">
        <v>23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399999999999999" customHeight="1" x14ac:dyDescent="0.2">
      <c r="B17" s="17"/>
      <c r="E17" s="21" t="s">
        <v>17</v>
      </c>
      <c r="AK17" s="23" t="s">
        <v>21</v>
      </c>
      <c r="AN17" s="21" t="s">
        <v>1</v>
      </c>
      <c r="AR17" s="17"/>
      <c r="BS17" s="14" t="s">
        <v>24</v>
      </c>
    </row>
    <row r="18" spans="1:71" s="1" customFormat="1" ht="6.95" customHeight="1" x14ac:dyDescent="0.2">
      <c r="B18" s="17"/>
      <c r="AR18" s="17"/>
      <c r="BS18" s="14" t="s">
        <v>6</v>
      </c>
    </row>
    <row r="19" spans="1:71" s="1" customFormat="1" ht="12" customHeight="1" x14ac:dyDescent="0.2">
      <c r="B19" s="17"/>
      <c r="D19" s="23" t="s">
        <v>25</v>
      </c>
      <c r="AK19" s="23" t="s">
        <v>20</v>
      </c>
      <c r="AN19" s="21" t="s">
        <v>1</v>
      </c>
      <c r="AR19" s="17"/>
      <c r="BS19" s="14" t="s">
        <v>6</v>
      </c>
    </row>
    <row r="20" spans="1:71" s="1" customFormat="1" ht="18.399999999999999" customHeight="1" x14ac:dyDescent="0.2">
      <c r="B20" s="17"/>
      <c r="E20" s="21" t="s">
        <v>17</v>
      </c>
      <c r="AK20" s="23" t="s">
        <v>21</v>
      </c>
      <c r="AN20" s="21" t="s">
        <v>1</v>
      </c>
      <c r="AR20" s="17"/>
      <c r="BS20" s="14" t="s">
        <v>24</v>
      </c>
    </row>
    <row r="21" spans="1:71" s="1" customFormat="1" ht="6.95" customHeight="1" x14ac:dyDescent="0.2">
      <c r="B21" s="17"/>
      <c r="AR21" s="17"/>
    </row>
    <row r="22" spans="1:71" s="1" customFormat="1" ht="12" customHeight="1" x14ac:dyDescent="0.2">
      <c r="B22" s="17"/>
      <c r="D22" s="23" t="s">
        <v>26</v>
      </c>
      <c r="AR22" s="17"/>
    </row>
    <row r="23" spans="1:71" s="1" customFormat="1" ht="16.5" customHeight="1" x14ac:dyDescent="0.2">
      <c r="B23" s="17"/>
      <c r="E23" s="169" t="s">
        <v>1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R23" s="17"/>
    </row>
    <row r="24" spans="1:71" s="1" customFormat="1" ht="6.95" customHeight="1" x14ac:dyDescent="0.2">
      <c r="B24" s="17"/>
      <c r="AR24" s="17"/>
    </row>
    <row r="25" spans="1:71" s="1" customFormat="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 x14ac:dyDescent="0.2">
      <c r="A26" s="26"/>
      <c r="B26" s="27"/>
      <c r="C26" s="26"/>
      <c r="D26" s="28" t="s">
        <v>27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0">
        <f>ROUND(AG94,2)</f>
        <v>0</v>
      </c>
      <c r="AL26" s="171"/>
      <c r="AM26" s="171"/>
      <c r="AN26" s="171"/>
      <c r="AO26" s="171"/>
      <c r="AP26" s="26"/>
      <c r="AQ26" s="26"/>
      <c r="AR26" s="27"/>
      <c r="BE26" s="26"/>
    </row>
    <row r="27" spans="1:7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2" t="s">
        <v>28</v>
      </c>
      <c r="M28" s="172"/>
      <c r="N28" s="172"/>
      <c r="O28" s="172"/>
      <c r="P28" s="172"/>
      <c r="Q28" s="26"/>
      <c r="R28" s="26"/>
      <c r="S28" s="26"/>
      <c r="T28" s="26"/>
      <c r="U28" s="26"/>
      <c r="V28" s="26"/>
      <c r="W28" s="172" t="s">
        <v>29</v>
      </c>
      <c r="X28" s="172"/>
      <c r="Y28" s="172"/>
      <c r="Z28" s="172"/>
      <c r="AA28" s="172"/>
      <c r="AB28" s="172"/>
      <c r="AC28" s="172"/>
      <c r="AD28" s="172"/>
      <c r="AE28" s="172"/>
      <c r="AF28" s="26"/>
      <c r="AG28" s="26"/>
      <c r="AH28" s="26"/>
      <c r="AI28" s="26"/>
      <c r="AJ28" s="26"/>
      <c r="AK28" s="172" t="s">
        <v>30</v>
      </c>
      <c r="AL28" s="172"/>
      <c r="AM28" s="172"/>
      <c r="AN28" s="172"/>
      <c r="AO28" s="172"/>
      <c r="AP28" s="26"/>
      <c r="AQ28" s="26"/>
      <c r="AR28" s="27"/>
      <c r="BE28" s="26"/>
    </row>
    <row r="29" spans="1:71" s="3" customFormat="1" ht="14.45" customHeight="1" x14ac:dyDescent="0.2">
      <c r="B29" s="31"/>
      <c r="D29" s="23" t="s">
        <v>31</v>
      </c>
      <c r="F29" s="23" t="s">
        <v>32</v>
      </c>
      <c r="L29" s="175">
        <v>0.21</v>
      </c>
      <c r="M29" s="174"/>
      <c r="N29" s="174"/>
      <c r="O29" s="174"/>
      <c r="P29" s="174"/>
      <c r="W29" s="173">
        <f>AK26</f>
        <v>0</v>
      </c>
      <c r="X29" s="174"/>
      <c r="Y29" s="174"/>
      <c r="Z29" s="174"/>
      <c r="AA29" s="174"/>
      <c r="AB29" s="174"/>
      <c r="AC29" s="174"/>
      <c r="AD29" s="174"/>
      <c r="AE29" s="174"/>
      <c r="AK29" s="173">
        <f>AK26/100*21</f>
        <v>0</v>
      </c>
      <c r="AL29" s="174"/>
      <c r="AM29" s="174"/>
      <c r="AN29" s="174"/>
      <c r="AO29" s="174"/>
      <c r="AR29" s="31"/>
    </row>
    <row r="30" spans="1:71" s="3" customFormat="1" ht="14.45" customHeight="1" x14ac:dyDescent="0.2">
      <c r="B30" s="31"/>
      <c r="F30" s="23" t="s">
        <v>33</v>
      </c>
      <c r="L30" s="175">
        <v>0.15</v>
      </c>
      <c r="M30" s="174"/>
      <c r="N30" s="174"/>
      <c r="O30" s="174"/>
      <c r="P30" s="17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3">
        <f>ROUND(AW94, 2)</f>
        <v>0</v>
      </c>
      <c r="AL30" s="174"/>
      <c r="AM30" s="174"/>
      <c r="AN30" s="174"/>
      <c r="AO30" s="174"/>
      <c r="AR30" s="31"/>
    </row>
    <row r="31" spans="1:71" s="3" customFormat="1" ht="14.45" hidden="1" customHeight="1" x14ac:dyDescent="0.2">
      <c r="B31" s="31"/>
      <c r="F31" s="23" t="s">
        <v>34</v>
      </c>
      <c r="L31" s="175">
        <v>0.21</v>
      </c>
      <c r="M31" s="174"/>
      <c r="N31" s="174"/>
      <c r="O31" s="174"/>
      <c r="P31" s="174"/>
      <c r="W31" s="173">
        <f>ROUND(BB94,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3">
        <v>0</v>
      </c>
      <c r="AL31" s="174"/>
      <c r="AM31" s="174"/>
      <c r="AN31" s="174"/>
      <c r="AO31" s="174"/>
      <c r="AR31" s="31"/>
    </row>
    <row r="32" spans="1:71" s="3" customFormat="1" ht="14.45" hidden="1" customHeight="1" x14ac:dyDescent="0.2">
      <c r="B32" s="31"/>
      <c r="F32" s="23" t="s">
        <v>35</v>
      </c>
      <c r="L32" s="175">
        <v>0.15</v>
      </c>
      <c r="M32" s="174"/>
      <c r="N32" s="174"/>
      <c r="O32" s="174"/>
      <c r="P32" s="174"/>
      <c r="W32" s="173">
        <f>ROUND(BC94,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3">
        <v>0</v>
      </c>
      <c r="AL32" s="174"/>
      <c r="AM32" s="174"/>
      <c r="AN32" s="174"/>
      <c r="AO32" s="174"/>
      <c r="AR32" s="31"/>
    </row>
    <row r="33" spans="1:57" s="3" customFormat="1" ht="14.45" hidden="1" customHeight="1" x14ac:dyDescent="0.2">
      <c r="B33" s="31"/>
      <c r="F33" s="23" t="s">
        <v>36</v>
      </c>
      <c r="L33" s="175">
        <v>0</v>
      </c>
      <c r="M33" s="174"/>
      <c r="N33" s="174"/>
      <c r="O33" s="174"/>
      <c r="P33" s="17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3">
        <v>0</v>
      </c>
      <c r="AL33" s="174"/>
      <c r="AM33" s="174"/>
      <c r="AN33" s="174"/>
      <c r="AO33" s="174"/>
      <c r="AR33" s="31"/>
    </row>
    <row r="34" spans="1:57" s="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 x14ac:dyDescent="0.2">
      <c r="A35" s="26"/>
      <c r="B35" s="27"/>
      <c r="C35" s="32"/>
      <c r="D35" s="33" t="s">
        <v>37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38</v>
      </c>
      <c r="U35" s="34"/>
      <c r="V35" s="34"/>
      <c r="W35" s="34"/>
      <c r="X35" s="196" t="s">
        <v>39</v>
      </c>
      <c r="Y35" s="197"/>
      <c r="Z35" s="197"/>
      <c r="AA35" s="197"/>
      <c r="AB35" s="197"/>
      <c r="AC35" s="34"/>
      <c r="AD35" s="34"/>
      <c r="AE35" s="34"/>
      <c r="AF35" s="34"/>
      <c r="AG35" s="34"/>
      <c r="AH35" s="34"/>
      <c r="AI35" s="34"/>
      <c r="AJ35" s="34"/>
      <c r="AK35" s="198">
        <f>SUM(AK26:AK33)</f>
        <v>0</v>
      </c>
      <c r="AL35" s="197"/>
      <c r="AM35" s="197"/>
      <c r="AN35" s="197"/>
      <c r="AO35" s="199"/>
      <c r="AP35" s="32"/>
      <c r="AQ35" s="32"/>
      <c r="AR35" s="27"/>
      <c r="BE35" s="26"/>
    </row>
    <row r="36" spans="1:57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6"/>
      <c r="D49" s="37" t="s">
        <v>40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41</v>
      </c>
      <c r="AI49" s="38"/>
      <c r="AJ49" s="38"/>
      <c r="AK49" s="38"/>
      <c r="AL49" s="38"/>
      <c r="AM49" s="38"/>
      <c r="AN49" s="38"/>
      <c r="AO49" s="38"/>
      <c r="AR49" s="36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6"/>
      <c r="B60" s="27"/>
      <c r="C60" s="26"/>
      <c r="D60" s="39" t="s">
        <v>42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42</v>
      </c>
      <c r="AI60" s="29"/>
      <c r="AJ60" s="29"/>
      <c r="AK60" s="29"/>
      <c r="AL60" s="29"/>
      <c r="AM60" s="39" t="s">
        <v>43</v>
      </c>
      <c r="AN60" s="29"/>
      <c r="AO60" s="29"/>
      <c r="AP60" s="26"/>
      <c r="AQ60" s="26"/>
      <c r="AR60" s="27"/>
      <c r="BE60" s="26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6"/>
      <c r="B64" s="27"/>
      <c r="C64" s="26"/>
      <c r="D64" s="37" t="s">
        <v>44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45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6"/>
      <c r="B75" s="27"/>
      <c r="C75" s="26"/>
      <c r="D75" s="39" t="s">
        <v>42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42</v>
      </c>
      <c r="AI75" s="29"/>
      <c r="AJ75" s="29"/>
      <c r="AK75" s="29"/>
      <c r="AL75" s="29"/>
      <c r="AM75" s="39" t="s">
        <v>43</v>
      </c>
      <c r="AN75" s="29"/>
      <c r="AO75" s="29"/>
      <c r="AP75" s="26"/>
      <c r="AQ75" s="26"/>
      <c r="AR75" s="27"/>
      <c r="BE75" s="26"/>
    </row>
    <row r="76" spans="1:57" s="2" customFormat="1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 x14ac:dyDescent="0.2">
      <c r="A82" s="26"/>
      <c r="B82" s="27"/>
      <c r="C82" s="18" t="s">
        <v>46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 x14ac:dyDescent="0.2">
      <c r="B84" s="45"/>
      <c r="C84" s="23" t="s">
        <v>12</v>
      </c>
      <c r="L84" s="4">
        <f>K5</f>
        <v>0</v>
      </c>
      <c r="AR84" s="45"/>
    </row>
    <row r="85" spans="1:91" s="5" customFormat="1" ht="36.950000000000003" customHeight="1" x14ac:dyDescent="0.2">
      <c r="B85" s="46"/>
      <c r="C85" s="47" t="s">
        <v>13</v>
      </c>
      <c r="L85" s="187" t="str">
        <f>K6</f>
        <v xml:space="preserve">Oprava provozních objektů v obvodu OŘ Ostrava - doplnění ochrany zastřešení nástupišť                                             Opava východ, Frýdek Místek, Český Těšín 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6"/>
    </row>
    <row r="86" spans="1:91" s="2" customFormat="1" ht="6.95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 x14ac:dyDescent="0.2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89">
        <f>IF(AN8= "","",AN8)</f>
        <v>44027</v>
      </c>
      <c r="AN87" s="189"/>
      <c r="AO87" s="26"/>
      <c r="AP87" s="26"/>
      <c r="AQ87" s="26"/>
      <c r="AR87" s="27"/>
      <c r="BE87" s="26"/>
    </row>
    <row r="88" spans="1:91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 x14ac:dyDescent="0.2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23</v>
      </c>
      <c r="AJ89" s="26"/>
      <c r="AK89" s="26"/>
      <c r="AL89" s="26"/>
      <c r="AM89" s="190" t="str">
        <f>IF(E17="","",E17)</f>
        <v xml:space="preserve"> </v>
      </c>
      <c r="AN89" s="191"/>
      <c r="AO89" s="191"/>
      <c r="AP89" s="191"/>
      <c r="AQ89" s="26"/>
      <c r="AR89" s="27"/>
      <c r="AS89" s="192" t="s">
        <v>47</v>
      </c>
      <c r="AT89" s="193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 x14ac:dyDescent="0.2">
      <c r="A90" s="26"/>
      <c r="B90" s="27"/>
      <c r="C90" s="23" t="s">
        <v>22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25</v>
      </c>
      <c r="AJ90" s="26"/>
      <c r="AK90" s="26"/>
      <c r="AL90" s="26"/>
      <c r="AM90" s="190" t="str">
        <f>IF(E20="","",E20)</f>
        <v xml:space="preserve"> </v>
      </c>
      <c r="AN90" s="191"/>
      <c r="AO90" s="191"/>
      <c r="AP90" s="191"/>
      <c r="AQ90" s="26"/>
      <c r="AR90" s="27"/>
      <c r="AS90" s="194"/>
      <c r="AT90" s="195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4"/>
      <c r="AT91" s="195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 x14ac:dyDescent="0.2">
      <c r="A92" s="26"/>
      <c r="B92" s="27"/>
      <c r="C92" s="182" t="s">
        <v>48</v>
      </c>
      <c r="D92" s="183"/>
      <c r="E92" s="183"/>
      <c r="F92" s="183"/>
      <c r="G92" s="183"/>
      <c r="H92" s="54"/>
      <c r="I92" s="184" t="s">
        <v>49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5" t="s">
        <v>50</v>
      </c>
      <c r="AH92" s="183"/>
      <c r="AI92" s="183"/>
      <c r="AJ92" s="183"/>
      <c r="AK92" s="183"/>
      <c r="AL92" s="183"/>
      <c r="AM92" s="183"/>
      <c r="AN92" s="184" t="s">
        <v>51</v>
      </c>
      <c r="AO92" s="183"/>
      <c r="AP92" s="186"/>
      <c r="AQ92" s="55" t="s">
        <v>52</v>
      </c>
      <c r="AR92" s="27"/>
      <c r="AS92" s="56" t="s">
        <v>53</v>
      </c>
      <c r="AT92" s="57" t="s">
        <v>54</v>
      </c>
      <c r="AU92" s="57" t="s">
        <v>55</v>
      </c>
      <c r="AV92" s="57" t="s">
        <v>56</v>
      </c>
      <c r="AW92" s="57" t="s">
        <v>57</v>
      </c>
      <c r="AX92" s="57" t="s">
        <v>58</v>
      </c>
      <c r="AY92" s="57" t="s">
        <v>59</v>
      </c>
      <c r="AZ92" s="57" t="s">
        <v>60</v>
      </c>
      <c r="BA92" s="57" t="s">
        <v>61</v>
      </c>
      <c r="BB92" s="57" t="s">
        <v>62</v>
      </c>
      <c r="BC92" s="57" t="s">
        <v>63</v>
      </c>
      <c r="BD92" s="58" t="s">
        <v>64</v>
      </c>
      <c r="BE92" s="26"/>
    </row>
    <row r="93" spans="1:91" s="2" customFormat="1" ht="10.9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 x14ac:dyDescent="0.2">
      <c r="B94" s="62"/>
      <c r="C94" s="63" t="s">
        <v>65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9">
        <f>ROUND(AG95,2)</f>
        <v>0</v>
      </c>
      <c r="AH94" s="179"/>
      <c r="AI94" s="179"/>
      <c r="AJ94" s="179"/>
      <c r="AK94" s="179"/>
      <c r="AL94" s="179"/>
      <c r="AM94" s="179"/>
      <c r="AN94" s="180">
        <f>AK35</f>
        <v>0</v>
      </c>
      <c r="AO94" s="180"/>
      <c r="AP94" s="180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 t="e">
        <f>ROUND(AU95,5)</f>
        <v>#REF!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66</v>
      </c>
      <c r="BT94" s="71" t="s">
        <v>67</v>
      </c>
      <c r="BU94" s="72" t="s">
        <v>68</v>
      </c>
      <c r="BV94" s="71" t="s">
        <v>69</v>
      </c>
      <c r="BW94" s="71" t="s">
        <v>4</v>
      </c>
      <c r="BX94" s="71" t="s">
        <v>70</v>
      </c>
      <c r="CL94" s="71" t="s">
        <v>1</v>
      </c>
    </row>
    <row r="95" spans="1:91" s="7" customFormat="1" ht="16.5" customHeight="1" x14ac:dyDescent="0.2">
      <c r="A95" s="73" t="s">
        <v>71</v>
      </c>
      <c r="B95" s="74"/>
      <c r="C95" s="75"/>
      <c r="D95" s="178" t="s">
        <v>215</v>
      </c>
      <c r="E95" s="178"/>
      <c r="F95" s="178"/>
      <c r="G95" s="178"/>
      <c r="H95" s="178"/>
      <c r="I95" s="76"/>
      <c r="J95" s="178" t="s">
        <v>216</v>
      </c>
      <c r="K95" s="178"/>
      <c r="L95" s="178"/>
      <c r="M95" s="178"/>
      <c r="N95" s="178"/>
      <c r="O95" s="178"/>
      <c r="P95" s="178"/>
      <c r="Q95" s="178"/>
      <c r="R95" s="178"/>
      <c r="S95" s="178"/>
      <c r="T95" s="178"/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  <c r="AF95" s="178"/>
      <c r="AG95" s="176">
        <f>'SO04 - Oprava zastřešení č.1,2 '!J30</f>
        <v>0</v>
      </c>
      <c r="AH95" s="177"/>
      <c r="AI95" s="177"/>
      <c r="AJ95" s="177"/>
      <c r="AK95" s="177"/>
      <c r="AL95" s="177"/>
      <c r="AM95" s="177"/>
      <c r="AN95" s="176">
        <f>AN94</f>
        <v>0</v>
      </c>
      <c r="AO95" s="177"/>
      <c r="AP95" s="177"/>
      <c r="AQ95" s="77" t="s">
        <v>72</v>
      </c>
      <c r="AR95" s="74"/>
      <c r="AS95" s="78">
        <v>0</v>
      </c>
      <c r="AT95" s="79">
        <f>ROUND(SUM(AV95:AW95),2)</f>
        <v>0</v>
      </c>
      <c r="AU95" s="80" t="e">
        <f>'SO04 - Oprava zastřešení č.1,2 '!P124</f>
        <v>#REF!</v>
      </c>
      <c r="AV95" s="79">
        <f>'SO04 - Oprava zastřešení č.1,2 '!J33</f>
        <v>0</v>
      </c>
      <c r="AW95" s="79">
        <f>'SO04 - Oprava zastřešení č.1,2 '!J34</f>
        <v>0</v>
      </c>
      <c r="AX95" s="79">
        <f>'SO04 - Oprava zastřešení č.1,2 '!J35</f>
        <v>0</v>
      </c>
      <c r="AY95" s="79">
        <f>'SO04 - Oprava zastřešení č.1,2 '!J36</f>
        <v>0</v>
      </c>
      <c r="AZ95" s="79">
        <f>'SO04 - Oprava zastřešení č.1,2 '!F33</f>
        <v>0</v>
      </c>
      <c r="BA95" s="79">
        <f>'SO04 - Oprava zastřešení č.1,2 '!F34</f>
        <v>0</v>
      </c>
      <c r="BB95" s="79">
        <f>'SO04 - Oprava zastřešení č.1,2 '!F35</f>
        <v>0</v>
      </c>
      <c r="BC95" s="79">
        <f>'SO04 - Oprava zastřešení č.1,2 '!F36</f>
        <v>0</v>
      </c>
      <c r="BD95" s="81">
        <f>'SO04 - Oprava zastřešení č.1,2 '!F37</f>
        <v>0</v>
      </c>
      <c r="BT95" s="82" t="s">
        <v>73</v>
      </c>
      <c r="BV95" s="82" t="s">
        <v>69</v>
      </c>
      <c r="BW95" s="82" t="s">
        <v>74</v>
      </c>
      <c r="BX95" s="82" t="s">
        <v>4</v>
      </c>
      <c r="CL95" s="82" t="s">
        <v>1</v>
      </c>
      <c r="CM95" s="82" t="s">
        <v>75</v>
      </c>
    </row>
    <row r="96" spans="1:91" s="2" customFormat="1" ht="30" customHeight="1" x14ac:dyDescent="0.2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 x14ac:dyDescent="0.2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Oprava zastřešení 1.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9"/>
  <sheetViews>
    <sheetView showGridLines="0" tabSelected="1" workbookViewId="0">
      <selection activeCell="E10" sqref="E1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8.33203125" style="1" customWidth="1"/>
    <col min="12" max="12" width="11.1640625" style="1" customWidth="1"/>
    <col min="13" max="13" width="10.83203125" style="1" hidden="1" customWidth="1"/>
    <col min="14" max="14" width="9.33203125" style="1" hidden="1"/>
    <col min="15" max="18" width="14.1640625" style="1" hidden="1" customWidth="1"/>
    <col min="19" max="19" width="4" style="1" hidden="1" customWidth="1"/>
    <col min="20" max="20" width="5.1640625" style="1" hidden="1" customWidth="1"/>
    <col min="21" max="21" width="5.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13.5" customHeight="1" x14ac:dyDescent="0.2">
      <c r="L2" s="151" t="s">
        <v>184</v>
      </c>
      <c r="M2" s="150" t="s">
        <v>185</v>
      </c>
      <c r="N2" s="150" t="s">
        <v>186</v>
      </c>
      <c r="O2" s="150" t="s">
        <v>187</v>
      </c>
      <c r="P2" s="150" t="s">
        <v>188</v>
      </c>
      <c r="Q2" s="150" t="s">
        <v>189</v>
      </c>
      <c r="R2" s="150" t="s">
        <v>190</v>
      </c>
      <c r="S2" s="150" t="s">
        <v>191</v>
      </c>
      <c r="T2" s="150" t="s">
        <v>192</v>
      </c>
      <c r="U2" s="150" t="s">
        <v>193</v>
      </c>
      <c r="V2" s="150" t="s">
        <v>194</v>
      </c>
      <c r="AT2" s="14" t="s">
        <v>74</v>
      </c>
    </row>
    <row r="3" spans="1:46" s="1" customFormat="1" ht="14.2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51" t="s">
        <v>5</v>
      </c>
      <c r="M3" s="150"/>
      <c r="N3" s="150"/>
      <c r="O3" s="150"/>
      <c r="P3" s="150"/>
      <c r="Q3" s="150"/>
      <c r="R3" s="150"/>
      <c r="S3" s="150"/>
      <c r="T3" s="150"/>
      <c r="U3" s="150"/>
      <c r="V3" s="150"/>
      <c r="AT3" s="14" t="s">
        <v>75</v>
      </c>
    </row>
    <row r="4" spans="1:46" s="1" customFormat="1" ht="24.95" customHeight="1" x14ac:dyDescent="0.2">
      <c r="B4" s="17"/>
      <c r="D4" s="18" t="s">
        <v>76</v>
      </c>
      <c r="L4" s="17"/>
      <c r="M4" s="84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13</v>
      </c>
      <c r="L6" s="17"/>
    </row>
    <row r="7" spans="1:46" s="1" customFormat="1" ht="26.25" customHeight="1" x14ac:dyDescent="0.2">
      <c r="B7" s="17"/>
      <c r="E7" s="201" t="str">
        <f>'Rekapitulace stavby'!K6</f>
        <v xml:space="preserve">Oprava provozních objektů v obvodu OŘ Ostrava - doplnění ochrany zastřešení nástupišť                                             Opava východ, Frýdek Místek, Český Těšín </v>
      </c>
      <c r="F7" s="202"/>
      <c r="G7" s="202"/>
      <c r="H7" s="202"/>
      <c r="L7" s="17"/>
    </row>
    <row r="8" spans="1:46" s="2" customFormat="1" ht="12" customHeight="1" x14ac:dyDescent="0.2">
      <c r="A8" s="26"/>
      <c r="B8" s="27"/>
      <c r="C8" s="26"/>
      <c r="D8" s="23" t="s">
        <v>77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87" t="s">
        <v>217</v>
      </c>
      <c r="F9" s="200"/>
      <c r="G9" s="200"/>
      <c r="H9" s="20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v>44027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21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66" t="str">
        <f>'Rekapitulace stavby'!E14</f>
        <v xml:space="preserve"> </v>
      </c>
      <c r="F18" s="166"/>
      <c r="G18" s="166"/>
      <c r="H18" s="166"/>
      <c r="I18" s="23" t="s">
        <v>21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21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21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5"/>
      <c r="B27" s="86"/>
      <c r="C27" s="85"/>
      <c r="D27" s="85"/>
      <c r="E27" s="169" t="s">
        <v>1</v>
      </c>
      <c r="F27" s="169"/>
      <c r="G27" s="169"/>
      <c r="H27" s="169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88" t="s">
        <v>27</v>
      </c>
      <c r="E30" s="26"/>
      <c r="F30" s="26"/>
      <c r="G30" s="26"/>
      <c r="H30" s="26"/>
      <c r="I30" s="26"/>
      <c r="J30" s="65">
        <f>ROUND(J124,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89" t="s">
        <v>31</v>
      </c>
      <c r="E33" s="23" t="s">
        <v>32</v>
      </c>
      <c r="F33" s="90">
        <f>ROUND((SUM(BE124:BE154)),  2)</f>
        <v>0</v>
      </c>
      <c r="G33" s="26"/>
      <c r="H33" s="26"/>
      <c r="I33" s="91">
        <v>0.21</v>
      </c>
      <c r="J33" s="90">
        <f>ROUND(((SUM(BE124:BE154))*I33),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33</v>
      </c>
      <c r="F34" s="90">
        <f>ROUND((SUM(BF124:BF154)),  2)</f>
        <v>0</v>
      </c>
      <c r="G34" s="26"/>
      <c r="H34" s="26"/>
      <c r="I34" s="91">
        <v>0.15</v>
      </c>
      <c r="J34" s="90">
        <f>ROUND(((SUM(BF124:BF154))*I34),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26"/>
      <c r="E35" s="23" t="s">
        <v>34</v>
      </c>
      <c r="F35" s="90">
        <f>ROUND((SUM(BG124:BG154)),  2)</f>
        <v>0</v>
      </c>
      <c r="G35" s="26"/>
      <c r="H35" s="26"/>
      <c r="I35" s="91">
        <v>0.21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3" t="s">
        <v>35</v>
      </c>
      <c r="F36" s="90">
        <f>ROUND((SUM(BH124:BH154)),  2)</f>
        <v>0</v>
      </c>
      <c r="G36" s="26"/>
      <c r="H36" s="26"/>
      <c r="I36" s="91">
        <v>0.15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 x14ac:dyDescent="0.2">
      <c r="A37" s="26"/>
      <c r="B37" s="27"/>
      <c r="C37" s="26"/>
      <c r="D37" s="26"/>
      <c r="E37" s="23" t="s">
        <v>36</v>
      </c>
      <c r="F37" s="90">
        <f>ROUND((SUM(BI124:BI154)),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2"/>
      <c r="D39" s="93" t="s">
        <v>37</v>
      </c>
      <c r="E39" s="54"/>
      <c r="F39" s="54"/>
      <c r="G39" s="94" t="s">
        <v>38</v>
      </c>
      <c r="H39" s="95" t="s">
        <v>39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42</v>
      </c>
      <c r="E61" s="29"/>
      <c r="F61" s="98" t="s">
        <v>43</v>
      </c>
      <c r="G61" s="39" t="s">
        <v>42</v>
      </c>
      <c r="H61" s="29"/>
      <c r="I61" s="29"/>
      <c r="J61" s="99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42</v>
      </c>
      <c r="E76" s="29"/>
      <c r="F76" s="98" t="s">
        <v>43</v>
      </c>
      <c r="G76" s="39" t="s">
        <v>42</v>
      </c>
      <c r="H76" s="29"/>
      <c r="I76" s="29"/>
      <c r="J76" s="99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78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4.75" customHeight="1" x14ac:dyDescent="0.2">
      <c r="A85" s="26"/>
      <c r="B85" s="27"/>
      <c r="C85" s="26"/>
      <c r="D85" s="26"/>
      <c r="E85" s="201" t="str">
        <f>E7</f>
        <v xml:space="preserve">Oprava provozních objektů v obvodu OŘ Ostrava - doplnění ochrany zastřešení nástupišť                                             Opava východ, Frýdek Místek, Český Těšín </v>
      </c>
      <c r="F85" s="202"/>
      <c r="G85" s="202"/>
      <c r="H85" s="20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77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187" t="str">
        <f>E9</f>
        <v>SO04 Frýdek Místek zastřešení 1., 2.nástupiště</v>
      </c>
      <c r="F87" s="200"/>
      <c r="G87" s="200"/>
      <c r="H87" s="20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49">
        <f>IF(J12="","",J12)</f>
        <v>44027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0" t="s">
        <v>79</v>
      </c>
      <c r="D94" s="92"/>
      <c r="E94" s="92"/>
      <c r="F94" s="92"/>
      <c r="G94" s="92"/>
      <c r="H94" s="92"/>
      <c r="I94" s="92"/>
      <c r="J94" s="101" t="s">
        <v>80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18" customHeight="1" x14ac:dyDescent="0.2">
      <c r="A96" s="26"/>
      <c r="B96" s="27"/>
      <c r="C96" s="102" t="s">
        <v>81</v>
      </c>
      <c r="D96" s="26"/>
      <c r="E96" s="26"/>
      <c r="F96" s="26"/>
      <c r="G96" s="26"/>
      <c r="H96" s="26"/>
      <c r="I96" s="26"/>
      <c r="J96" s="65">
        <f>J124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82</v>
      </c>
    </row>
    <row r="97" spans="1:31" s="9" customFormat="1" ht="13.5" customHeight="1" x14ac:dyDescent="0.2">
      <c r="B97" s="103"/>
      <c r="D97" s="104" t="s">
        <v>83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1:31" s="10" customFormat="1" ht="21" customHeight="1" x14ac:dyDescent="0.2">
      <c r="B98" s="107"/>
      <c r="D98" s="108" t="s">
        <v>84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1:31" s="10" customFormat="1" ht="21.75" customHeight="1" x14ac:dyDescent="0.2">
      <c r="B99" s="107"/>
      <c r="D99" s="108" t="s">
        <v>85</v>
      </c>
      <c r="E99" s="109"/>
      <c r="F99" s="109"/>
      <c r="G99" s="109"/>
      <c r="H99" s="109"/>
      <c r="I99" s="109"/>
      <c r="J99" s="110">
        <f>J128</f>
        <v>0</v>
      </c>
      <c r="L99" s="107"/>
    </row>
    <row r="100" spans="1:31" s="10" customFormat="1" ht="18" customHeight="1" x14ac:dyDescent="0.2">
      <c r="B100" s="107"/>
      <c r="D100" s="108" t="s">
        <v>213</v>
      </c>
      <c r="E100" s="109"/>
      <c r="F100" s="109"/>
      <c r="G100" s="109"/>
      <c r="H100" s="109"/>
      <c r="I100" s="109"/>
      <c r="J100" s="110">
        <f>J138</f>
        <v>0</v>
      </c>
      <c r="L100" s="107"/>
    </row>
    <row r="101" spans="1:31" s="9" customFormat="1" ht="14.25" customHeight="1" x14ac:dyDescent="0.2">
      <c r="B101" s="103"/>
      <c r="D101" s="104" t="s">
        <v>86</v>
      </c>
      <c r="E101" s="105"/>
      <c r="F101" s="105"/>
      <c r="G101" s="105"/>
      <c r="H101" s="105"/>
      <c r="I101" s="105"/>
      <c r="J101" s="106">
        <f>J145</f>
        <v>0</v>
      </c>
      <c r="L101" s="103"/>
    </row>
    <row r="102" spans="1:31" s="10" customFormat="1" ht="18" customHeight="1" x14ac:dyDescent="0.2">
      <c r="B102" s="107"/>
      <c r="D102" s="108" t="s">
        <v>210</v>
      </c>
      <c r="E102" s="109"/>
      <c r="F102" s="109"/>
      <c r="G102" s="109"/>
      <c r="H102" s="109"/>
      <c r="I102" s="109"/>
      <c r="J102" s="110">
        <f>J146</f>
        <v>0</v>
      </c>
      <c r="L102" s="107"/>
    </row>
    <row r="103" spans="1:31" s="10" customFormat="1" ht="23.25" customHeight="1" x14ac:dyDescent="0.2">
      <c r="B103" s="107"/>
      <c r="D103" s="108" t="s">
        <v>211</v>
      </c>
      <c r="E103" s="109"/>
      <c r="F103" s="109"/>
      <c r="G103" s="109"/>
      <c r="H103" s="109"/>
      <c r="I103" s="109"/>
      <c r="J103" s="110">
        <f>J151</f>
        <v>0</v>
      </c>
      <c r="L103" s="107"/>
    </row>
    <row r="104" spans="1:31" s="10" customFormat="1" ht="17.25" customHeight="1" x14ac:dyDescent="0.2">
      <c r="B104" s="107"/>
      <c r="D104" s="108" t="s">
        <v>212</v>
      </c>
      <c r="E104" s="109"/>
      <c r="F104" s="109"/>
      <c r="G104" s="109"/>
      <c r="H104" s="109"/>
      <c r="I104" s="109"/>
      <c r="J104" s="110">
        <f>J153</f>
        <v>0</v>
      </c>
      <c r="L104" s="107"/>
    </row>
    <row r="105" spans="1:31" s="2" customFormat="1" ht="14.25" customHeight="1" x14ac:dyDescent="0.2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7" customHeight="1" x14ac:dyDescent="0.2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t="18" customHeight="1" x14ac:dyDescent="0.2"/>
    <row r="108" spans="1:31" ht="12.75" customHeight="1" x14ac:dyDescent="0.2"/>
    <row r="109" spans="1:31" ht="9.75" customHeight="1" x14ac:dyDescent="0.2"/>
    <row r="110" spans="1:31" s="2" customFormat="1" ht="6.95" customHeight="1" x14ac:dyDescent="0.2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 x14ac:dyDescent="0.2">
      <c r="A111" s="26"/>
      <c r="B111" s="27"/>
      <c r="C111" s="18" t="s">
        <v>87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 x14ac:dyDescent="0.2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7" customHeight="1" x14ac:dyDescent="0.2">
      <c r="A114" s="26"/>
      <c r="B114" s="27"/>
      <c r="C114" s="26"/>
      <c r="D114" s="26"/>
      <c r="E114" s="201" t="str">
        <f>E7</f>
        <v xml:space="preserve">Oprava provozních objektů v obvodu OŘ Ostrava - doplnění ochrany zastřešení nástupišť                                             Opava východ, Frýdek Místek, Český Těšín </v>
      </c>
      <c r="F114" s="202"/>
      <c r="G114" s="202"/>
      <c r="H114" s="202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 x14ac:dyDescent="0.2">
      <c r="A115" s="26"/>
      <c r="B115" s="27"/>
      <c r="C115" s="23" t="s">
        <v>77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 x14ac:dyDescent="0.2">
      <c r="A116" s="26"/>
      <c r="B116" s="27"/>
      <c r="C116" s="26"/>
      <c r="D116" s="26"/>
      <c r="E116" s="187" t="str">
        <f>E9</f>
        <v>SO04 Frýdek Místek zastřešení 1., 2.nástupiště</v>
      </c>
      <c r="F116" s="200"/>
      <c r="G116" s="200"/>
      <c r="H116" s="200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 x14ac:dyDescent="0.2">
      <c r="A118" s="26"/>
      <c r="B118" s="27"/>
      <c r="C118" s="23" t="s">
        <v>16</v>
      </c>
      <c r="D118" s="26"/>
      <c r="E118" s="26"/>
      <c r="F118" s="21" t="str">
        <f>F12</f>
        <v xml:space="preserve"> </v>
      </c>
      <c r="G118" s="26"/>
      <c r="H118" s="26"/>
      <c r="I118" s="23" t="s">
        <v>18</v>
      </c>
      <c r="J118" s="49">
        <f>IF(J12="","",J12)</f>
        <v>44027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 x14ac:dyDescent="0.2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27"/>
      <c r="C120" s="23" t="s">
        <v>19</v>
      </c>
      <c r="D120" s="26"/>
      <c r="E120" s="26"/>
      <c r="F120" s="21" t="str">
        <f>E15</f>
        <v xml:space="preserve"> </v>
      </c>
      <c r="G120" s="26"/>
      <c r="H120" s="26"/>
      <c r="I120" s="23" t="s">
        <v>23</v>
      </c>
      <c r="J120" s="24" t="str">
        <f>E21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 x14ac:dyDescent="0.2">
      <c r="A121" s="26"/>
      <c r="B121" s="27"/>
      <c r="C121" s="23" t="s">
        <v>22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25</v>
      </c>
      <c r="J121" s="24" t="str">
        <f>E24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 x14ac:dyDescent="0.2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 x14ac:dyDescent="0.2">
      <c r="A123" s="111"/>
      <c r="B123" s="112"/>
      <c r="C123" s="113" t="s">
        <v>88</v>
      </c>
      <c r="D123" s="114" t="s">
        <v>52</v>
      </c>
      <c r="E123" s="114" t="s">
        <v>48</v>
      </c>
      <c r="F123" s="114" t="s">
        <v>49</v>
      </c>
      <c r="G123" s="114" t="s">
        <v>89</v>
      </c>
      <c r="H123" s="114" t="s">
        <v>90</v>
      </c>
      <c r="I123" s="114" t="s">
        <v>91</v>
      </c>
      <c r="J123" s="115" t="s">
        <v>80</v>
      </c>
      <c r="K123" s="116" t="s">
        <v>92</v>
      </c>
      <c r="L123" s="117"/>
      <c r="M123" s="56" t="s">
        <v>1</v>
      </c>
      <c r="N123" s="57" t="s">
        <v>31</v>
      </c>
      <c r="O123" s="57" t="s">
        <v>93</v>
      </c>
      <c r="P123" s="57" t="s">
        <v>94</v>
      </c>
      <c r="Q123" s="57" t="s">
        <v>95</v>
      </c>
      <c r="R123" s="57" t="s">
        <v>96</v>
      </c>
      <c r="S123" s="57" t="s">
        <v>97</v>
      </c>
      <c r="T123" s="58" t="s">
        <v>98</v>
      </c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</row>
    <row r="124" spans="1:65" s="2" customFormat="1" ht="22.9" customHeight="1" x14ac:dyDescent="0.25">
      <c r="A124" s="26"/>
      <c r="B124" s="27"/>
      <c r="C124" s="63" t="s">
        <v>99</v>
      </c>
      <c r="D124" s="26"/>
      <c r="E124" s="26"/>
      <c r="F124" s="26"/>
      <c r="G124" s="26"/>
      <c r="H124" s="26"/>
      <c r="I124" s="26"/>
      <c r="J124" s="118">
        <f>SUM(J125,J145)</f>
        <v>0</v>
      </c>
      <c r="K124" s="26"/>
      <c r="L124" s="27"/>
      <c r="M124" s="59"/>
      <c r="N124" s="50"/>
      <c r="O124" s="60"/>
      <c r="P124" s="119" t="e">
        <f>P125+P145+#REF!</f>
        <v>#REF!</v>
      </c>
      <c r="Q124" s="60"/>
      <c r="R124" s="119" t="e">
        <f>R125+R145+#REF!</f>
        <v>#REF!</v>
      </c>
      <c r="S124" s="60"/>
      <c r="T124" s="120" t="e">
        <f>T125+T145+#REF!</f>
        <v>#REF!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66</v>
      </c>
      <c r="AU124" s="14" t="s">
        <v>82</v>
      </c>
      <c r="BK124" s="121" t="e">
        <f>BK125+BK145+#REF!</f>
        <v>#REF!</v>
      </c>
    </row>
    <row r="125" spans="1:65" s="12" customFormat="1" ht="25.9" customHeight="1" x14ac:dyDescent="0.2">
      <c r="B125" s="122"/>
      <c r="D125" s="123" t="s">
        <v>66</v>
      </c>
      <c r="E125" s="124" t="s">
        <v>100</v>
      </c>
      <c r="F125" s="124" t="s">
        <v>101</v>
      </c>
      <c r="J125" s="125">
        <f>SUM(J126,J128,J138)</f>
        <v>0</v>
      </c>
      <c r="L125" s="122"/>
      <c r="M125" s="126"/>
      <c r="N125" s="127"/>
      <c r="O125" s="127"/>
      <c r="P125" s="128" t="e">
        <f>P126+P128+#REF!</f>
        <v>#REF!</v>
      </c>
      <c r="Q125" s="127"/>
      <c r="R125" s="128" t="e">
        <f>R126+R128+#REF!</f>
        <v>#REF!</v>
      </c>
      <c r="S125" s="127"/>
      <c r="T125" s="129" t="e">
        <f>T126+T128+#REF!</f>
        <v>#REF!</v>
      </c>
      <c r="AR125" s="123" t="s">
        <v>73</v>
      </c>
      <c r="AT125" s="130" t="s">
        <v>66</v>
      </c>
      <c r="AU125" s="130" t="s">
        <v>67</v>
      </c>
      <c r="AY125" s="123" t="s">
        <v>102</v>
      </c>
      <c r="BK125" s="131" t="e">
        <f>BK126+BK128+#REF!</f>
        <v>#REF!</v>
      </c>
    </row>
    <row r="126" spans="1:65" s="12" customFormat="1" ht="22.9" customHeight="1" x14ac:dyDescent="0.2">
      <c r="B126" s="122"/>
      <c r="D126" s="123" t="s">
        <v>66</v>
      </c>
      <c r="E126" s="132" t="s">
        <v>103</v>
      </c>
      <c r="F126" s="132" t="s">
        <v>104</v>
      </c>
      <c r="J126" s="133">
        <f>BK126</f>
        <v>0</v>
      </c>
      <c r="L126" s="122"/>
      <c r="M126" s="126"/>
      <c r="N126" s="127"/>
      <c r="O126" s="127"/>
      <c r="P126" s="128">
        <f>P127</f>
        <v>26.400000000000002</v>
      </c>
      <c r="Q126" s="127"/>
      <c r="R126" s="128">
        <f>R127</f>
        <v>0</v>
      </c>
      <c r="S126" s="127"/>
      <c r="T126" s="129">
        <f>T127</f>
        <v>0</v>
      </c>
      <c r="AR126" s="123" t="s">
        <v>73</v>
      </c>
      <c r="AT126" s="130" t="s">
        <v>66</v>
      </c>
      <c r="AU126" s="130" t="s">
        <v>73</v>
      </c>
      <c r="AY126" s="123" t="s">
        <v>102</v>
      </c>
      <c r="BK126" s="131">
        <f>BK127</f>
        <v>0</v>
      </c>
    </row>
    <row r="127" spans="1:65" s="2" customFormat="1" ht="16.5" customHeight="1" x14ac:dyDescent="0.2">
      <c r="A127" s="26"/>
      <c r="B127" s="134"/>
      <c r="C127" s="153" t="s">
        <v>73</v>
      </c>
      <c r="D127" s="153" t="s">
        <v>105</v>
      </c>
      <c r="E127" s="154" t="s">
        <v>106</v>
      </c>
      <c r="F127" s="155" t="s">
        <v>107</v>
      </c>
      <c r="G127" s="156" t="s">
        <v>108</v>
      </c>
      <c r="H127" s="157">
        <v>1320</v>
      </c>
      <c r="I127" s="158"/>
      <c r="J127" s="158">
        <f>ROUND(I127*H127,2)</f>
        <v>0</v>
      </c>
      <c r="K127" s="135"/>
      <c r="L127" s="27"/>
      <c r="M127" s="136" t="s">
        <v>1</v>
      </c>
      <c r="N127" s="137" t="s">
        <v>32</v>
      </c>
      <c r="O127" s="138">
        <v>0.02</v>
      </c>
      <c r="P127" s="138">
        <f>O127*H127</f>
        <v>26.400000000000002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0" t="s">
        <v>109</v>
      </c>
      <c r="AT127" s="140" t="s">
        <v>105</v>
      </c>
      <c r="AU127" s="140" t="s">
        <v>75</v>
      </c>
      <c r="AY127" s="14" t="s">
        <v>102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4" t="s">
        <v>73</v>
      </c>
      <c r="BK127" s="141">
        <f>ROUND(I127*H127,2)</f>
        <v>0</v>
      </c>
      <c r="BL127" s="14" t="s">
        <v>109</v>
      </c>
      <c r="BM127" s="140" t="s">
        <v>110</v>
      </c>
    </row>
    <row r="128" spans="1:65" s="12" customFormat="1" ht="22.9" customHeight="1" x14ac:dyDescent="0.2">
      <c r="B128" s="122"/>
      <c r="D128" s="123" t="s">
        <v>66</v>
      </c>
      <c r="E128" s="132" t="s">
        <v>111</v>
      </c>
      <c r="F128" s="132" t="s">
        <v>112</v>
      </c>
      <c r="J128" s="133">
        <f>SUM(J129:J137)</f>
        <v>0</v>
      </c>
      <c r="L128" s="122"/>
      <c r="M128" s="126"/>
      <c r="N128" s="127"/>
      <c r="O128" s="127"/>
      <c r="P128" s="128">
        <f>P129+SUM(P130:P138)</f>
        <v>1219.578</v>
      </c>
      <c r="Q128" s="127"/>
      <c r="R128" s="128">
        <f>R129+SUM(R130:R138)</f>
        <v>1.3200000000000002E-2</v>
      </c>
      <c r="S128" s="127"/>
      <c r="T128" s="129">
        <f>T129+SUM(T130:T138)</f>
        <v>0</v>
      </c>
      <c r="AR128" s="123" t="s">
        <v>73</v>
      </c>
      <c r="AT128" s="130" t="s">
        <v>66</v>
      </c>
      <c r="AU128" s="130" t="s">
        <v>73</v>
      </c>
      <c r="AY128" s="123" t="s">
        <v>102</v>
      </c>
      <c r="BK128" s="131">
        <f>BK129+SUM(BK130:BK138)</f>
        <v>0</v>
      </c>
    </row>
    <row r="129" spans="1:65" s="2" customFormat="1" ht="24" x14ac:dyDescent="0.2">
      <c r="A129" s="26"/>
      <c r="B129" s="134"/>
      <c r="C129" s="153" t="s">
        <v>75</v>
      </c>
      <c r="D129" s="153" t="s">
        <v>105</v>
      </c>
      <c r="E129" s="154" t="s">
        <v>113</v>
      </c>
      <c r="F129" s="155" t="s">
        <v>114</v>
      </c>
      <c r="G129" s="156" t="s">
        <v>115</v>
      </c>
      <c r="H129" s="157">
        <v>2</v>
      </c>
      <c r="I129" s="158"/>
      <c r="J129" s="158">
        <f t="shared" ref="J129:J137" si="0">ROUND(I129*H129,2)</f>
        <v>0</v>
      </c>
      <c r="K129" s="135"/>
      <c r="L129" s="27"/>
      <c r="M129" s="136" t="s">
        <v>1</v>
      </c>
      <c r="N129" s="137" t="s">
        <v>32</v>
      </c>
      <c r="O129" s="138">
        <v>6.43</v>
      </c>
      <c r="P129" s="138">
        <f t="shared" ref="P129:P137" si="1">O129*H129</f>
        <v>12.86</v>
      </c>
      <c r="Q129" s="138">
        <v>0</v>
      </c>
      <c r="R129" s="138">
        <f t="shared" ref="R129:R137" si="2">Q129*H129</f>
        <v>0</v>
      </c>
      <c r="S129" s="138">
        <v>0</v>
      </c>
      <c r="T129" s="139">
        <f t="shared" ref="T129:T137" si="3"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0" t="s">
        <v>109</v>
      </c>
      <c r="AT129" s="140" t="s">
        <v>105</v>
      </c>
      <c r="AU129" s="140" t="s">
        <v>75</v>
      </c>
      <c r="AY129" s="14" t="s">
        <v>102</v>
      </c>
      <c r="BE129" s="141">
        <f t="shared" ref="BE129:BE137" si="4">IF(N129="základní",J129,0)</f>
        <v>0</v>
      </c>
      <c r="BF129" s="141">
        <f t="shared" ref="BF129:BF137" si="5">IF(N129="snížená",J129,0)</f>
        <v>0</v>
      </c>
      <c r="BG129" s="141">
        <f t="shared" ref="BG129:BG137" si="6">IF(N129="zákl. přenesená",J129,0)</f>
        <v>0</v>
      </c>
      <c r="BH129" s="141">
        <f t="shared" ref="BH129:BH137" si="7">IF(N129="sníž. přenesená",J129,0)</f>
        <v>0</v>
      </c>
      <c r="BI129" s="141">
        <f t="shared" ref="BI129:BI137" si="8">IF(N129="nulová",J129,0)</f>
        <v>0</v>
      </c>
      <c r="BJ129" s="14" t="s">
        <v>73</v>
      </c>
      <c r="BK129" s="141">
        <f t="shared" ref="BK129:BK137" si="9">ROUND(I129*H129,2)</f>
        <v>0</v>
      </c>
      <c r="BL129" s="14" t="s">
        <v>109</v>
      </c>
      <c r="BM129" s="140" t="s">
        <v>116</v>
      </c>
    </row>
    <row r="130" spans="1:65" s="2" customFormat="1" ht="24" x14ac:dyDescent="0.2">
      <c r="A130" s="26"/>
      <c r="B130" s="134"/>
      <c r="C130" s="153" t="s">
        <v>117</v>
      </c>
      <c r="D130" s="153" t="s">
        <v>105</v>
      </c>
      <c r="E130" s="154" t="s">
        <v>118</v>
      </c>
      <c r="F130" s="155" t="s">
        <v>119</v>
      </c>
      <c r="G130" s="156" t="s">
        <v>115</v>
      </c>
      <c r="H130" s="157">
        <v>120</v>
      </c>
      <c r="I130" s="158"/>
      <c r="J130" s="158">
        <f t="shared" si="0"/>
        <v>0</v>
      </c>
      <c r="K130" s="135"/>
      <c r="L130" s="27"/>
      <c r="M130" s="136" t="s">
        <v>1</v>
      </c>
      <c r="N130" s="137" t="s">
        <v>32</v>
      </c>
      <c r="O130" s="138">
        <v>0</v>
      </c>
      <c r="P130" s="138">
        <f t="shared" si="1"/>
        <v>0</v>
      </c>
      <c r="Q130" s="138">
        <v>0</v>
      </c>
      <c r="R130" s="138">
        <f t="shared" si="2"/>
        <v>0</v>
      </c>
      <c r="S130" s="138">
        <v>0</v>
      </c>
      <c r="T130" s="13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0" t="s">
        <v>109</v>
      </c>
      <c r="AT130" s="140" t="s">
        <v>105</v>
      </c>
      <c r="AU130" s="140" t="s">
        <v>75</v>
      </c>
      <c r="AY130" s="14" t="s">
        <v>102</v>
      </c>
      <c r="BE130" s="141">
        <f t="shared" si="4"/>
        <v>0</v>
      </c>
      <c r="BF130" s="141">
        <f t="shared" si="5"/>
        <v>0</v>
      </c>
      <c r="BG130" s="141">
        <f t="shared" si="6"/>
        <v>0</v>
      </c>
      <c r="BH130" s="141">
        <f t="shared" si="7"/>
        <v>0</v>
      </c>
      <c r="BI130" s="141">
        <f t="shared" si="8"/>
        <v>0</v>
      </c>
      <c r="BJ130" s="14" t="s">
        <v>73</v>
      </c>
      <c r="BK130" s="141">
        <f t="shared" si="9"/>
        <v>0</v>
      </c>
      <c r="BL130" s="14" t="s">
        <v>109</v>
      </c>
      <c r="BM130" s="140" t="s">
        <v>120</v>
      </c>
    </row>
    <row r="131" spans="1:65" s="2" customFormat="1" ht="27.75" customHeight="1" x14ac:dyDescent="0.2">
      <c r="A131" s="26"/>
      <c r="B131" s="134"/>
      <c r="C131" s="153" t="s">
        <v>109</v>
      </c>
      <c r="D131" s="153" t="s">
        <v>105</v>
      </c>
      <c r="E131" s="154" t="s">
        <v>121</v>
      </c>
      <c r="F131" s="155" t="s">
        <v>122</v>
      </c>
      <c r="G131" s="156" t="s">
        <v>115</v>
      </c>
      <c r="H131" s="157">
        <v>2</v>
      </c>
      <c r="I131" s="158"/>
      <c r="J131" s="158">
        <f t="shared" si="0"/>
        <v>0</v>
      </c>
      <c r="K131" s="135"/>
      <c r="L131" s="27"/>
      <c r="M131" s="136" t="s">
        <v>1</v>
      </c>
      <c r="N131" s="137" t="s">
        <v>32</v>
      </c>
      <c r="O131" s="138">
        <v>3.419</v>
      </c>
      <c r="P131" s="138">
        <f t="shared" si="1"/>
        <v>6.8380000000000001</v>
      </c>
      <c r="Q131" s="138">
        <v>0</v>
      </c>
      <c r="R131" s="138">
        <f t="shared" si="2"/>
        <v>0</v>
      </c>
      <c r="S131" s="138">
        <v>0</v>
      </c>
      <c r="T131" s="13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0" t="s">
        <v>109</v>
      </c>
      <c r="AT131" s="140" t="s">
        <v>105</v>
      </c>
      <c r="AU131" s="140" t="s">
        <v>75</v>
      </c>
      <c r="AY131" s="14" t="s">
        <v>102</v>
      </c>
      <c r="BE131" s="141">
        <f t="shared" si="4"/>
        <v>0</v>
      </c>
      <c r="BF131" s="141">
        <f t="shared" si="5"/>
        <v>0</v>
      </c>
      <c r="BG131" s="141">
        <f t="shared" si="6"/>
        <v>0</v>
      </c>
      <c r="BH131" s="141">
        <f t="shared" si="7"/>
        <v>0</v>
      </c>
      <c r="BI131" s="141">
        <f t="shared" si="8"/>
        <v>0</v>
      </c>
      <c r="BJ131" s="14" t="s">
        <v>73</v>
      </c>
      <c r="BK131" s="141">
        <f t="shared" si="9"/>
        <v>0</v>
      </c>
      <c r="BL131" s="14" t="s">
        <v>109</v>
      </c>
      <c r="BM131" s="140" t="s">
        <v>123</v>
      </c>
    </row>
    <row r="132" spans="1:65" s="2" customFormat="1" ht="16.5" customHeight="1" x14ac:dyDescent="0.2">
      <c r="A132" s="26"/>
      <c r="B132" s="134"/>
      <c r="C132" s="153" t="s">
        <v>124</v>
      </c>
      <c r="D132" s="153" t="s">
        <v>105</v>
      </c>
      <c r="E132" s="154" t="s">
        <v>125</v>
      </c>
      <c r="F132" s="155" t="s">
        <v>126</v>
      </c>
      <c r="G132" s="156" t="s">
        <v>108</v>
      </c>
      <c r="H132" s="157">
        <v>1320</v>
      </c>
      <c r="I132" s="158"/>
      <c r="J132" s="158">
        <f t="shared" si="0"/>
        <v>0</v>
      </c>
      <c r="K132" s="135"/>
      <c r="L132" s="27"/>
      <c r="M132" s="136" t="s">
        <v>1</v>
      </c>
      <c r="N132" s="137" t="s">
        <v>32</v>
      </c>
      <c r="O132" s="138">
        <v>1.7999999999999999E-2</v>
      </c>
      <c r="P132" s="138">
        <f t="shared" si="1"/>
        <v>23.759999999999998</v>
      </c>
      <c r="Q132" s="138">
        <v>1.0000000000000001E-5</v>
      </c>
      <c r="R132" s="138">
        <f t="shared" si="2"/>
        <v>1.3200000000000002E-2</v>
      </c>
      <c r="S132" s="138">
        <v>0</v>
      </c>
      <c r="T132" s="13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0" t="s">
        <v>109</v>
      </c>
      <c r="AT132" s="140" t="s">
        <v>105</v>
      </c>
      <c r="AU132" s="140" t="s">
        <v>75</v>
      </c>
      <c r="AY132" s="14" t="s">
        <v>102</v>
      </c>
      <c r="BE132" s="141">
        <f t="shared" si="4"/>
        <v>0</v>
      </c>
      <c r="BF132" s="141">
        <f t="shared" si="5"/>
        <v>0</v>
      </c>
      <c r="BG132" s="141">
        <f t="shared" si="6"/>
        <v>0</v>
      </c>
      <c r="BH132" s="141">
        <f t="shared" si="7"/>
        <v>0</v>
      </c>
      <c r="BI132" s="141">
        <f t="shared" si="8"/>
        <v>0</v>
      </c>
      <c r="BJ132" s="14" t="s">
        <v>73</v>
      </c>
      <c r="BK132" s="141">
        <f t="shared" si="9"/>
        <v>0</v>
      </c>
      <c r="BL132" s="14" t="s">
        <v>109</v>
      </c>
      <c r="BM132" s="140" t="s">
        <v>127</v>
      </c>
    </row>
    <row r="133" spans="1:65" s="2" customFormat="1" ht="21.75" customHeight="1" x14ac:dyDescent="0.2">
      <c r="A133" s="26"/>
      <c r="B133" s="134"/>
      <c r="C133" s="153" t="s">
        <v>103</v>
      </c>
      <c r="D133" s="153" t="s">
        <v>105</v>
      </c>
      <c r="E133" s="154" t="s">
        <v>128</v>
      </c>
      <c r="F133" s="155" t="s">
        <v>129</v>
      </c>
      <c r="G133" s="156" t="s">
        <v>108</v>
      </c>
      <c r="H133" s="157">
        <v>1320</v>
      </c>
      <c r="I133" s="158"/>
      <c r="J133" s="158">
        <f t="shared" si="0"/>
        <v>0</v>
      </c>
      <c r="K133" s="135"/>
      <c r="L133" s="27"/>
      <c r="M133" s="136" t="s">
        <v>1</v>
      </c>
      <c r="N133" s="137" t="s">
        <v>32</v>
      </c>
      <c r="O133" s="138">
        <v>3.9E-2</v>
      </c>
      <c r="P133" s="138">
        <f t="shared" si="1"/>
        <v>51.48</v>
      </c>
      <c r="Q133" s="138">
        <v>0</v>
      </c>
      <c r="R133" s="138">
        <f t="shared" si="2"/>
        <v>0</v>
      </c>
      <c r="S133" s="138">
        <v>0</v>
      </c>
      <c r="T133" s="13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0" t="s">
        <v>109</v>
      </c>
      <c r="AT133" s="140" t="s">
        <v>105</v>
      </c>
      <c r="AU133" s="140" t="s">
        <v>75</v>
      </c>
      <c r="AY133" s="14" t="s">
        <v>102</v>
      </c>
      <c r="BE133" s="141">
        <f t="shared" si="4"/>
        <v>0</v>
      </c>
      <c r="BF133" s="141">
        <f t="shared" si="5"/>
        <v>0</v>
      </c>
      <c r="BG133" s="141">
        <f t="shared" si="6"/>
        <v>0</v>
      </c>
      <c r="BH133" s="141">
        <f t="shared" si="7"/>
        <v>0</v>
      </c>
      <c r="BI133" s="141">
        <f t="shared" si="8"/>
        <v>0</v>
      </c>
      <c r="BJ133" s="14" t="s">
        <v>73</v>
      </c>
      <c r="BK133" s="141">
        <f t="shared" si="9"/>
        <v>0</v>
      </c>
      <c r="BL133" s="14" t="s">
        <v>109</v>
      </c>
      <c r="BM133" s="140" t="s">
        <v>130</v>
      </c>
    </row>
    <row r="134" spans="1:65" s="2" customFormat="1" ht="16.5" customHeight="1" x14ac:dyDescent="0.2">
      <c r="A134" s="26"/>
      <c r="B134" s="134"/>
      <c r="C134" s="153" t="s">
        <v>131</v>
      </c>
      <c r="D134" s="153" t="s">
        <v>105</v>
      </c>
      <c r="E134" s="154" t="s">
        <v>132</v>
      </c>
      <c r="F134" s="155" t="s">
        <v>133</v>
      </c>
      <c r="G134" s="156" t="s">
        <v>108</v>
      </c>
      <c r="H134" s="157">
        <v>2640</v>
      </c>
      <c r="I134" s="158"/>
      <c r="J134" s="158">
        <f t="shared" si="0"/>
        <v>0</v>
      </c>
      <c r="K134" s="135"/>
      <c r="L134" s="27"/>
      <c r="M134" s="136" t="s">
        <v>1</v>
      </c>
      <c r="N134" s="137" t="s">
        <v>32</v>
      </c>
      <c r="O134" s="138">
        <v>0.27300000000000002</v>
      </c>
      <c r="P134" s="138">
        <f t="shared" si="1"/>
        <v>720.72</v>
      </c>
      <c r="Q134" s="138">
        <v>0</v>
      </c>
      <c r="R134" s="138">
        <f t="shared" si="2"/>
        <v>0</v>
      </c>
      <c r="S134" s="138">
        <v>0</v>
      </c>
      <c r="T134" s="13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0" t="s">
        <v>109</v>
      </c>
      <c r="AT134" s="140" t="s">
        <v>105</v>
      </c>
      <c r="AU134" s="140" t="s">
        <v>75</v>
      </c>
      <c r="AY134" s="14" t="s">
        <v>102</v>
      </c>
      <c r="BE134" s="141">
        <f t="shared" si="4"/>
        <v>0</v>
      </c>
      <c r="BF134" s="141">
        <f t="shared" si="5"/>
        <v>0</v>
      </c>
      <c r="BG134" s="141">
        <f t="shared" si="6"/>
        <v>0</v>
      </c>
      <c r="BH134" s="141">
        <f t="shared" si="7"/>
        <v>0</v>
      </c>
      <c r="BI134" s="141">
        <f t="shared" si="8"/>
        <v>0</v>
      </c>
      <c r="BJ134" s="14" t="s">
        <v>73</v>
      </c>
      <c r="BK134" s="141">
        <f t="shared" si="9"/>
        <v>0</v>
      </c>
      <c r="BL134" s="14" t="s">
        <v>109</v>
      </c>
      <c r="BM134" s="140" t="s">
        <v>134</v>
      </c>
    </row>
    <row r="135" spans="1:65" s="2" customFormat="1" ht="16.5" customHeight="1" x14ac:dyDescent="0.2">
      <c r="A135" s="26"/>
      <c r="B135" s="134"/>
      <c r="C135" s="153" t="s">
        <v>135</v>
      </c>
      <c r="D135" s="153" t="s">
        <v>105</v>
      </c>
      <c r="E135" s="154" t="s">
        <v>136</v>
      </c>
      <c r="F135" s="155" t="s">
        <v>137</v>
      </c>
      <c r="G135" s="156" t="s">
        <v>108</v>
      </c>
      <c r="H135" s="157">
        <v>792</v>
      </c>
      <c r="I135" s="158"/>
      <c r="J135" s="158">
        <f t="shared" si="0"/>
        <v>0</v>
      </c>
      <c r="K135" s="135"/>
      <c r="L135" s="27"/>
      <c r="M135" s="136" t="s">
        <v>1</v>
      </c>
      <c r="N135" s="137" t="s">
        <v>32</v>
      </c>
      <c r="O135" s="138">
        <v>0.51</v>
      </c>
      <c r="P135" s="138">
        <f t="shared" si="1"/>
        <v>403.92</v>
      </c>
      <c r="Q135" s="138">
        <v>0</v>
      </c>
      <c r="R135" s="138">
        <f t="shared" si="2"/>
        <v>0</v>
      </c>
      <c r="S135" s="138">
        <v>0</v>
      </c>
      <c r="T135" s="13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0" t="s">
        <v>109</v>
      </c>
      <c r="AT135" s="140" t="s">
        <v>105</v>
      </c>
      <c r="AU135" s="140" t="s">
        <v>75</v>
      </c>
      <c r="AY135" s="14" t="s">
        <v>102</v>
      </c>
      <c r="BE135" s="141">
        <f t="shared" si="4"/>
        <v>0</v>
      </c>
      <c r="BF135" s="141">
        <f t="shared" si="5"/>
        <v>0</v>
      </c>
      <c r="BG135" s="141">
        <f t="shared" si="6"/>
        <v>0</v>
      </c>
      <c r="BH135" s="141">
        <f t="shared" si="7"/>
        <v>0</v>
      </c>
      <c r="BI135" s="141">
        <f t="shared" si="8"/>
        <v>0</v>
      </c>
      <c r="BJ135" s="14" t="s">
        <v>73</v>
      </c>
      <c r="BK135" s="141">
        <f t="shared" si="9"/>
        <v>0</v>
      </c>
      <c r="BL135" s="14" t="s">
        <v>109</v>
      </c>
      <c r="BM135" s="140" t="s">
        <v>138</v>
      </c>
    </row>
    <row r="136" spans="1:65" s="2" customFormat="1" ht="16.5" customHeight="1" x14ac:dyDescent="0.2">
      <c r="A136" s="26"/>
      <c r="B136" s="134"/>
      <c r="C136" s="153" t="s">
        <v>111</v>
      </c>
      <c r="D136" s="153" t="s">
        <v>105</v>
      </c>
      <c r="E136" s="154" t="s">
        <v>139</v>
      </c>
      <c r="F136" s="155" t="s">
        <v>140</v>
      </c>
      <c r="G136" s="156" t="s">
        <v>141</v>
      </c>
      <c r="H136" s="157">
        <v>140</v>
      </c>
      <c r="I136" s="158"/>
      <c r="J136" s="158">
        <f t="shared" si="0"/>
        <v>0</v>
      </c>
      <c r="K136" s="135"/>
      <c r="L136" s="27"/>
      <c r="M136" s="136" t="s">
        <v>1</v>
      </c>
      <c r="N136" s="137" t="s">
        <v>32</v>
      </c>
      <c r="O136" s="138">
        <v>0</v>
      </c>
      <c r="P136" s="138">
        <f t="shared" si="1"/>
        <v>0</v>
      </c>
      <c r="Q136" s="138">
        <v>0</v>
      </c>
      <c r="R136" s="138">
        <f t="shared" si="2"/>
        <v>0</v>
      </c>
      <c r="S136" s="138">
        <v>0</v>
      </c>
      <c r="T136" s="13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0" t="s">
        <v>109</v>
      </c>
      <c r="AT136" s="140" t="s">
        <v>105</v>
      </c>
      <c r="AU136" s="140" t="s">
        <v>75</v>
      </c>
      <c r="AY136" s="14" t="s">
        <v>102</v>
      </c>
      <c r="BE136" s="141">
        <f t="shared" si="4"/>
        <v>0</v>
      </c>
      <c r="BF136" s="141">
        <f t="shared" si="5"/>
        <v>0</v>
      </c>
      <c r="BG136" s="141">
        <f t="shared" si="6"/>
        <v>0</v>
      </c>
      <c r="BH136" s="141">
        <f t="shared" si="7"/>
        <v>0</v>
      </c>
      <c r="BI136" s="141">
        <f t="shared" si="8"/>
        <v>0</v>
      </c>
      <c r="BJ136" s="14" t="s">
        <v>73</v>
      </c>
      <c r="BK136" s="141">
        <f t="shared" si="9"/>
        <v>0</v>
      </c>
      <c r="BL136" s="14" t="s">
        <v>109</v>
      </c>
      <c r="BM136" s="140" t="s">
        <v>142</v>
      </c>
    </row>
    <row r="137" spans="1:65" s="2" customFormat="1" ht="16.5" customHeight="1" x14ac:dyDescent="0.2">
      <c r="A137" s="26"/>
      <c r="B137" s="134"/>
      <c r="C137" s="153" t="s">
        <v>143</v>
      </c>
      <c r="D137" s="153" t="s">
        <v>105</v>
      </c>
      <c r="E137" s="154" t="s">
        <v>144</v>
      </c>
      <c r="F137" s="155" t="s">
        <v>145</v>
      </c>
      <c r="G137" s="156" t="s">
        <v>146</v>
      </c>
      <c r="H137" s="157">
        <v>180</v>
      </c>
      <c r="I137" s="158"/>
      <c r="J137" s="158">
        <f t="shared" si="0"/>
        <v>0</v>
      </c>
      <c r="K137" s="135"/>
      <c r="L137" s="27"/>
      <c r="M137" s="136" t="s">
        <v>1</v>
      </c>
      <c r="N137" s="137" t="s">
        <v>32</v>
      </c>
      <c r="O137" s="138">
        <v>0</v>
      </c>
      <c r="P137" s="138">
        <f t="shared" si="1"/>
        <v>0</v>
      </c>
      <c r="Q137" s="138">
        <v>0</v>
      </c>
      <c r="R137" s="138">
        <f t="shared" si="2"/>
        <v>0</v>
      </c>
      <c r="S137" s="138">
        <v>0</v>
      </c>
      <c r="T137" s="13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0" t="s">
        <v>109</v>
      </c>
      <c r="AT137" s="140" t="s">
        <v>105</v>
      </c>
      <c r="AU137" s="140" t="s">
        <v>75</v>
      </c>
      <c r="AY137" s="14" t="s">
        <v>102</v>
      </c>
      <c r="BE137" s="141">
        <f t="shared" si="4"/>
        <v>0</v>
      </c>
      <c r="BF137" s="141">
        <f t="shared" si="5"/>
        <v>0</v>
      </c>
      <c r="BG137" s="141">
        <f t="shared" si="6"/>
        <v>0</v>
      </c>
      <c r="BH137" s="141">
        <f t="shared" si="7"/>
        <v>0</v>
      </c>
      <c r="BI137" s="141">
        <f t="shared" si="8"/>
        <v>0</v>
      </c>
      <c r="BJ137" s="14" t="s">
        <v>73</v>
      </c>
      <c r="BK137" s="141">
        <f t="shared" si="9"/>
        <v>0</v>
      </c>
      <c r="BL137" s="14" t="s">
        <v>109</v>
      </c>
      <c r="BM137" s="140" t="s">
        <v>147</v>
      </c>
    </row>
    <row r="138" spans="1:65" s="12" customFormat="1" ht="20.85" customHeight="1" x14ac:dyDescent="0.2">
      <c r="B138" s="122"/>
      <c r="D138" s="123" t="s">
        <v>66</v>
      </c>
      <c r="E138" s="132" t="s">
        <v>148</v>
      </c>
      <c r="F138" s="132" t="s">
        <v>149</v>
      </c>
      <c r="J138" s="133">
        <f>SUM(J139:J144)</f>
        <v>0</v>
      </c>
      <c r="L138" s="122"/>
      <c r="M138" s="126"/>
      <c r="N138" s="127"/>
      <c r="O138" s="127"/>
      <c r="P138" s="128">
        <f>SUM(P139:P142)</f>
        <v>0</v>
      </c>
      <c r="Q138" s="127"/>
      <c r="R138" s="128">
        <f>SUM(R139:R142)</f>
        <v>0</v>
      </c>
      <c r="S138" s="127"/>
      <c r="T138" s="129">
        <f>SUM(T139:T142)</f>
        <v>0</v>
      </c>
      <c r="AR138" s="123" t="s">
        <v>73</v>
      </c>
      <c r="AT138" s="130" t="s">
        <v>66</v>
      </c>
      <c r="AU138" s="130" t="s">
        <v>75</v>
      </c>
      <c r="AY138" s="123" t="s">
        <v>102</v>
      </c>
      <c r="BK138" s="131">
        <f>SUM(BK139:BK142)</f>
        <v>0</v>
      </c>
    </row>
    <row r="139" spans="1:65" s="2" customFormat="1" ht="16.5" customHeight="1" x14ac:dyDescent="0.2">
      <c r="A139" s="26"/>
      <c r="B139" s="134"/>
      <c r="C139" s="153" t="s">
        <v>150</v>
      </c>
      <c r="D139" s="153" t="s">
        <v>105</v>
      </c>
      <c r="E139" s="154" t="s">
        <v>151</v>
      </c>
      <c r="F139" s="155" t="s">
        <v>195</v>
      </c>
      <c r="G139" s="156" t="s">
        <v>141</v>
      </c>
      <c r="H139" s="157">
        <v>635</v>
      </c>
      <c r="I139" s="158"/>
      <c r="J139" s="158">
        <f t="shared" ref="J139:J144" si="10">ROUND(I139*H139,2)</f>
        <v>0</v>
      </c>
      <c r="K139" s="135"/>
      <c r="L139" s="27"/>
      <c r="M139" s="136" t="s">
        <v>1</v>
      </c>
      <c r="N139" s="137" t="s">
        <v>32</v>
      </c>
      <c r="O139" s="138">
        <v>0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0" t="s">
        <v>109</v>
      </c>
      <c r="AT139" s="140" t="s">
        <v>105</v>
      </c>
      <c r="AU139" s="140" t="s">
        <v>117</v>
      </c>
      <c r="AY139" s="14" t="s">
        <v>102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4" t="s">
        <v>73</v>
      </c>
      <c r="BK139" s="141">
        <f>ROUND(I139*H139,2)</f>
        <v>0</v>
      </c>
      <c r="BL139" s="14" t="s">
        <v>109</v>
      </c>
      <c r="BM139" s="140" t="s">
        <v>152</v>
      </c>
    </row>
    <row r="140" spans="1:65" s="2" customFormat="1" ht="24" x14ac:dyDescent="0.2">
      <c r="A140" s="26"/>
      <c r="B140" s="134"/>
      <c r="C140" s="159" t="s">
        <v>153</v>
      </c>
      <c r="D140" s="159" t="s">
        <v>154</v>
      </c>
      <c r="E140" s="160" t="s">
        <v>155</v>
      </c>
      <c r="F140" s="161" t="s">
        <v>196</v>
      </c>
      <c r="G140" s="162" t="s">
        <v>156</v>
      </c>
      <c r="H140" s="163">
        <v>1</v>
      </c>
      <c r="I140" s="164"/>
      <c r="J140" s="164">
        <f t="shared" si="10"/>
        <v>0</v>
      </c>
      <c r="K140" s="142"/>
      <c r="L140" s="143"/>
      <c r="M140" s="144" t="s">
        <v>1</v>
      </c>
      <c r="N140" s="145" t="s">
        <v>32</v>
      </c>
      <c r="O140" s="138">
        <v>0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0" t="s">
        <v>135</v>
      </c>
      <c r="AT140" s="140" t="s">
        <v>154</v>
      </c>
      <c r="AU140" s="140" t="s">
        <v>117</v>
      </c>
      <c r="AY140" s="14" t="s">
        <v>102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4" t="s">
        <v>73</v>
      </c>
      <c r="BK140" s="141">
        <f>ROUND(I140*H140,2)</f>
        <v>0</v>
      </c>
      <c r="BL140" s="14" t="s">
        <v>109</v>
      </c>
      <c r="BM140" s="140" t="s">
        <v>157</v>
      </c>
    </row>
    <row r="141" spans="1:65" s="2" customFormat="1" ht="16.5" customHeight="1" x14ac:dyDescent="0.2">
      <c r="A141" s="26"/>
      <c r="B141" s="134"/>
      <c r="C141" s="153" t="s">
        <v>158</v>
      </c>
      <c r="D141" s="153" t="s">
        <v>105</v>
      </c>
      <c r="E141" s="154" t="s">
        <v>159</v>
      </c>
      <c r="F141" s="155" t="s">
        <v>197</v>
      </c>
      <c r="G141" s="156" t="s">
        <v>141</v>
      </c>
      <c r="H141" s="157">
        <v>100</v>
      </c>
      <c r="I141" s="158"/>
      <c r="J141" s="158">
        <f t="shared" si="10"/>
        <v>0</v>
      </c>
      <c r="K141" s="135"/>
      <c r="L141" s="27"/>
      <c r="M141" s="136" t="s">
        <v>1</v>
      </c>
      <c r="N141" s="137" t="s">
        <v>32</v>
      </c>
      <c r="O141" s="138">
        <v>0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0" t="s">
        <v>109</v>
      </c>
      <c r="AT141" s="140" t="s">
        <v>105</v>
      </c>
      <c r="AU141" s="140" t="s">
        <v>117</v>
      </c>
      <c r="AY141" s="14" t="s">
        <v>102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4" t="s">
        <v>73</v>
      </c>
      <c r="BK141" s="141">
        <f>ROUND(I141*H141,2)</f>
        <v>0</v>
      </c>
      <c r="BL141" s="14" t="s">
        <v>109</v>
      </c>
      <c r="BM141" s="140" t="s">
        <v>160</v>
      </c>
    </row>
    <row r="142" spans="1:65" s="2" customFormat="1" ht="24" x14ac:dyDescent="0.2">
      <c r="A142" s="26"/>
      <c r="B142" s="134"/>
      <c r="C142" s="159" t="s">
        <v>161</v>
      </c>
      <c r="D142" s="159" t="s">
        <v>154</v>
      </c>
      <c r="E142" s="160" t="s">
        <v>162</v>
      </c>
      <c r="F142" s="161" t="s">
        <v>198</v>
      </c>
      <c r="G142" s="162" t="s">
        <v>156</v>
      </c>
      <c r="H142" s="163">
        <v>1</v>
      </c>
      <c r="I142" s="164"/>
      <c r="J142" s="164">
        <f t="shared" si="10"/>
        <v>0</v>
      </c>
      <c r="K142" s="142"/>
      <c r="L142" s="143"/>
      <c r="M142" s="144" t="s">
        <v>1</v>
      </c>
      <c r="N142" s="145" t="s">
        <v>32</v>
      </c>
      <c r="O142" s="138">
        <v>0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0" t="s">
        <v>135</v>
      </c>
      <c r="AT142" s="140" t="s">
        <v>154</v>
      </c>
      <c r="AU142" s="140" t="s">
        <v>117</v>
      </c>
      <c r="AY142" s="14" t="s">
        <v>102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4" t="s">
        <v>73</v>
      </c>
      <c r="BK142" s="141">
        <f>ROUND(I142*H142,2)</f>
        <v>0</v>
      </c>
      <c r="BL142" s="14" t="s">
        <v>109</v>
      </c>
      <c r="BM142" s="140" t="s">
        <v>163</v>
      </c>
    </row>
    <row r="143" spans="1:65" s="2" customFormat="1" ht="16.5" customHeight="1" x14ac:dyDescent="0.2">
      <c r="A143" s="152"/>
      <c r="B143" s="134"/>
      <c r="C143" s="153">
        <v>15</v>
      </c>
      <c r="D143" s="153" t="s">
        <v>105</v>
      </c>
      <c r="E143" s="154" t="s">
        <v>199</v>
      </c>
      <c r="F143" s="155" t="s">
        <v>209</v>
      </c>
      <c r="G143" s="156" t="s">
        <v>141</v>
      </c>
      <c r="H143" s="157">
        <v>46</v>
      </c>
      <c r="I143" s="158"/>
      <c r="J143" s="158">
        <f t="shared" si="10"/>
        <v>0</v>
      </c>
      <c r="K143" s="135"/>
      <c r="L143" s="143"/>
      <c r="M143" s="144"/>
      <c r="N143" s="145"/>
      <c r="O143" s="138"/>
      <c r="P143" s="138"/>
      <c r="Q143" s="138"/>
      <c r="R143" s="138"/>
      <c r="S143" s="138"/>
      <c r="T143" s="139"/>
      <c r="U143" s="152"/>
      <c r="V143" s="152"/>
      <c r="W143" s="152"/>
      <c r="X143" s="152"/>
      <c r="Y143" s="152"/>
      <c r="Z143" s="152"/>
      <c r="AA143" s="152"/>
      <c r="AB143" s="152"/>
      <c r="AC143" s="152"/>
      <c r="AD143" s="152"/>
      <c r="AE143" s="152"/>
      <c r="AR143" s="140"/>
      <c r="AT143" s="140"/>
      <c r="AU143" s="140"/>
      <c r="AY143" s="14"/>
      <c r="BE143" s="141"/>
      <c r="BF143" s="141"/>
      <c r="BG143" s="141"/>
      <c r="BH143" s="141"/>
      <c r="BI143" s="141"/>
      <c r="BJ143" s="14"/>
      <c r="BK143" s="141"/>
      <c r="BL143" s="14"/>
      <c r="BM143" s="140"/>
    </row>
    <row r="144" spans="1:65" s="2" customFormat="1" ht="24" x14ac:dyDescent="0.2">
      <c r="A144" s="152"/>
      <c r="B144" s="134"/>
      <c r="C144" s="159">
        <v>16</v>
      </c>
      <c r="D144" s="159" t="s">
        <v>154</v>
      </c>
      <c r="E144" s="160" t="s">
        <v>200</v>
      </c>
      <c r="F144" s="161" t="s">
        <v>208</v>
      </c>
      <c r="G144" s="162" t="s">
        <v>156</v>
      </c>
      <c r="H144" s="163">
        <v>1</v>
      </c>
      <c r="I144" s="164"/>
      <c r="J144" s="164">
        <f t="shared" si="10"/>
        <v>0</v>
      </c>
      <c r="K144" s="135"/>
      <c r="L144" s="143"/>
      <c r="M144" s="144"/>
      <c r="N144" s="145"/>
      <c r="O144" s="138"/>
      <c r="P144" s="138"/>
      <c r="Q144" s="138"/>
      <c r="R144" s="138"/>
      <c r="S144" s="138"/>
      <c r="T144" s="139"/>
      <c r="U144" s="152"/>
      <c r="V144" s="152"/>
      <c r="W144" s="152"/>
      <c r="X144" s="152"/>
      <c r="Y144" s="152"/>
      <c r="Z144" s="152"/>
      <c r="AA144" s="152"/>
      <c r="AB144" s="152"/>
      <c r="AC144" s="152"/>
      <c r="AD144" s="152"/>
      <c r="AE144" s="152"/>
      <c r="AR144" s="140"/>
      <c r="AT144" s="140"/>
      <c r="AU144" s="140"/>
      <c r="AY144" s="14"/>
      <c r="BE144" s="141"/>
      <c r="BF144" s="141"/>
      <c r="BG144" s="141"/>
      <c r="BH144" s="141"/>
      <c r="BI144" s="141"/>
      <c r="BJ144" s="14"/>
      <c r="BK144" s="141"/>
      <c r="BL144" s="14"/>
      <c r="BM144" s="140"/>
    </row>
    <row r="145" spans="1:65" s="12" customFormat="1" ht="25.9" customHeight="1" x14ac:dyDescent="0.2">
      <c r="B145" s="122"/>
      <c r="D145" s="123" t="s">
        <v>66</v>
      </c>
      <c r="E145" s="124" t="s">
        <v>164</v>
      </c>
      <c r="F145" s="124" t="s">
        <v>165</v>
      </c>
      <c r="J145" s="125">
        <f>SUM(J146,J151,J153)</f>
        <v>0</v>
      </c>
      <c r="L145" s="122"/>
      <c r="M145" s="126"/>
      <c r="N145" s="127"/>
      <c r="O145" s="127"/>
      <c r="P145" s="128" t="e">
        <f>#REF!+#REF!+#REF!+#REF!</f>
        <v>#REF!</v>
      </c>
      <c r="Q145" s="127"/>
      <c r="R145" s="128" t="e">
        <f>#REF!+#REF!+#REF!+#REF!</f>
        <v>#REF!</v>
      </c>
      <c r="S145" s="127"/>
      <c r="T145" s="129" t="e">
        <f>#REF!+#REF!+#REF!+#REF!</f>
        <v>#REF!</v>
      </c>
      <c r="AR145" s="123" t="s">
        <v>75</v>
      </c>
      <c r="AT145" s="130" t="s">
        <v>66</v>
      </c>
      <c r="AU145" s="130" t="s">
        <v>67</v>
      </c>
      <c r="AY145" s="123" t="s">
        <v>102</v>
      </c>
      <c r="BK145" s="131" t="e">
        <f>#REF!+#REF!+#REF!+#REF!</f>
        <v>#REF!</v>
      </c>
    </row>
    <row r="146" spans="1:65" s="12" customFormat="1" ht="22.9" customHeight="1" x14ac:dyDescent="0.2">
      <c r="B146" s="122"/>
      <c r="D146" s="123" t="s">
        <v>66</v>
      </c>
      <c r="E146" s="132" t="s">
        <v>167</v>
      </c>
      <c r="F146" s="132" t="s">
        <v>170</v>
      </c>
      <c r="J146" s="133">
        <f>BK146</f>
        <v>0</v>
      </c>
      <c r="L146" s="122"/>
      <c r="M146" s="126"/>
      <c r="N146" s="127"/>
      <c r="O146" s="127"/>
      <c r="P146" s="128">
        <f>SUM(P147:P150)</f>
        <v>0</v>
      </c>
      <c r="Q146" s="127"/>
      <c r="R146" s="128">
        <f>SUM(R147:R150)</f>
        <v>0</v>
      </c>
      <c r="S146" s="127"/>
      <c r="T146" s="129">
        <f>SUM(T147:T150)</f>
        <v>0</v>
      </c>
      <c r="AR146" s="123" t="s">
        <v>124</v>
      </c>
      <c r="AT146" s="130" t="s">
        <v>66</v>
      </c>
      <c r="AU146" s="130" t="s">
        <v>73</v>
      </c>
      <c r="AY146" s="123" t="s">
        <v>102</v>
      </c>
      <c r="BK146" s="131">
        <f>SUM(BK147:BK150)</f>
        <v>0</v>
      </c>
    </row>
    <row r="147" spans="1:65" s="2" customFormat="1" ht="16.5" customHeight="1" x14ac:dyDescent="0.2">
      <c r="A147" s="26"/>
      <c r="B147" s="134"/>
      <c r="C147" s="153">
        <v>17</v>
      </c>
      <c r="D147" s="153" t="s">
        <v>105</v>
      </c>
      <c r="E147" s="154" t="s">
        <v>201</v>
      </c>
      <c r="F147" s="155" t="s">
        <v>170</v>
      </c>
      <c r="G147" s="156" t="s">
        <v>156</v>
      </c>
      <c r="H147" s="157">
        <v>1</v>
      </c>
      <c r="I147" s="158"/>
      <c r="J147" s="158">
        <f>ROUND(I147*H147,2)</f>
        <v>0</v>
      </c>
      <c r="K147" s="135"/>
      <c r="L147" s="27"/>
      <c r="M147" s="136" t="s">
        <v>1</v>
      </c>
      <c r="N147" s="137" t="s">
        <v>32</v>
      </c>
      <c r="O147" s="138">
        <v>0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0" t="s">
        <v>168</v>
      </c>
      <c r="AT147" s="140" t="s">
        <v>105</v>
      </c>
      <c r="AU147" s="140" t="s">
        <v>75</v>
      </c>
      <c r="AY147" s="14" t="s">
        <v>102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4" t="s">
        <v>73</v>
      </c>
      <c r="BK147" s="141">
        <f>ROUND(I147*H147,2)</f>
        <v>0</v>
      </c>
      <c r="BL147" s="14" t="s">
        <v>168</v>
      </c>
      <c r="BM147" s="140" t="s">
        <v>171</v>
      </c>
    </row>
    <row r="148" spans="1:65" s="2" customFormat="1" ht="16.5" customHeight="1" x14ac:dyDescent="0.2">
      <c r="A148" s="26"/>
      <c r="B148" s="134"/>
      <c r="C148" s="153">
        <v>18</v>
      </c>
      <c r="D148" s="153" t="s">
        <v>105</v>
      </c>
      <c r="E148" s="154" t="s">
        <v>202</v>
      </c>
      <c r="F148" s="155" t="s">
        <v>172</v>
      </c>
      <c r="G148" s="156" t="s">
        <v>166</v>
      </c>
      <c r="H148" s="157">
        <v>176</v>
      </c>
      <c r="I148" s="158"/>
      <c r="J148" s="158">
        <f>ROUND(I148*H148,2)</f>
        <v>0</v>
      </c>
      <c r="K148" s="135"/>
      <c r="L148" s="27"/>
      <c r="M148" s="136" t="s">
        <v>1</v>
      </c>
      <c r="N148" s="137" t="s">
        <v>32</v>
      </c>
      <c r="O148" s="138">
        <v>0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0" t="s">
        <v>168</v>
      </c>
      <c r="AT148" s="140" t="s">
        <v>105</v>
      </c>
      <c r="AU148" s="140" t="s">
        <v>75</v>
      </c>
      <c r="AY148" s="14" t="s">
        <v>102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4" t="s">
        <v>73</v>
      </c>
      <c r="BK148" s="141">
        <f>ROUND(I148*H148,2)</f>
        <v>0</v>
      </c>
      <c r="BL148" s="14" t="s">
        <v>168</v>
      </c>
      <c r="BM148" s="140" t="s">
        <v>173</v>
      </c>
    </row>
    <row r="149" spans="1:65" s="2" customFormat="1" ht="16.5" customHeight="1" x14ac:dyDescent="0.2">
      <c r="A149" s="26"/>
      <c r="B149" s="134"/>
      <c r="C149" s="153">
        <v>19</v>
      </c>
      <c r="D149" s="153" t="s">
        <v>105</v>
      </c>
      <c r="E149" s="154" t="s">
        <v>203</v>
      </c>
      <c r="F149" s="155" t="s">
        <v>174</v>
      </c>
      <c r="G149" s="156" t="s">
        <v>156</v>
      </c>
      <c r="H149" s="157">
        <v>1</v>
      </c>
      <c r="I149" s="158"/>
      <c r="J149" s="158">
        <f>ROUND(I149*H149,2)</f>
        <v>0</v>
      </c>
      <c r="K149" s="135"/>
      <c r="L149" s="27"/>
      <c r="M149" s="136" t="s">
        <v>1</v>
      </c>
      <c r="N149" s="137" t="s">
        <v>32</v>
      </c>
      <c r="O149" s="138">
        <v>0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0" t="s">
        <v>168</v>
      </c>
      <c r="AT149" s="140" t="s">
        <v>105</v>
      </c>
      <c r="AU149" s="140" t="s">
        <v>75</v>
      </c>
      <c r="AY149" s="14" t="s">
        <v>102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4" t="s">
        <v>73</v>
      </c>
      <c r="BK149" s="141">
        <f>ROUND(I149*H149,2)</f>
        <v>0</v>
      </c>
      <c r="BL149" s="14" t="s">
        <v>168</v>
      </c>
      <c r="BM149" s="140" t="s">
        <v>175</v>
      </c>
    </row>
    <row r="150" spans="1:65" s="2" customFormat="1" ht="16.5" customHeight="1" x14ac:dyDescent="0.2">
      <c r="A150" s="26"/>
      <c r="B150" s="134"/>
      <c r="C150" s="153">
        <v>20</v>
      </c>
      <c r="D150" s="153" t="s">
        <v>105</v>
      </c>
      <c r="E150" s="154" t="s">
        <v>204</v>
      </c>
      <c r="F150" s="155" t="s">
        <v>176</v>
      </c>
      <c r="G150" s="156" t="s">
        <v>166</v>
      </c>
      <c r="H150" s="157">
        <v>176</v>
      </c>
      <c r="I150" s="158"/>
      <c r="J150" s="158">
        <f>ROUND(I150*H150,2)</f>
        <v>0</v>
      </c>
      <c r="K150" s="135"/>
      <c r="L150" s="27"/>
      <c r="M150" s="136" t="s">
        <v>1</v>
      </c>
      <c r="N150" s="137" t="s">
        <v>32</v>
      </c>
      <c r="O150" s="138">
        <v>0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0" t="s">
        <v>168</v>
      </c>
      <c r="AT150" s="140" t="s">
        <v>105</v>
      </c>
      <c r="AU150" s="140" t="s">
        <v>75</v>
      </c>
      <c r="AY150" s="14" t="s">
        <v>102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4" t="s">
        <v>73</v>
      </c>
      <c r="BK150" s="141">
        <f>ROUND(I150*H150,2)</f>
        <v>0</v>
      </c>
      <c r="BL150" s="14" t="s">
        <v>168</v>
      </c>
      <c r="BM150" s="140" t="s">
        <v>177</v>
      </c>
    </row>
    <row r="151" spans="1:65" s="12" customFormat="1" ht="22.9" customHeight="1" x14ac:dyDescent="0.2">
      <c r="B151" s="122"/>
      <c r="D151" s="123" t="s">
        <v>66</v>
      </c>
      <c r="E151" s="132" t="s">
        <v>205</v>
      </c>
      <c r="F151" s="132" t="s">
        <v>178</v>
      </c>
      <c r="J151" s="133">
        <f>BK151</f>
        <v>0</v>
      </c>
      <c r="L151" s="122"/>
      <c r="M151" s="126"/>
      <c r="N151" s="127"/>
      <c r="O151" s="127"/>
      <c r="P151" s="128">
        <f>P152</f>
        <v>0</v>
      </c>
      <c r="Q151" s="127"/>
      <c r="R151" s="128">
        <f>R152</f>
        <v>0</v>
      </c>
      <c r="S151" s="127"/>
      <c r="T151" s="129">
        <f>T152</f>
        <v>0</v>
      </c>
      <c r="AR151" s="123" t="s">
        <v>124</v>
      </c>
      <c r="AT151" s="130" t="s">
        <v>66</v>
      </c>
      <c r="AU151" s="130" t="s">
        <v>73</v>
      </c>
      <c r="AY151" s="123" t="s">
        <v>102</v>
      </c>
      <c r="BK151" s="131">
        <f>BK152</f>
        <v>0</v>
      </c>
    </row>
    <row r="152" spans="1:65" s="2" customFormat="1" ht="21" customHeight="1" x14ac:dyDescent="0.2">
      <c r="A152" s="26"/>
      <c r="B152" s="134"/>
      <c r="C152" s="153">
        <v>21</v>
      </c>
      <c r="D152" s="153" t="s">
        <v>105</v>
      </c>
      <c r="E152" s="154" t="s">
        <v>206</v>
      </c>
      <c r="F152" s="155" t="s">
        <v>179</v>
      </c>
      <c r="G152" s="156" t="s">
        <v>141</v>
      </c>
      <c r="H152" s="157">
        <v>150</v>
      </c>
      <c r="I152" s="158"/>
      <c r="J152" s="158">
        <f>ROUND(I152*H152,2)</f>
        <v>0</v>
      </c>
      <c r="K152" s="135"/>
      <c r="L152" s="27"/>
      <c r="M152" s="136" t="s">
        <v>1</v>
      </c>
      <c r="N152" s="137" t="s">
        <v>32</v>
      </c>
      <c r="O152" s="138">
        <v>0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0" t="s">
        <v>168</v>
      </c>
      <c r="AT152" s="140" t="s">
        <v>105</v>
      </c>
      <c r="AU152" s="140" t="s">
        <v>75</v>
      </c>
      <c r="AY152" s="14" t="s">
        <v>102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4" t="s">
        <v>73</v>
      </c>
      <c r="BK152" s="141">
        <f>ROUND(I152*H152,2)</f>
        <v>0</v>
      </c>
      <c r="BL152" s="14" t="s">
        <v>168</v>
      </c>
      <c r="BM152" s="140" t="s">
        <v>180</v>
      </c>
    </row>
    <row r="153" spans="1:65" s="12" customFormat="1" ht="22.9" customHeight="1" x14ac:dyDescent="0.2">
      <c r="B153" s="122"/>
      <c r="D153" s="123" t="s">
        <v>66</v>
      </c>
      <c r="E153" s="132" t="s">
        <v>169</v>
      </c>
      <c r="F153" s="132" t="s">
        <v>181</v>
      </c>
      <c r="J153" s="133">
        <f>BK153</f>
        <v>0</v>
      </c>
      <c r="L153" s="122"/>
      <c r="M153" s="126"/>
      <c r="N153" s="127"/>
      <c r="O153" s="127"/>
      <c r="P153" s="128">
        <f>P154</f>
        <v>0</v>
      </c>
      <c r="Q153" s="127"/>
      <c r="R153" s="128">
        <f>R154</f>
        <v>0</v>
      </c>
      <c r="S153" s="127"/>
      <c r="T153" s="129">
        <f>T154</f>
        <v>0</v>
      </c>
      <c r="AR153" s="123" t="s">
        <v>124</v>
      </c>
      <c r="AT153" s="130" t="s">
        <v>66</v>
      </c>
      <c r="AU153" s="130" t="s">
        <v>73</v>
      </c>
      <c r="AY153" s="123" t="s">
        <v>102</v>
      </c>
      <c r="BK153" s="131">
        <f>BK154</f>
        <v>0</v>
      </c>
    </row>
    <row r="154" spans="1:65" s="2" customFormat="1" ht="16.5" customHeight="1" x14ac:dyDescent="0.2">
      <c r="A154" s="26"/>
      <c r="B154" s="134"/>
      <c r="C154" s="153">
        <v>22</v>
      </c>
      <c r="D154" s="153" t="s">
        <v>105</v>
      </c>
      <c r="E154" s="154" t="s">
        <v>207</v>
      </c>
      <c r="F154" s="155" t="s">
        <v>182</v>
      </c>
      <c r="G154" s="156" t="s">
        <v>156</v>
      </c>
      <c r="H154" s="157">
        <v>1</v>
      </c>
      <c r="I154" s="158"/>
      <c r="J154" s="158">
        <f>ROUND(I154*H154,2)</f>
        <v>0</v>
      </c>
      <c r="K154" s="135"/>
      <c r="L154" s="27"/>
      <c r="M154" s="146" t="s">
        <v>1</v>
      </c>
      <c r="N154" s="147" t="s">
        <v>32</v>
      </c>
      <c r="O154" s="148">
        <v>0</v>
      </c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0" t="s">
        <v>168</v>
      </c>
      <c r="AT154" s="140" t="s">
        <v>105</v>
      </c>
      <c r="AU154" s="140" t="s">
        <v>75</v>
      </c>
      <c r="AY154" s="14" t="s">
        <v>102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4" t="s">
        <v>73</v>
      </c>
      <c r="BK154" s="141">
        <f>ROUND(I154*H154,2)</f>
        <v>0</v>
      </c>
      <c r="BL154" s="14" t="s">
        <v>168</v>
      </c>
      <c r="BM154" s="140" t="s">
        <v>183</v>
      </c>
    </row>
    <row r="155" spans="1:65" s="2" customFormat="1" ht="6.95" customHeight="1" x14ac:dyDescent="0.2">
      <c r="A155" s="26"/>
      <c r="B155" s="41"/>
      <c r="C155" s="42"/>
      <c r="D155" s="42"/>
      <c r="E155" s="42"/>
      <c r="F155" s="42"/>
      <c r="G155" s="42"/>
      <c r="H155" s="42"/>
      <c r="I155" s="42"/>
      <c r="J155" s="42"/>
      <c r="K155" s="42"/>
      <c r="L155" s="27"/>
      <c r="M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</row>
    <row r="157" spans="1:65" x14ac:dyDescent="0.2">
      <c r="AE157"/>
      <c r="AQ157" s="1"/>
      <c r="BM157"/>
    </row>
    <row r="158" spans="1:65" x14ac:dyDescent="0.2">
      <c r="AE158"/>
      <c r="AQ158" s="1"/>
      <c r="BM158"/>
    </row>
    <row r="159" spans="1:65" x14ac:dyDescent="0.2">
      <c r="AE159"/>
      <c r="AQ159" s="1"/>
      <c r="BM159"/>
    </row>
  </sheetData>
  <autoFilter ref="C123:K154"/>
  <mergeCells count="8">
    <mergeCell ref="E87:H87"/>
    <mergeCell ref="E114:H114"/>
    <mergeCell ref="E116:H116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3" fitToHeight="0" orientation="portrait" r:id="rId1"/>
  <headerFooter>
    <oddFooter>&amp;CStrana &amp;P z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O E f v U G I a Y L C m A A A A + A A A A B I A H A B D b 2 5 m a W c v U G F j a 2 F n Z S 5 4 b W w g o h g A K K A U A A A A A A A A A A A A A A A A A A A A A A A A A A A A h Y / B C o I w H I d f R X Z 3 m y t h y N 9 5 8 J o Q B B H d Z C 4 d 6 Q w 3 m + / W o U f q F R L K 6 t b x 9 / E d v t / j d o d s 6 t r g q g a r e 5 O i C F M U K C P 7 S p s 6 R a M 7 h R x l A r a l P J e 1 C m b Z 2 G S y V Y o a 5 y 4 J I d 5 7 7 F e 4 H 2 r C K I 3 I o d j s Z K O 6 E n 1 k / V 8 O t b G u N F I h A f t X j G C Y M x z z m G O 2 j o A s G A p t v g q b i z E F 8 g M h H 1 s 3 D k p I G + Z H I M s E 8 n 4 h n l B L A w Q U A A I A C A A 4 R + 9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E f v U C i K R 7 g O A A A A E Q A A A B M A H A B G b 3 J t d W x h c y 9 T Z W N 0 a W 9 u M S 5 t I K I Y A C i g F A A A A A A A A A A A A A A A A A A A A A A A A A A A A C t O T S 7 J z M 9 T C I b Q h t Y A U E s B A i 0 A F A A C A A g A O E f v U G I a Y L C m A A A A + A A A A B I A A A A A A A A A A A A A A A A A A A A A A E N v b m Z p Z y 9 Q Y W N r Y W d l L n h t b F B L A Q I t A B Q A A g A I A D h H 7 1 A P y u m r p A A A A O k A A A A T A A A A A A A A A A A A A A A A A P I A A A B b Q 2 9 u d G V u d F 9 U e X B l c 1 0 u e G 1 s U E s B A i 0 A F A A C A A g A O E f v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L l x B F 6 T 8 w V L u b 8 9 z A U 8 x B k A A A A A A g A A A A A A A 2 Y A A M A A A A A Q A A A A 1 b 0 u 6 W K h X P P h V 1 J g F B P 4 f Q A A A A A E g A A A o A A A A B A A A A C s H p 3 k H U w P 4 W z m G r i b y J q T U A A A A N 3 G k L 2 7 h D j Q E T N E 6 C E k F K z r e K Q a P p v 4 b k r o W / i 1 N O 4 0 e d R G N g 6 y G b 7 8 e I i x D g p p A j Y 8 9 C f O 5 5 Y r 8 C w 9 B I l 1 m s Y g d 3 8 y S i H + W v U 9 + O a X O i Y K F A A A A D P e s l V p M P E S Q x s e u s H U h 2 x / X R E T < / D a t a M a s h u p > 
</file>

<file path=customXml/itemProps1.xml><?xml version="1.0" encoding="utf-8"?>
<ds:datastoreItem xmlns:ds="http://schemas.openxmlformats.org/officeDocument/2006/customXml" ds:itemID="{EFD879E2-5240-44C3-B74D-3B783C2D07C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SO04 - Oprava zastřešení č.1,2 </vt:lpstr>
      <vt:lpstr>'Rekapitulace stavby'!Názvy_tisku</vt:lpstr>
      <vt:lpstr>'SO04 - Oprava zastřešení č.1,2 '!Názvy_tisku</vt:lpstr>
      <vt:lpstr>'Rekapitulace stavby'!Oblast_tisku</vt:lpstr>
      <vt:lpstr>'SO04 - Oprava zastřešení č.1,2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PC-KASTANKOVA\kastankovaa</dc:creator>
  <cp:lastModifiedBy>Jüttnerová Andrea, Mgr.</cp:lastModifiedBy>
  <cp:lastPrinted>2020-07-21T11:03:50Z</cp:lastPrinted>
  <dcterms:created xsi:type="dcterms:W3CDTF">2020-06-17T06:44:40Z</dcterms:created>
  <dcterms:modified xsi:type="dcterms:W3CDTF">2020-07-29T12:07:36Z</dcterms:modified>
</cp:coreProperties>
</file>