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177_Výměna pražců a kolejnic v úseku Č.Kříž-Volary\"/>
    </mc:Choice>
  </mc:AlternateContent>
  <bookViews>
    <workbookView xWindow="0" yWindow="0" windowWidth="28800" windowHeight="12300"/>
  </bookViews>
  <sheets>
    <sheet name="Rekapitulace stavby" sheetId="1" r:id="rId1"/>
    <sheet name="SO 1.1 - Železniční svršek" sheetId="2" r:id="rId2"/>
    <sheet name="SO 1.2 - Železniční svrše..." sheetId="3" r:id="rId3"/>
    <sheet name="SO 1.3 - Materiál a práce..." sheetId="4" r:id="rId4"/>
    <sheet name="VON - Vedlejší a ostatní ..." sheetId="5" r:id="rId5"/>
    <sheet name="Pokyny pro vyplnění" sheetId="6" r:id="rId6"/>
  </sheets>
  <definedNames>
    <definedName name="_xlnm._FilterDatabase" localSheetId="1" hidden="1">'SO 1.1 - Železniční svršek'!$C$87:$K$252</definedName>
    <definedName name="_xlnm._FilterDatabase" localSheetId="2" hidden="1">'SO 1.2 - Železniční svrše...'!$C$87:$K$156</definedName>
    <definedName name="_xlnm._FilterDatabase" localSheetId="3" hidden="1">'SO 1.3 - Materiál a práce...'!$C$85:$K$97</definedName>
    <definedName name="_xlnm._FilterDatabase" localSheetId="4" hidden="1">'VON - Vedlejší a ostatní ...'!$C$79:$K$94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Železniční svrše...'!$87:$87</definedName>
    <definedName name="_xlnm.Print_Titles" localSheetId="3">'SO 1.3 - Materiál a práce...'!$85:$85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">'SO 1.1 - Železniční svršek'!$C$4:$J$41,'SO 1.1 - Železniční svršek'!$C$47:$J$67,'SO 1.1 - Železniční svršek'!$C$73:$K$252</definedName>
    <definedName name="_xlnm.Print_Area" localSheetId="2">'SO 1.2 - Železniční svrše...'!$C$4:$J$41,'SO 1.2 - Železniční svrše...'!$C$47:$J$67,'SO 1.2 - Železniční svrše...'!$C$73:$K$156</definedName>
    <definedName name="_xlnm.Print_Area" localSheetId="3">'SO 1.3 - Materiál a práce...'!$C$4:$J$41,'SO 1.3 - Materiál a práce...'!$C$47:$J$65,'SO 1.3 - Materiál a práce...'!$C$71:$K$97</definedName>
    <definedName name="_xlnm.Print_Area" localSheetId="4">'VON - Vedlejší a ostatní ...'!$C$4:$J$39,'VON - Vedlejší a ostatní ...'!$C$45:$J$61,'VON - Vedlejší a ostatní ...'!$C$67:$K$94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9" i="1" s="1"/>
  <c r="J35" i="5"/>
  <c r="AX59" i="1" s="1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BI82" i="5"/>
  <c r="BH82" i="5"/>
  <c r="BG82" i="5"/>
  <c r="BF82" i="5"/>
  <c r="T82" i="5"/>
  <c r="R82" i="5"/>
  <c r="P82" i="5"/>
  <c r="J77" i="5"/>
  <c r="F76" i="5"/>
  <c r="F74" i="5"/>
  <c r="E72" i="5"/>
  <c r="J55" i="5"/>
  <c r="F54" i="5"/>
  <c r="F52" i="5"/>
  <c r="E50" i="5"/>
  <c r="J21" i="5"/>
  <c r="E21" i="5"/>
  <c r="J76" i="5" s="1"/>
  <c r="J20" i="5"/>
  <c r="J18" i="5"/>
  <c r="E18" i="5"/>
  <c r="F77" i="5" s="1"/>
  <c r="J17" i="5"/>
  <c r="J12" i="5"/>
  <c r="J74" i="5"/>
  <c r="E7" i="5"/>
  <c r="E70" i="5"/>
  <c r="J39" i="4"/>
  <c r="J38" i="4"/>
  <c r="AY58" i="1" s="1"/>
  <c r="J37" i="4"/>
  <c r="AX58" i="1" s="1"/>
  <c r="BI96" i="4"/>
  <c r="BH96" i="4"/>
  <c r="BG96" i="4"/>
  <c r="BF96" i="4"/>
  <c r="T96" i="4"/>
  <c r="T95" i="4" s="1"/>
  <c r="R96" i="4"/>
  <c r="R95" i="4" s="1"/>
  <c r="P96" i="4"/>
  <c r="P95" i="4" s="1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R86" i="4" s="1"/>
  <c r="P87" i="4"/>
  <c r="P86" i="4" s="1"/>
  <c r="AU58" i="1" s="1"/>
  <c r="J83" i="4"/>
  <c r="F82" i="4"/>
  <c r="F80" i="4"/>
  <c r="E78" i="4"/>
  <c r="J59" i="4"/>
  <c r="F58" i="4"/>
  <c r="F56" i="4"/>
  <c r="E54" i="4"/>
  <c r="J23" i="4"/>
  <c r="E23" i="4"/>
  <c r="J82" i="4" s="1"/>
  <c r="J22" i="4"/>
  <c r="J20" i="4"/>
  <c r="E20" i="4"/>
  <c r="F83" i="4" s="1"/>
  <c r="J19" i="4"/>
  <c r="J14" i="4"/>
  <c r="J80" i="4"/>
  <c r="E7" i="4"/>
  <c r="E74" i="4"/>
  <c r="J39" i="3"/>
  <c r="J38" i="3"/>
  <c r="AY57" i="1" s="1"/>
  <c r="J37" i="3"/>
  <c r="AX57" i="1" s="1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5" i="3"/>
  <c r="F84" i="3"/>
  <c r="F82" i="3"/>
  <c r="E80" i="3"/>
  <c r="J59" i="3"/>
  <c r="F58" i="3"/>
  <c r="F56" i="3"/>
  <c r="E54" i="3"/>
  <c r="J23" i="3"/>
  <c r="E23" i="3"/>
  <c r="J84" i="3" s="1"/>
  <c r="J22" i="3"/>
  <c r="J20" i="3"/>
  <c r="E20" i="3"/>
  <c r="F85" i="3" s="1"/>
  <c r="J19" i="3"/>
  <c r="J14" i="3"/>
  <c r="J82" i="3"/>
  <c r="E7" i="3"/>
  <c r="E76" i="3"/>
  <c r="J39" i="2"/>
  <c r="J38" i="2"/>
  <c r="AY56" i="1" s="1"/>
  <c r="J37" i="2"/>
  <c r="AX56" i="1" s="1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84" i="2" s="1"/>
  <c r="J22" i="2"/>
  <c r="J20" i="2"/>
  <c r="E20" i="2"/>
  <c r="F85" i="2" s="1"/>
  <c r="J19" i="2"/>
  <c r="J14" i="2"/>
  <c r="J82" i="2"/>
  <c r="E7" i="2"/>
  <c r="E76" i="2"/>
  <c r="L50" i="1"/>
  <c r="AM50" i="1"/>
  <c r="AM49" i="1"/>
  <c r="L49" i="1"/>
  <c r="AM47" i="1"/>
  <c r="L47" i="1"/>
  <c r="L45" i="1"/>
  <c r="L44" i="1"/>
  <c r="J91" i="5"/>
  <c r="J82" i="5"/>
  <c r="BK91" i="5"/>
  <c r="BK85" i="5"/>
  <c r="J85" i="5"/>
  <c r="J90" i="4"/>
  <c r="BK153" i="3"/>
  <c r="BK144" i="3"/>
  <c r="J138" i="3"/>
  <c r="J126" i="3"/>
  <c r="J119" i="3"/>
  <c r="J112" i="3"/>
  <c r="J104" i="3"/>
  <c r="J95" i="3"/>
  <c r="BK89" i="3"/>
  <c r="BK246" i="2"/>
  <c r="BK238" i="2"/>
  <c r="BK230" i="2"/>
  <c r="J224" i="2"/>
  <c r="J212" i="2"/>
  <c r="J204" i="2"/>
  <c r="J198" i="2"/>
  <c r="J192" i="2"/>
  <c r="J186" i="2"/>
  <c r="J178" i="2"/>
  <c r="J170" i="2"/>
  <c r="BK163" i="2"/>
  <c r="BK155" i="2"/>
  <c r="BK148" i="2"/>
  <c r="J142" i="2"/>
  <c r="J135" i="2"/>
  <c r="BK129" i="2"/>
  <c r="BK121" i="2"/>
  <c r="BK113" i="2"/>
  <c r="J109" i="2"/>
  <c r="BK98" i="2"/>
  <c r="BK92" i="2"/>
  <c r="AS55" i="1"/>
  <c r="BK90" i="5"/>
  <c r="BK93" i="4"/>
  <c r="J90" i="5"/>
  <c r="BK126" i="3"/>
  <c r="J93" i="4"/>
  <c r="BK87" i="4"/>
  <c r="BK150" i="3"/>
  <c r="J147" i="3"/>
  <c r="J141" i="3"/>
  <c r="BK130" i="3"/>
  <c r="J122" i="3"/>
  <c r="BK116" i="3"/>
  <c r="BK108" i="3"/>
  <c r="BK100" i="3"/>
  <c r="BK92" i="3"/>
  <c r="BK250" i="2"/>
  <c r="J246" i="2"/>
  <c r="J238" i="2"/>
  <c r="J230" i="2"/>
  <c r="BK220" i="2"/>
  <c r="BK212" i="2"/>
  <c r="BK204" i="2"/>
  <c r="BK198" i="2"/>
  <c r="BK192" i="2"/>
  <c r="BK186" i="2"/>
  <c r="J182" i="2"/>
  <c r="J174" i="2"/>
  <c r="BK167" i="2"/>
  <c r="BK159" i="2"/>
  <c r="J155" i="2"/>
  <c r="J148" i="2"/>
  <c r="BK142" i="2"/>
  <c r="BK135" i="2"/>
  <c r="J129" i="2"/>
  <c r="J121" i="2"/>
  <c r="J113" i="2"/>
  <c r="BK104" i="2"/>
  <c r="J98" i="2"/>
  <c r="J92" i="2"/>
  <c r="J93" i="5"/>
  <c r="J87" i="5"/>
  <c r="BK96" i="4"/>
  <c r="BK87" i="5"/>
  <c r="BK92" i="5"/>
  <c r="BK90" i="4"/>
  <c r="J153" i="3"/>
  <c r="BK147" i="3"/>
  <c r="BK141" i="3"/>
  <c r="BK135" i="3"/>
  <c r="BK119" i="3"/>
  <c r="J116" i="3"/>
  <c r="J108" i="3"/>
  <c r="BK95" i="3"/>
  <c r="J89" i="3"/>
  <c r="BK242" i="2"/>
  <c r="BK234" i="2"/>
  <c r="BK224" i="2"/>
  <c r="J220" i="2"/>
  <c r="J216" i="2"/>
  <c r="J208" i="2"/>
  <c r="J201" i="2"/>
  <c r="J195" i="2"/>
  <c r="J189" i="2"/>
  <c r="BK182" i="2"/>
  <c r="BK174" i="2"/>
  <c r="J167" i="2"/>
  <c r="J159" i="2"/>
  <c r="J151" i="2"/>
  <c r="J145" i="2"/>
  <c r="J139" i="2"/>
  <c r="BK132" i="2"/>
  <c r="J125" i="2"/>
  <c r="BK117" i="2"/>
  <c r="BK109" i="2"/>
  <c r="BK101" i="2"/>
  <c r="BK95" i="2"/>
  <c r="J89" i="2"/>
  <c r="J92" i="5"/>
  <c r="BK82" i="5"/>
  <c r="BK93" i="5"/>
  <c r="J130" i="3"/>
  <c r="J96" i="4"/>
  <c r="J87" i="4"/>
  <c r="J150" i="3"/>
  <c r="J144" i="3"/>
  <c r="BK138" i="3"/>
  <c r="J135" i="3"/>
  <c r="BK122" i="3"/>
  <c r="BK112" i="3"/>
  <c r="BK104" i="3"/>
  <c r="J100" i="3"/>
  <c r="J92" i="3"/>
  <c r="J250" i="2"/>
  <c r="J242" i="2"/>
  <c r="J234" i="2"/>
  <c r="BK216" i="2"/>
  <c r="BK208" i="2"/>
  <c r="BK201" i="2"/>
  <c r="BK195" i="2"/>
  <c r="BK189" i="2"/>
  <c r="BK178" i="2"/>
  <c r="BK170" i="2"/>
  <c r="J163" i="2"/>
  <c r="BK151" i="2"/>
  <c r="BK145" i="2"/>
  <c r="BK139" i="2"/>
  <c r="J132" i="2"/>
  <c r="BK125" i="2"/>
  <c r="J117" i="2"/>
  <c r="J104" i="2"/>
  <c r="J101" i="2"/>
  <c r="J95" i="2"/>
  <c r="BK89" i="2"/>
  <c r="T86" i="4" l="1"/>
  <c r="BK108" i="2"/>
  <c r="J108" i="2" s="1"/>
  <c r="J65" i="2" s="1"/>
  <c r="P108" i="2"/>
  <c r="P107" i="2"/>
  <c r="R108" i="2"/>
  <c r="R107" i="2" s="1"/>
  <c r="T108" i="2"/>
  <c r="T107" i="2"/>
  <c r="BK185" i="2"/>
  <c r="J185" i="2" s="1"/>
  <c r="J66" i="2" s="1"/>
  <c r="P185" i="2"/>
  <c r="R185" i="2"/>
  <c r="T185" i="2"/>
  <c r="BK99" i="3"/>
  <c r="J99" i="3"/>
  <c r="J65" i="3" s="1"/>
  <c r="P99" i="3"/>
  <c r="P98" i="3"/>
  <c r="R99" i="3"/>
  <c r="R98" i="3" s="1"/>
  <c r="T99" i="3"/>
  <c r="T98" i="3"/>
  <c r="BK134" i="3"/>
  <c r="J134" i="3" s="1"/>
  <c r="J66" i="3" s="1"/>
  <c r="P134" i="3"/>
  <c r="R134" i="3"/>
  <c r="T134" i="3"/>
  <c r="P81" i="5"/>
  <c r="P80" i="5"/>
  <c r="AU59" i="1"/>
  <c r="R81" i="5"/>
  <c r="R80" i="5"/>
  <c r="BK81" i="5"/>
  <c r="J81" i="5"/>
  <c r="J60" i="5" s="1"/>
  <c r="T81" i="5"/>
  <c r="T80" i="5"/>
  <c r="E50" i="2"/>
  <c r="J56" i="2"/>
  <c r="J58" i="2"/>
  <c r="F59" i="2"/>
  <c r="BE89" i="2"/>
  <c r="BE92" i="2"/>
  <c r="BE95" i="2"/>
  <c r="BE98" i="2"/>
  <c r="BE101" i="2"/>
  <c r="BE104" i="2"/>
  <c r="BE109" i="2"/>
  <c r="BE113" i="2"/>
  <c r="BE117" i="2"/>
  <c r="BE121" i="2"/>
  <c r="BE125" i="2"/>
  <c r="BE129" i="2"/>
  <c r="BE132" i="2"/>
  <c r="BE135" i="2"/>
  <c r="BE139" i="2"/>
  <c r="BE142" i="2"/>
  <c r="BE145" i="2"/>
  <c r="BE148" i="2"/>
  <c r="BE151" i="2"/>
  <c r="BE155" i="2"/>
  <c r="BE159" i="2"/>
  <c r="BE163" i="2"/>
  <c r="BE167" i="2"/>
  <c r="BE170" i="2"/>
  <c r="BE174" i="2"/>
  <c r="BE178" i="2"/>
  <c r="BE182" i="2"/>
  <c r="BE186" i="2"/>
  <c r="BE189" i="2"/>
  <c r="BE192" i="2"/>
  <c r="BE195" i="2"/>
  <c r="BE198" i="2"/>
  <c r="BE201" i="2"/>
  <c r="BE204" i="2"/>
  <c r="BE208" i="2"/>
  <c r="BE212" i="2"/>
  <c r="BE216" i="2"/>
  <c r="BE220" i="2"/>
  <c r="BE224" i="2"/>
  <c r="BE230" i="2"/>
  <c r="BE234" i="2"/>
  <c r="BE238" i="2"/>
  <c r="BE242" i="2"/>
  <c r="BE246" i="2"/>
  <c r="BE250" i="2"/>
  <c r="E50" i="3"/>
  <c r="J56" i="3"/>
  <c r="J58" i="3"/>
  <c r="F59" i="3"/>
  <c r="BE89" i="3"/>
  <c r="BE92" i="3"/>
  <c r="BE95" i="3"/>
  <c r="BE100" i="3"/>
  <c r="BE104" i="3"/>
  <c r="BE108" i="3"/>
  <c r="BE112" i="3"/>
  <c r="BE116" i="3"/>
  <c r="BE119" i="3"/>
  <c r="BE122" i="3"/>
  <c r="BE126" i="3"/>
  <c r="BE130" i="3"/>
  <c r="BE135" i="3"/>
  <c r="BE138" i="3"/>
  <c r="BE141" i="3"/>
  <c r="BE144" i="3"/>
  <c r="BE147" i="3"/>
  <c r="BE150" i="3"/>
  <c r="BE153" i="3"/>
  <c r="E50" i="4"/>
  <c r="J56" i="4"/>
  <c r="J58" i="4"/>
  <c r="F59" i="4"/>
  <c r="BE87" i="4"/>
  <c r="BE90" i="4"/>
  <c r="BE96" i="4"/>
  <c r="BK95" i="4"/>
  <c r="J95" i="4"/>
  <c r="J64" i="4" s="1"/>
  <c r="BE82" i="5"/>
  <c r="BE92" i="5"/>
  <c r="BE85" i="5"/>
  <c r="BE90" i="5"/>
  <c r="BE93" i="4"/>
  <c r="E48" i="5"/>
  <c r="J52" i="5"/>
  <c r="J54" i="5"/>
  <c r="F55" i="5"/>
  <c r="BE87" i="5"/>
  <c r="BE91" i="5"/>
  <c r="BE93" i="5"/>
  <c r="F39" i="2"/>
  <c r="BD56" i="1"/>
  <c r="J36" i="3"/>
  <c r="AW57" i="1" s="1"/>
  <c r="F37" i="5"/>
  <c r="BD59" i="1"/>
  <c r="F36" i="4"/>
  <c r="BA58" i="1" s="1"/>
  <c r="F38" i="4"/>
  <c r="BC58" i="1"/>
  <c r="AS54" i="1"/>
  <c r="F38" i="2"/>
  <c r="BC56" i="1"/>
  <c r="F37" i="3"/>
  <c r="BB57" i="1"/>
  <c r="J36" i="4"/>
  <c r="AW58" i="1"/>
  <c r="F35" i="5"/>
  <c r="BB59" i="1"/>
  <c r="J34" i="5"/>
  <c r="AW59" i="1"/>
  <c r="F37" i="2"/>
  <c r="BB56" i="1"/>
  <c r="F36" i="3"/>
  <c r="BA57" i="1"/>
  <c r="F39" i="3"/>
  <c r="BD57" i="1"/>
  <c r="F37" i="4"/>
  <c r="BB58" i="1"/>
  <c r="F36" i="2"/>
  <c r="BA56" i="1"/>
  <c r="J36" i="2"/>
  <c r="AW56" i="1" s="1"/>
  <c r="F38" i="3"/>
  <c r="BC57" i="1"/>
  <c r="F39" i="4"/>
  <c r="BD58" i="1" s="1"/>
  <c r="F36" i="5"/>
  <c r="BC59" i="1"/>
  <c r="F34" i="5"/>
  <c r="BA59" i="1" s="1"/>
  <c r="P88" i="3" l="1"/>
  <c r="AU57" i="1" s="1"/>
  <c r="R88" i="2"/>
  <c r="T88" i="3"/>
  <c r="P88" i="2"/>
  <c r="AU56" i="1" s="1"/>
  <c r="AU55" i="1" s="1"/>
  <c r="AU54" i="1" s="1"/>
  <c r="R88" i="3"/>
  <c r="T88" i="2"/>
  <c r="BK86" i="4"/>
  <c r="J86" i="4" s="1"/>
  <c r="J63" i="4" s="1"/>
  <c r="BK107" i="2"/>
  <c r="J107" i="2" s="1"/>
  <c r="J64" i="2" s="1"/>
  <c r="BK98" i="3"/>
  <c r="J98" i="3"/>
  <c r="J64" i="3"/>
  <c r="BK80" i="5"/>
  <c r="J80" i="5"/>
  <c r="J59" i="5"/>
  <c r="BA55" i="1"/>
  <c r="AW55" i="1" s="1"/>
  <c r="F35" i="2"/>
  <c r="AZ56" i="1" s="1"/>
  <c r="BD55" i="1"/>
  <c r="BD54" i="1" s="1"/>
  <c r="W33" i="1" s="1"/>
  <c r="J35" i="3"/>
  <c r="AV57" i="1" s="1"/>
  <c r="AT57" i="1" s="1"/>
  <c r="J35" i="2"/>
  <c r="AV56" i="1" s="1"/>
  <c r="AT56" i="1" s="1"/>
  <c r="BC55" i="1"/>
  <c r="AY55" i="1" s="1"/>
  <c r="J35" i="4"/>
  <c r="AV58" i="1"/>
  <c r="AT58" i="1"/>
  <c r="J33" i="5"/>
  <c r="AV59" i="1" s="1"/>
  <c r="AT59" i="1" s="1"/>
  <c r="F33" i="5"/>
  <c r="AZ59" i="1"/>
  <c r="F35" i="4"/>
  <c r="AZ58" i="1" s="1"/>
  <c r="BB55" i="1"/>
  <c r="AX55" i="1"/>
  <c r="F35" i="3"/>
  <c r="AZ57" i="1" s="1"/>
  <c r="BK88" i="2" l="1"/>
  <c r="J88" i="2"/>
  <c r="J63" i="2"/>
  <c r="BK88" i="3"/>
  <c r="J88" i="3" s="1"/>
  <c r="J63" i="3" s="1"/>
  <c r="AZ55" i="1"/>
  <c r="AV55" i="1"/>
  <c r="AT55" i="1" s="1"/>
  <c r="BB54" i="1"/>
  <c r="W31" i="1"/>
  <c r="BC54" i="1"/>
  <c r="W32" i="1" s="1"/>
  <c r="J30" i="5"/>
  <c r="AG59" i="1"/>
  <c r="AN59" i="1"/>
  <c r="BA54" i="1"/>
  <c r="W30" i="1"/>
  <c r="J32" i="4"/>
  <c r="AG58" i="1"/>
  <c r="AN58" i="1" s="1"/>
  <c r="J41" i="4" l="1"/>
  <c r="J39" i="5"/>
  <c r="AW54" i="1"/>
  <c r="AK30" i="1"/>
  <c r="AX54" i="1"/>
  <c r="J32" i="2"/>
  <c r="AG56" i="1"/>
  <c r="AN56" i="1"/>
  <c r="AZ54" i="1"/>
  <c r="W29" i="1" s="1"/>
  <c r="AY54" i="1"/>
  <c r="J32" i="3"/>
  <c r="AG57" i="1" s="1"/>
  <c r="AN57" i="1" s="1"/>
  <c r="J41" i="2" l="1"/>
  <c r="J41" i="3"/>
  <c r="AV54" i="1"/>
  <c r="AK29" i="1"/>
  <c r="AG55" i="1"/>
  <c r="AG54" i="1" s="1"/>
  <c r="AK26" i="1" s="1"/>
  <c r="AN55" i="1" l="1"/>
  <c r="AK35" i="1"/>
  <c r="AT54" i="1"/>
  <c r="AN54" i="1" l="1"/>
</calcChain>
</file>

<file path=xl/comments1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3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<sst xmlns="http://schemas.openxmlformats.org/spreadsheetml/2006/main" count="3263" uniqueCount="675">
  <si>
    <t>Export Komplet</t>
  </si>
  <si>
    <t>VZ</t>
  </si>
  <si>
    <t>2.0</t>
  </si>
  <si>
    <t>ZAMOK</t>
  </si>
  <si>
    <t>False</t>
  </si>
  <si>
    <t>{428e18c6-ac34-4e84-ae24-0f1c9666fc5a}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</si>
  <si>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</si>
  <si>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</si>
  <si>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</si>
  <si>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</si>
  <si>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</si>
  <si>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</si>
  <si>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</si>
  <si>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</si>
  <si>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65420177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</si>
  <si>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</si>
  <si>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</si>
  <si>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pražců a kolejnic v úseku Č. Kříž - Volary</t>
  </si>
  <si>
    <t>KSO:</t>
  </si>
  <si>
    <t>824 2</t>
  </si>
  <si>
    <t>CC-CZ:</t>
  </si>
  <si>
    <t>212</t>
  </si>
  <si>
    <t>Místo:</t>
  </si>
  <si>
    <t>trať 197 dle JŘ, TÚ Volary - Černý Kříž</t>
  </si>
  <si>
    <t>Datum:</t>
  </si>
  <si>
    <t>28. 4. 2020</t>
  </si>
  <si>
    <t>Zadavatel:</t>
  </si>
  <si>
    <t>IČ:</t>
  </si>
  <si>
    <t/>
  </si>
  <si>
    <t xml:space="preserve">Správa železnic, státní organizace, OŘ Plzeň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</si>
  <si>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</si>
  <si>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</si>
  <si>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</si>
  <si>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</si>
  <si>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</si>
  <si>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</si>
  <si>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</si>
  <si>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70994234</t>
  </si>
  <si>
    <t>Libor Brabenec</t>
  </si>
  <si>
    <t>CZ70994234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</si>
  <si>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</si>
  <si>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</si>
  <si>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</si>
  <si>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</si>
  <si>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</si>
  <si>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</si>
  <si>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</si>
  <si>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</si>
  <si>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</si>
  <si>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</si>
  <si>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</si>
  <si>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</si>
  <si>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</si>
  <si>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</si>
  <si>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</si>
  <si>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</si>
  <si>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</si>
  <si>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</si>
  <si>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</si>
  <si>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</si>
  <si>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</si>
  <si>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</si>
  <si>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</si>
  <si>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</si>
  <si>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</si>
  <si>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</si>
  <si>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</si>
  <si>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</si>
  <si>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</si>
  <si>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</si>
  <si>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</si>
  <si>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</si>
  <si>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</si>
  <si>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</si>
  <si>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</si>
  <si>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</si>
  <si>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</si>
  <si>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</si>
  <si>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</si>
  <si>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</si>
  <si>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</si>
  <si>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SVP, SVK a zřízení BK od km 56,931 do 58,356</t>
  </si>
  <si>
    <t>STA</t>
  </si>
  <si>
    <t>1</t>
  </si>
  <si>
    <t>{8ec8059e-c0ad-4392-bee0-bfbf253e79bf}</t>
  </si>
  <si>
    <t>2</t>
  </si>
  <si>
    <t>/</t>
  </si>
  <si>
    <t>SO 1.1</t>
  </si>
  <si>
    <t>Železniční svršek</t>
  </si>
  <si>
    <t>Soupis</t>
  </si>
  <si>
    <t>{828fc172-631d-4eb2-a605-7991036e1add}</t>
  </si>
  <si>
    <t>SO 1.2</t>
  </si>
  <si>
    <t>Železniční svršek - následné podbití</t>
  </si>
  <si>
    <t>{afd2ec81-5b89-4455-98f3-bb768c63e282}</t>
  </si>
  <si>
    <t>SO 1.3</t>
  </si>
  <si>
    <t>Materiál a práce zadavatele -  NEOCEŇOVAT !</t>
  </si>
  <si>
    <t>{d1c6c217-a2d2-4df1-ae32-f525ad840c7b}</t>
  </si>
  <si>
    <t>VON</t>
  </si>
  <si>
    <t>Vedlejší a ostatní náklady</t>
  </si>
  <si>
    <t>{2ee83cde-aca0-45b8-bc56-ed75fc2d4d5c}</t>
  </si>
  <si>
    <t>KRYCÍ LIST SOUPISU PRACÍ</t>
  </si>
  <si>
    <t>Objekt:</t>
  </si>
  <si>
    <t>SO 1 - SVP, SVK a zřízení BK od km 56,931 do 58,356</t>
  </si>
  <si>
    <t>Soupis:</t>
  </si>
  <si>
    <t>SO 1.1 -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</si>
  <si>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</si>
  <si>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</si>
  <si>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</si>
  <si>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</si>
  <si>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</si>
  <si>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</si>
  <si>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</si>
  <si>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</si>
  <si>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</si>
  <si>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</si>
  <si>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</si>
  <si>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</si>
  <si>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</si>
  <si>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</si>
  <si>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</si>
  <si>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</si>
  <si>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</si>
  <si>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</si>
  <si>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</si>
  <si>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</si>
  <si>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12</t>
  </si>
  <si>
    <t>M</t>
  </si>
  <si>
    <t>5962119025</t>
  </si>
  <si>
    <t>Zajištění PPK betonový sloupek pro konzolovou značku</t>
  </si>
  <si>
    <t>kus</t>
  </si>
  <si>
    <t>Sborník UOŽI 01 2020</t>
  </si>
  <si>
    <t>8</t>
  </si>
  <si>
    <t>ROZPOCET</t>
  </si>
  <si>
    <t>4</t>
  </si>
  <si>
    <t>-83928234</t>
  </si>
  <si>
    <t>P</t>
  </si>
  <si>
    <t>Poznámka k položce:_x000D_
Obchodní označení: AZZ410-19_x000D_
_x000D_
od km 56,935 do km 58,902</t>
  </si>
  <si>
    <t>VV</t>
  </si>
  <si>
    <t>35*1</t>
  </si>
  <si>
    <t>13</t>
  </si>
  <si>
    <t>5962119010</t>
  </si>
  <si>
    <t>Zajištění PPK konzolová značka</t>
  </si>
  <si>
    <t>884494104</t>
  </si>
  <si>
    <t>Poznámka k položce:_x000D_
od km 56,935 do km 58,902</t>
  </si>
  <si>
    <t>14</t>
  </si>
  <si>
    <t>5962119020</t>
  </si>
  <si>
    <t>Zajištění PPK štítek konzolové a hřebové značky</t>
  </si>
  <si>
    <t>-1179686941</t>
  </si>
  <si>
    <t>5964133010</t>
  </si>
  <si>
    <t>Geotextilie ochranné</t>
  </si>
  <si>
    <t>m2</t>
  </si>
  <si>
    <t>1370084132</t>
  </si>
  <si>
    <t>Poznámka k položce:_x000D_
P1494 v km 57,995</t>
  </si>
  <si>
    <t>(7*3)+(7*3)</t>
  </si>
  <si>
    <t>71</t>
  </si>
  <si>
    <t>5955101020</t>
  </si>
  <si>
    <t>Kamenivo drcené štěrkodrť frakce 0/32</t>
  </si>
  <si>
    <t>t</t>
  </si>
  <si>
    <t>1980672228</t>
  </si>
  <si>
    <t>Poznámka k položce:_x000D_
Drť na geotextilii - DOSYP za vnějšími stranami kolejnic P1494 v km 57,995 (celkem 10,8 m3)</t>
  </si>
  <si>
    <t>1,8*((6*3*0,3)+(6*3*0,3))</t>
  </si>
  <si>
    <t>11</t>
  </si>
  <si>
    <t>5955101000</t>
  </si>
  <si>
    <t>Kamenivo drcené štěrk frakce 31,5/63 třídy BI</t>
  </si>
  <si>
    <t>-1272051173</t>
  </si>
  <si>
    <t>Poznámka k položce:_x000D_
30 vozů 1 080 m3_x000D_
_x000D_
pro úsek od km 56,935 do km 58,902 (1 971 m)</t>
  </si>
  <si>
    <t>30*36*1,5</t>
  </si>
  <si>
    <t>HSV</t>
  </si>
  <si>
    <t>Práce a dodávky HSV</t>
  </si>
  <si>
    <t>5</t>
  </si>
  <si>
    <t>Komunikace pozemní</t>
  </si>
  <si>
    <t>82</t>
  </si>
  <si>
    <t>K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</si>
  <si>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</si>
  <si>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</si>
  <si>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m3</t>
  </si>
  <si>
    <t>1537393384</t>
  </si>
  <si>
    <t>PSC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</si>
  <si>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pražce._x000D_
2. V cenách nejsou obsaženy náklady na podbití pražce, dodávku a doplnění kameniva.</t>
  </si>
  <si>
    <t xml:space="preserve">Poznámka k položce:_x000D_
P1494 v km 57,995_x000D_
v délce 10 m do hloubky 30 cm pod ložnou plochu pražce_x000D_
</t>
  </si>
  <si>
    <t>16*1</t>
  </si>
  <si>
    <t>19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</si>
  <si>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</si>
  <si>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</si>
  <si>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689631001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</si>
  <si>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</si>
  <si>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Poznámka k položce:_x000D_
30 vozů + dosyp P1494 v km 57,995 štěrkem 0/32</t>
  </si>
  <si>
    <t>(30*36)+10,8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</si>
  <si>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</si>
  <si>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</si>
  <si>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418137518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</si>
  <si>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vrtule._x000D_
2. V cenách nejsou obsaženy náklady na podbití pražců, snížení KL pod patou kolejnice, dodávku materiálu, dopravu výzisku na skládku a skládkovné.</t>
  </si>
  <si>
    <t>Poznámka k položce:_x000D_
SVP od km 56,935 do km 58,356 ... 1 421 m; rozdělení "u"</t>
  </si>
  <si>
    <t>1421/25*42-0,280"po zaokrouhlení</t>
  </si>
  <si>
    <t>83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</si>
  <si>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</si>
  <si>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</si>
  <si>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</si>
  <si>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-1676908220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</si>
  <si>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</si>
  <si>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Poznámka k položce:_x000D_
SVK od km 56,931 do km 58,356 ... 1 425 m</t>
  </si>
  <si>
    <t>1425*2</t>
  </si>
  <si>
    <t>74</t>
  </si>
  <si>
    <t>5907050120</t>
  </si>
  <si>
    <t>Dělení kolejnic kyslíkem tv. S49. Poznámka: 1. V cenách jsou započteny náklady na manipulaci, podložení, označení a provedení řezu kolejnice.</t>
  </si>
  <si>
    <t>-793916799</t>
  </si>
  <si>
    <t>Poznámka k souboru cen:_x000D_
1. V cenách jsou započteny náklady na manipulaci, podložení, označení a provedení řezu kolejnice.</t>
  </si>
  <si>
    <t>Poznámka k položce:_x000D_
Řez=kus;</t>
  </si>
  <si>
    <t>4+17</t>
  </si>
  <si>
    <t>73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</si>
  <si>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</si>
  <si>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</si>
  <si>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</si>
  <si>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457061762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</si>
  <si>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</si>
  <si>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57+57</t>
  </si>
  <si>
    <t>92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</si>
  <si>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</si>
  <si>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</si>
  <si>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</si>
  <si>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-1394046932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</si>
  <si>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dokumentace._x000D_
2. V cenách nejsou obsaženy náklady na kontrolu svaru ultrazvukem, podbití pražců a demontáž styku.</t>
  </si>
  <si>
    <t>32*1</t>
  </si>
  <si>
    <t>30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</si>
  <si>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</si>
  <si>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</si>
  <si>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-402830836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</si>
  <si>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</si>
  <si>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závěrné svary</t>
  </si>
  <si>
    <t xml:space="preserve"> 8*1"včetně začátku v km 56,931</t>
  </si>
  <si>
    <t>32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</si>
  <si>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</si>
  <si>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</si>
  <si>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2059500544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</si>
  <si>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</si>
  <si>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4+4</t>
  </si>
  <si>
    <t>33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</si>
  <si>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</si>
  <si>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</si>
  <si>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284877671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</si>
  <si>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</si>
  <si>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2*(1425+100)</t>
  </si>
  <si>
    <t>34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</si>
  <si>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</si>
  <si>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</si>
  <si>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1770184362</t>
  </si>
  <si>
    <t>76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</si>
  <si>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</si>
  <si>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</si>
  <si>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</si>
  <si>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-1424169727</t>
  </si>
  <si>
    <t>Poznámka k souboru cen:_x000D_
1. V cenách jsou započteny náklady na úpravu KL koleje a výhybek kontinuálně strojně pluhem, u výhybek ruční dokončení úpravy._x000D_
2. V cenách nejsou obsaženy náklady na doplnění a dodávku kameniva.</t>
  </si>
  <si>
    <t>1,425+0,075</t>
  </si>
  <si>
    <t>38</t>
  </si>
  <si>
    <t>5913060020</t>
  </si>
  <si>
    <t>Demontáž dílů betonové přejezdové konstrukce vnitřního panelu. Poznámka: 1. V cenách jsou započteny náklady na demontáž konstrukce a naložení na dopravní prostředek.</t>
  </si>
  <si>
    <t>1303205898</t>
  </si>
  <si>
    <t>Poznámka k souboru cen:_x000D_
1. V cenách jsou započteny náklady na demontáž konstrukce a naložení na dopravní prostředek.</t>
  </si>
  <si>
    <t xml:space="preserve">Poznámka k položce:_x000D_
P1494 v km 57,995 ... 2  ks_x000D_
</t>
  </si>
  <si>
    <t>1+1</t>
  </si>
  <si>
    <t>86</t>
  </si>
  <si>
    <t>5913040020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</si>
  <si>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</si>
  <si>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-676804113</t>
  </si>
  <si>
    <t>Poznámka k souboru cen:_x000D_
1. V cenách jsou započteny náklady na montáž konstrukce._x000D_
2. V cenách nejsou obsaženy náklady na dodávku materiálu.</t>
  </si>
  <si>
    <t>5,4*1</t>
  </si>
  <si>
    <t>85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</si>
  <si>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</si>
  <si>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</si>
  <si>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-1406233371</t>
  </si>
  <si>
    <t>Poznámka k souboru cen:_x000D_
1. V cenách jsou započteny náklady na montáž dílů._x000D_
2. V cenách nejsou obsaženy náklady na dodávku materiálu.</t>
  </si>
  <si>
    <t>Poznámka k položce:_x000D_
P1494 v km 57,995 ... 2  ks</t>
  </si>
  <si>
    <t>2*1</t>
  </si>
  <si>
    <t>28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</si>
  <si>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</si>
  <si>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</si>
  <si>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-1563682716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</si>
  <si>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</si>
  <si>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Poznámka k položce:_x000D_
Kilometr koleje=km; 2x ASP celého úseku ( + výběhy)</t>
  </si>
  <si>
    <t>(2*(1425+75)/1000)</t>
  </si>
  <si>
    <t>91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</si>
  <si>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</si>
  <si>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</si>
  <si>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989208687</t>
  </si>
  <si>
    <t>Poznámka k souboru cen:_x000D_
1. V cenách jsou započteny náklady na snížení KL pod patou kolejnice ručně vidlemi._x000D_
2. V cenách nejsou obsaženy náklady na doplnění a dodávku kameniva.</t>
  </si>
  <si>
    <t>1,5*1</t>
  </si>
  <si>
    <t>50</t>
  </si>
  <si>
    <t>5906105010</t>
  </si>
  <si>
    <t>Demontáž pražce dřevěný. Poznámka: 1. V cenách jsou započteny náklady na manipulaci, demontáž, odstrojení do součástí a uložení pražců.</t>
  </si>
  <si>
    <t>-776778427</t>
  </si>
  <si>
    <t>Poznámka k souboru cen:_x000D_
1. V cenách jsou započteny náklady na manipulaci, demontáž, odstrojení do součástí a uložení pražců.</t>
  </si>
  <si>
    <t>Poznámka k položce:_x000D_
od km 56,935 do 58,356 ... 1 421  m "c"</t>
  </si>
  <si>
    <t>1421/25*38 + 0,08 "zaokrouhleno</t>
  </si>
  <si>
    <t>81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</si>
  <si>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</si>
  <si>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</si>
  <si>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-1838989231</t>
  </si>
  <si>
    <t>Poznámka k souboru cen:_x000D_
1. V cenách jsou započteny náklady na urovnání a úpravu ploch nebo skládek výzisku kameniva a zeminy s jejich případnou rekultivací.</t>
  </si>
  <si>
    <t>Poznámka k položce:_x000D_
P1494 v km 57,995 vnější strany</t>
  </si>
  <si>
    <t>(6*3)+(6*3)</t>
  </si>
  <si>
    <t>75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</si>
  <si>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</si>
  <si>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</si>
  <si>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1926782176</t>
  </si>
  <si>
    <t>Poznámka k souboru cen:_x000D_
1. V cenách jsou započteny náklady na montáž součástí značky včetně zemních prací a úpravy terénu._x000D_
2. V cenách nejsou obsaženy náklady na dodávku materiálu.</t>
  </si>
  <si>
    <t>Poznámka k položce:_x000D_
úsek od km 56,931 do km 58,902</t>
  </si>
  <si>
    <t>49</t>
  </si>
  <si>
    <t>5999005010</t>
  </si>
  <si>
    <t>Třídění spojovacích a upevňovacích součástí. Poznámka: 1. V cenách jsou započteny náklady na manipulaci, vytřídění a uložení materiálu na úložiště nebo do skladu.</t>
  </si>
  <si>
    <t>-942048603</t>
  </si>
  <si>
    <t>Poznámka k souboru cen:_x000D_
1. V cenách jsou započteny náklady na manipulaci, vytřídění a uložení materiálu na úložiště nebo do skladu.</t>
  </si>
  <si>
    <t>(2160*0,027)+(114*0,04)</t>
  </si>
  <si>
    <t>OST</t>
  </si>
  <si>
    <t>Ostatní</t>
  </si>
  <si>
    <t>52</t>
  </si>
  <si>
    <t>7590157040</t>
  </si>
  <si>
    <t>Demontáž uzemnění pasivní ochrany u neelektrizovaných tratí</t>
  </si>
  <si>
    <t>512</t>
  </si>
  <si>
    <t>-2112156582</t>
  </si>
  <si>
    <t xml:space="preserve">Poznámka k položce:_x000D_
1 ks před P 1494_x000D_
</t>
  </si>
  <si>
    <t>1*1</t>
  </si>
  <si>
    <t>51</t>
  </si>
  <si>
    <t>7590155044</t>
  </si>
  <si>
    <t>Montáž pasivní ochrany pro omezení atmosférických vlivů u neelektrizovaných tratí jednoduché bez uzemnění</t>
  </si>
  <si>
    <t>-1916504518</t>
  </si>
  <si>
    <t>Poznámka k položce:_x000D_
1 ks před P 1494</t>
  </si>
  <si>
    <t>54</t>
  </si>
  <si>
    <t>7592007050</t>
  </si>
  <si>
    <t>Demontáž počítacího bodu (senzoru) RSR 180</t>
  </si>
  <si>
    <t>-1271720775</t>
  </si>
  <si>
    <t>53</t>
  </si>
  <si>
    <t>7592005050</t>
  </si>
  <si>
    <t>Montáž počítacího bodu (senzoru) RSR 180 - uložení a připevnění na určené místo, seřízení polohy, přezkoušení</t>
  </si>
  <si>
    <t>-1044318774</t>
  </si>
  <si>
    <t>87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</si>
  <si>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</si>
  <si>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</si>
  <si>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1854746072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</si>
  <si>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</si>
  <si>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4*1</t>
  </si>
  <si>
    <t>55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</si>
  <si>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</si>
  <si>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</si>
  <si>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-845771918</t>
  </si>
  <si>
    <t>56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</si>
  <si>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</si>
  <si>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</si>
  <si>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1820335952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</si>
  <si>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</si>
  <si>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Poznámka k položce:_x000D_
Manipulace (vč. VYKLÁDKY) při dodání nových kolejnic + Pražců v žst. Volary</t>
  </si>
  <si>
    <t>140,762+777,279+3,27</t>
  </si>
  <si>
    <t>57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</si>
  <si>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</si>
  <si>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</si>
  <si>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-667002885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</si>
  <si>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</si>
  <si>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Nové kolejnice + nové pražce do žkm stavby</t>
  </si>
  <si>
    <t>88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</si>
  <si>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</si>
  <si>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</si>
  <si>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1398256707</t>
  </si>
  <si>
    <t>Poznámka k položce:_x000D_
Nový štěrko do žkm stavby</t>
  </si>
  <si>
    <t>1620+19,44</t>
  </si>
  <si>
    <t>65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</si>
  <si>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</si>
  <si>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</si>
  <si>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-1822541616</t>
  </si>
  <si>
    <t>Poznámka k položce:_x000D_
Nové ZZ do žkm stavby</t>
  </si>
  <si>
    <t>35*0,110</t>
  </si>
  <si>
    <t>90</t>
  </si>
  <si>
    <t>479480204</t>
  </si>
  <si>
    <t>Poznámka k položce:_x000D_
užité kolejnice v žkm</t>
  </si>
  <si>
    <t>((2*1425)*49,43)/1000*0,95</t>
  </si>
  <si>
    <t>62</t>
  </si>
  <si>
    <t>-2054194464</t>
  </si>
  <si>
    <t>Poznámka k položce:_x000D_
UŽIÉ kolejnice + pražce ze žkm stavby na deponii do Volar</t>
  </si>
  <si>
    <t>(2160*(80+27))/1000</t>
  </si>
  <si>
    <t>Součet</t>
  </si>
  <si>
    <t>58</t>
  </si>
  <si>
    <t>990603581</t>
  </si>
  <si>
    <t>Poznámka k položce:_x000D_
Nakládka pražců + plastů při odvozu na skládku</t>
  </si>
  <si>
    <t>152,8+1,128</t>
  </si>
  <si>
    <t>89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</si>
  <si>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</si>
  <si>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</si>
  <si>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-1531084101</t>
  </si>
  <si>
    <t>Poznámka k položce:_x000D_
DŘEVĚNÉ pražce + plasty na skládku</t>
  </si>
  <si>
    <t>80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</si>
  <si>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</si>
  <si>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</si>
  <si>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-192863859</t>
  </si>
  <si>
    <t>Poznámka k položce:_x000D_
SUŤ na skládku (štěrk z přejezdu)</t>
  </si>
  <si>
    <t>30,4</t>
  </si>
  <si>
    <t>66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</si>
  <si>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</si>
  <si>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</si>
  <si>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1783947598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</si>
  <si>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</si>
  <si>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Na skládku 16 m3 štěrk z přejezdu</t>
  </si>
  <si>
    <t>16*1,9</t>
  </si>
  <si>
    <t>68</t>
  </si>
  <si>
    <t>9909000300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</si>
  <si>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</si>
  <si>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-1034939673</t>
  </si>
  <si>
    <t>Poznámka k položce:_x000D_
2160 ks (- 250 ks výzisk) = 1910 ks</t>
  </si>
  <si>
    <t>((2160-250)*80)/1000</t>
  </si>
  <si>
    <t>69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</si>
  <si>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</si>
  <si>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</si>
  <si>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918578447</t>
  </si>
  <si>
    <t>(0,522*2160)/1000</t>
  </si>
  <si>
    <t>SO 1.2 - Železniční svršek - následné podbití</t>
  </si>
  <si>
    <t>Poznámka k položce:_x000D_
5 vozů 180 m3_x000D_
_x000D_
pro úsek od km 56,935 do km 58,902 (1 971 m)</t>
  </si>
  <si>
    <t>5*36*1,5</t>
  </si>
  <si>
    <t>Poznámka k položce:_x000D_
5 vozů + dosyp P1494 v km 57,995 štěrkem 0/32</t>
  </si>
  <si>
    <t>(5*36)+10,8</t>
  </si>
  <si>
    <t>93</t>
  </si>
  <si>
    <t>5913025030</t>
  </si>
  <si>
    <t>Demontáž dílů přejezdu celopryžového v koleji náběhový klín. Poznámka: 1. V cenách jsou započteny náklady na demontáž a naložení dílů na dopravní prostředek.</t>
  </si>
  <si>
    <t>-434026594</t>
  </si>
  <si>
    <t>Poznámka k souboru cen:_x000D_
1. V cenách jsou započteny náklady na demontáž a naložení dílů na dopravní prostředek.</t>
  </si>
  <si>
    <t>5913035020</t>
  </si>
  <si>
    <t>Demontáž celopryžové přejezdové konstrukce málo zatížené v koleji část vnitřní. Poznámka: 1. V cenách jsou započteny náklady na demontáž konstrukce, naložení na dopravní prostředek.</t>
  </si>
  <si>
    <t>-1432248928</t>
  </si>
  <si>
    <t>Poznámka k souboru cen:_x000D_
1. V cenách jsou započteny náklady na demontáž konstrukce, naložení na dopravní prostředek.</t>
  </si>
  <si>
    <t>95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</si>
  <si>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</si>
  <si>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</si>
  <si>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Sborník UOŽI 01 2019</t>
  </si>
  <si>
    <t>2098685413</t>
  </si>
  <si>
    <t>Poznámka k souboru cen:_x000D_
1. V cenách jsou započteny náklady na těžení a uložení výzisku na terén nebo naložení na dopravní prostředek a uložení na úložišti.</t>
  </si>
  <si>
    <t xml:space="preserve">Poznámka k položce:_x000D_
Odstranění štěrku 0/32 po obou stranách P1494 v km 57,995 (celkem 10,8 m3) před 3. podbitím _x000D_
Drť na geotextilii - DOSYP za vnějšími stranami kolejnic </t>
  </si>
  <si>
    <t>(6*3*0,3)+(6*3*0,3)</t>
  </si>
  <si>
    <t>94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</si>
  <si>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</si>
  <si>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</si>
  <si>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-1277971427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</si>
  <si>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</si>
  <si>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96</t>
  </si>
  <si>
    <t>338926673</t>
  </si>
  <si>
    <t>270+19,44</t>
  </si>
  <si>
    <t>SO 1.3 - Materiál a práce zadavatele -  NEOCEŇOVAT !</t>
  </si>
  <si>
    <t>VRN - Vedlejší rozpočtové náklady</t>
  </si>
  <si>
    <t>5957104025</t>
  </si>
  <si>
    <t>Kolejnicové pásy třídy R260 tv. 49 E1 délky 75 metrů</t>
  </si>
  <si>
    <t>-1522586075</t>
  </si>
  <si>
    <t xml:space="preserve">Poznámka k položce:_x000D_
SVK od km 56,931 do km 58,356 ... 1 425 m_x000D_
_x000D_
Dodání do žst. Volary_x000D_
_x000D_
Dodá zadavatel SŽ, s. o., OŘ Plzeň!  N E O C E Ň O V A T !_x000D_
</t>
  </si>
  <si>
    <t>1425/75*2</t>
  </si>
  <si>
    <t>5956140030</t>
  </si>
  <si>
    <t>Pražec betonový příčný vystrojený včetně kompletů tv. B 91S/2 (S)</t>
  </si>
  <si>
    <t>51394697</t>
  </si>
  <si>
    <t xml:space="preserve">Poznámka k položce:_x000D_
SVP od km 56,935 do km 58,356 ... 1 421 m; rozdělení "u"_x000D_
_x000D_
Dodání do žst. Volary_x000D_
_x000D_
Dodá zadavatel SŽ, s. o., OŘ Plzeň!  N E O C E Ň O V A T !_x000D_
</t>
  </si>
  <si>
    <t>(1421/25*42)-0,28"po zaokrouhlení</t>
  </si>
  <si>
    <t>3</t>
  </si>
  <si>
    <t>5963101000</t>
  </si>
  <si>
    <t>Přejezd celopryžový pro zatížené komunikace</t>
  </si>
  <si>
    <t>-1437952885</t>
  </si>
  <si>
    <t>Poznámka k položce:_x000D_
_x000D_
P1494 v km 57,995; , B91S/2, 49E1, W14, _x000D_
Typ konstrukce - ROSEHILL, jen vnitřní panely, celk. délka 5,4 m_x000D_
_x000D_
V přejezdu nutno dodržet rozdělení pražců 600 mm (viz kladečské listy)!_x000D_
_x000D_
Včetně dopravy do žst. Volary._x000D_
_x000D_
Dodá zadavatel SŽ, s. o., OŘ Plzeň!  N E O C E Ň O V A T !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</si>
  <si>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</si>
  <si>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</si>
  <si>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</si>
  <si>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</si>
  <si>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</si>
  <si>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1160324990</t>
  </si>
  <si>
    <t>Poznámka k položce:_x000D_
P1494 v km 57,995; _x000D_
_x000D_
Dodá zadavatel SŽ, s. o., OŘ Plzeň!  N E O C E Ň O V A T !</t>
  </si>
  <si>
    <t>VON - Vedlejší a ostatní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</si>
  <si>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</si>
  <si>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</si>
  <si>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-2080695651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</si>
  <si>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</si>
  <si>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Telematika, a. s.</t>
  </si>
  <si>
    <t>022101001</t>
  </si>
  <si>
    <t>Geodetické práce Geodetické práce před opravou</t>
  </si>
  <si>
    <t>1701456480</t>
  </si>
  <si>
    <t>Poznámka k položce:_x000D_
Vytyčovací práce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</si>
  <si>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</si>
  <si>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</si>
  <si>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-1436947074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</si>
  <si>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</si>
  <si>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(1425+100)</t>
  </si>
  <si>
    <t>022101011</t>
  </si>
  <si>
    <t>Geodetické práce Geodetické práce v průběhu opravy</t>
  </si>
  <si>
    <t>-1292814652</t>
  </si>
  <si>
    <t>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</si>
  <si>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</si>
  <si>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</si>
  <si>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1304525549</t>
  </si>
  <si>
    <t>022101021</t>
  </si>
  <si>
    <t>Geodetické práce Geodetické práce po ukončení opravy</t>
  </si>
  <si>
    <t>711115276</t>
  </si>
  <si>
    <t>029101001</t>
  </si>
  <si>
    <t>Ostatní náklady Náklady na informační cedule, desky, publikační náklady, aj.</t>
  </si>
  <si>
    <t>1739226149</t>
  </si>
  <si>
    <t>Poznámka k položce:_x000D_
Dokumentace skutecného provedení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</si>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</sst>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4" fontId="46" fillId="5" borderId="3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4" t="s">
        <v>14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2"/>
      <c r="AQ5" s="22"/>
      <c r="AR5" s="20"/>
      <c r="BE5" s="35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6" t="s">
        <v>17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2"/>
      <c r="AQ6" s="22"/>
      <c r="AR6" s="20"/>
      <c r="BE6" s="35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52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5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52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5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35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5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32</v>
      </c>
      <c r="AO13" s="22"/>
      <c r="AP13" s="22"/>
      <c r="AQ13" s="22"/>
      <c r="AR13" s="20"/>
      <c r="BE13" s="352"/>
      <c r="BS13" s="17" t="s">
        <v>6</v>
      </c>
    </row>
    <row r="14" spans="1:74" ht="12.75">
      <c r="B14" s="21"/>
      <c r="C14" s="22"/>
      <c r="D14" s="22"/>
      <c r="E14" s="357" t="s">
        <v>32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29" t="s">
        <v>30</v>
      </c>
      <c r="AL14" s="22"/>
      <c r="AM14" s="22"/>
      <c r="AN14" s="31" t="s">
        <v>32</v>
      </c>
      <c r="AO14" s="22"/>
      <c r="AP14" s="22"/>
      <c r="AQ14" s="22"/>
      <c r="AR14" s="20"/>
      <c r="BE14" s="35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5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5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352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52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37</v>
      </c>
      <c r="AO19" s="22"/>
      <c r="AP19" s="22"/>
      <c r="AQ19" s="22"/>
      <c r="AR19" s="20"/>
      <c r="BE19" s="35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39</v>
      </c>
      <c r="AO20" s="22"/>
      <c r="AP20" s="22"/>
      <c r="AQ20" s="22"/>
      <c r="AR20" s="20"/>
      <c r="BE20" s="35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5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52"/>
    </row>
    <row r="23" spans="1:71" s="1" customFormat="1" ht="59.25" customHeight="1">
      <c r="B23" s="21"/>
      <c r="C23" s="22"/>
      <c r="D23" s="22"/>
      <c r="E23" s="359" t="s">
        <v>41</v>
      </c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  <c r="AM23" s="359"/>
      <c r="AN23" s="359"/>
      <c r="AO23" s="22"/>
      <c r="AP23" s="22"/>
      <c r="AQ23" s="22"/>
      <c r="AR23" s="20"/>
      <c r="BE23" s="35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5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5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60">
        <f>ROUND(AG54,2)</f>
        <v>0</v>
      </c>
      <c r="AL26" s="361"/>
      <c r="AM26" s="361"/>
      <c r="AN26" s="361"/>
      <c r="AO26" s="361"/>
      <c r="AP26" s="36"/>
      <c r="AQ26" s="36"/>
      <c r="AR26" s="39"/>
      <c r="BE26" s="35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5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2" t="s">
        <v>43</v>
      </c>
      <c r="M28" s="362"/>
      <c r="N28" s="362"/>
      <c r="O28" s="362"/>
      <c r="P28" s="362"/>
      <c r="Q28" s="36"/>
      <c r="R28" s="36"/>
      <c r="S28" s="36"/>
      <c r="T28" s="36"/>
      <c r="U28" s="36"/>
      <c r="V28" s="36"/>
      <c r="W28" s="362" t="s">
        <v>44</v>
      </c>
      <c r="X28" s="362"/>
      <c r="Y28" s="362"/>
      <c r="Z28" s="362"/>
      <c r="AA28" s="362"/>
      <c r="AB28" s="362"/>
      <c r="AC28" s="362"/>
      <c r="AD28" s="362"/>
      <c r="AE28" s="362"/>
      <c r="AF28" s="36"/>
      <c r="AG28" s="36"/>
      <c r="AH28" s="36"/>
      <c r="AI28" s="36"/>
      <c r="AJ28" s="36"/>
      <c r="AK28" s="362" t="s">
        <v>45</v>
      </c>
      <c r="AL28" s="362"/>
      <c r="AM28" s="362"/>
      <c r="AN28" s="362"/>
      <c r="AO28" s="362"/>
      <c r="AP28" s="36"/>
      <c r="AQ28" s="36"/>
      <c r="AR28" s="39"/>
      <c r="BE28" s="352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65">
        <v>0.21</v>
      </c>
      <c r="M29" s="364"/>
      <c r="N29" s="364"/>
      <c r="O29" s="364"/>
      <c r="P29" s="364"/>
      <c r="Q29" s="41"/>
      <c r="R29" s="41"/>
      <c r="S29" s="41"/>
      <c r="T29" s="41"/>
      <c r="U29" s="41"/>
      <c r="V29" s="41"/>
      <c r="W29" s="363">
        <f>ROUND(AZ54, 2)</f>
        <v>0</v>
      </c>
      <c r="X29" s="364"/>
      <c r="Y29" s="364"/>
      <c r="Z29" s="364"/>
      <c r="AA29" s="364"/>
      <c r="AB29" s="364"/>
      <c r="AC29" s="364"/>
      <c r="AD29" s="364"/>
      <c r="AE29" s="364"/>
      <c r="AF29" s="41"/>
      <c r="AG29" s="41"/>
      <c r="AH29" s="41"/>
      <c r="AI29" s="41"/>
      <c r="AJ29" s="41"/>
      <c r="AK29" s="363">
        <f>ROUND(AV54, 2)</f>
        <v>0</v>
      </c>
      <c r="AL29" s="364"/>
      <c r="AM29" s="364"/>
      <c r="AN29" s="364"/>
      <c r="AO29" s="364"/>
      <c r="AP29" s="41"/>
      <c r="AQ29" s="41"/>
      <c r="AR29" s="42"/>
      <c r="BE29" s="353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65">
        <v>0.15</v>
      </c>
      <c r="M30" s="364"/>
      <c r="N30" s="364"/>
      <c r="O30" s="364"/>
      <c r="P30" s="364"/>
      <c r="Q30" s="41"/>
      <c r="R30" s="41"/>
      <c r="S30" s="41"/>
      <c r="T30" s="41"/>
      <c r="U30" s="41"/>
      <c r="V30" s="41"/>
      <c r="W30" s="363">
        <f>ROUND(BA54, 2)</f>
        <v>0</v>
      </c>
      <c r="X30" s="364"/>
      <c r="Y30" s="364"/>
      <c r="Z30" s="364"/>
      <c r="AA30" s="364"/>
      <c r="AB30" s="364"/>
      <c r="AC30" s="364"/>
      <c r="AD30" s="364"/>
      <c r="AE30" s="364"/>
      <c r="AF30" s="41"/>
      <c r="AG30" s="41"/>
      <c r="AH30" s="41"/>
      <c r="AI30" s="41"/>
      <c r="AJ30" s="41"/>
      <c r="AK30" s="363">
        <f>ROUND(AW54, 2)</f>
        <v>0</v>
      </c>
      <c r="AL30" s="364"/>
      <c r="AM30" s="364"/>
      <c r="AN30" s="364"/>
      <c r="AO30" s="364"/>
      <c r="AP30" s="41"/>
      <c r="AQ30" s="41"/>
      <c r="AR30" s="42"/>
      <c r="BE30" s="353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65">
        <v>0.21</v>
      </c>
      <c r="M31" s="364"/>
      <c r="N31" s="364"/>
      <c r="O31" s="364"/>
      <c r="P31" s="364"/>
      <c r="Q31" s="41"/>
      <c r="R31" s="41"/>
      <c r="S31" s="41"/>
      <c r="T31" s="41"/>
      <c r="U31" s="41"/>
      <c r="V31" s="41"/>
      <c r="W31" s="363">
        <f>ROUND(BB54, 2)</f>
        <v>0</v>
      </c>
      <c r="X31" s="364"/>
      <c r="Y31" s="364"/>
      <c r="Z31" s="364"/>
      <c r="AA31" s="364"/>
      <c r="AB31" s="364"/>
      <c r="AC31" s="364"/>
      <c r="AD31" s="364"/>
      <c r="AE31" s="364"/>
      <c r="AF31" s="41"/>
      <c r="AG31" s="41"/>
      <c r="AH31" s="41"/>
      <c r="AI31" s="41"/>
      <c r="AJ31" s="41"/>
      <c r="AK31" s="363">
        <v>0</v>
      </c>
      <c r="AL31" s="364"/>
      <c r="AM31" s="364"/>
      <c r="AN31" s="364"/>
      <c r="AO31" s="364"/>
      <c r="AP31" s="41"/>
      <c r="AQ31" s="41"/>
      <c r="AR31" s="42"/>
      <c r="BE31" s="353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65">
        <v>0.15</v>
      </c>
      <c r="M32" s="364"/>
      <c r="N32" s="364"/>
      <c r="O32" s="364"/>
      <c r="P32" s="364"/>
      <c r="Q32" s="41"/>
      <c r="R32" s="41"/>
      <c r="S32" s="41"/>
      <c r="T32" s="41"/>
      <c r="U32" s="41"/>
      <c r="V32" s="41"/>
      <c r="W32" s="363">
        <f>ROUND(BC54, 2)</f>
        <v>0</v>
      </c>
      <c r="X32" s="364"/>
      <c r="Y32" s="364"/>
      <c r="Z32" s="364"/>
      <c r="AA32" s="364"/>
      <c r="AB32" s="364"/>
      <c r="AC32" s="364"/>
      <c r="AD32" s="364"/>
      <c r="AE32" s="364"/>
      <c r="AF32" s="41"/>
      <c r="AG32" s="41"/>
      <c r="AH32" s="41"/>
      <c r="AI32" s="41"/>
      <c r="AJ32" s="41"/>
      <c r="AK32" s="363">
        <v>0</v>
      </c>
      <c r="AL32" s="364"/>
      <c r="AM32" s="364"/>
      <c r="AN32" s="364"/>
      <c r="AO32" s="364"/>
      <c r="AP32" s="41"/>
      <c r="AQ32" s="41"/>
      <c r="AR32" s="42"/>
      <c r="BE32" s="353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65">
        <v>0</v>
      </c>
      <c r="M33" s="364"/>
      <c r="N33" s="364"/>
      <c r="O33" s="364"/>
      <c r="P33" s="364"/>
      <c r="Q33" s="41"/>
      <c r="R33" s="41"/>
      <c r="S33" s="41"/>
      <c r="T33" s="41"/>
      <c r="U33" s="41"/>
      <c r="V33" s="41"/>
      <c r="W33" s="363">
        <f>ROUND(BD54, 2)</f>
        <v>0</v>
      </c>
      <c r="X33" s="364"/>
      <c r="Y33" s="364"/>
      <c r="Z33" s="364"/>
      <c r="AA33" s="364"/>
      <c r="AB33" s="364"/>
      <c r="AC33" s="364"/>
      <c r="AD33" s="364"/>
      <c r="AE33" s="364"/>
      <c r="AF33" s="41"/>
      <c r="AG33" s="41"/>
      <c r="AH33" s="41"/>
      <c r="AI33" s="41"/>
      <c r="AJ33" s="41"/>
      <c r="AK33" s="363">
        <v>0</v>
      </c>
      <c r="AL33" s="364"/>
      <c r="AM33" s="364"/>
      <c r="AN33" s="364"/>
      <c r="AO33" s="36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69" t="s">
        <v>54</v>
      </c>
      <c r="Y35" s="367"/>
      <c r="Z35" s="367"/>
      <c r="AA35" s="367"/>
      <c r="AB35" s="367"/>
      <c r="AC35" s="45"/>
      <c r="AD35" s="45"/>
      <c r="AE35" s="45"/>
      <c r="AF35" s="45"/>
      <c r="AG35" s="45"/>
      <c r="AH35" s="45"/>
      <c r="AI35" s="45"/>
      <c r="AJ35" s="45"/>
      <c r="AK35" s="366">
        <f>SUM(AK26:AK33)</f>
        <v>0</v>
      </c>
      <c r="AL35" s="367"/>
      <c r="AM35" s="367"/>
      <c r="AN35" s="367"/>
      <c r="AO35" s="3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65420177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7" t="str">
        <f>K6</f>
        <v>Výměna pražců a kolejnic v úseku Č. Kříž - Volary</v>
      </c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trať 197 dle JŘ, TÚ Volary - Černý Kříž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29" t="str">
        <f>IF(AN8= "","",AN8)</f>
        <v>28. 4. 2020</v>
      </c>
      <c r="AN47" s="32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Správa železnic, státní organizace, OŘ Plzeň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36" t="str">
        <f>IF(E17="","",E17)</f>
        <v xml:space="preserve"> </v>
      </c>
      <c r="AN49" s="337"/>
      <c r="AO49" s="337"/>
      <c r="AP49" s="337"/>
      <c r="AQ49" s="36"/>
      <c r="AR49" s="39"/>
      <c r="AS49" s="330" t="s">
        <v>56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336" t="str">
        <f>IF(E20="","",E20)</f>
        <v>Libor Brabenec</v>
      </c>
      <c r="AN50" s="337"/>
      <c r="AO50" s="337"/>
      <c r="AP50" s="337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8" t="s">
        <v>57</v>
      </c>
      <c r="D52" s="339"/>
      <c r="E52" s="339"/>
      <c r="F52" s="339"/>
      <c r="G52" s="339"/>
      <c r="H52" s="66"/>
      <c r="I52" s="341" t="s">
        <v>58</v>
      </c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40" t="s">
        <v>59</v>
      </c>
      <c r="AH52" s="339"/>
      <c r="AI52" s="339"/>
      <c r="AJ52" s="339"/>
      <c r="AK52" s="339"/>
      <c r="AL52" s="339"/>
      <c r="AM52" s="339"/>
      <c r="AN52" s="341" t="s">
        <v>60</v>
      </c>
      <c r="AO52" s="339"/>
      <c r="AP52" s="339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9">
        <f>ROUND(AG55+AG59,2)</f>
        <v>0</v>
      </c>
      <c r="AH54" s="349"/>
      <c r="AI54" s="349"/>
      <c r="AJ54" s="349"/>
      <c r="AK54" s="349"/>
      <c r="AL54" s="349"/>
      <c r="AM54" s="349"/>
      <c r="AN54" s="350">
        <f t="shared" ref="AN54:AN59" si="0">SUM(AG54,AT54)</f>
        <v>0</v>
      </c>
      <c r="AO54" s="350"/>
      <c r="AP54" s="350"/>
      <c r="AQ54" s="78" t="s">
        <v>28</v>
      </c>
      <c r="AR54" s="79"/>
      <c r="AS54" s="80">
        <f>ROUND(AS55+AS59,2)</f>
        <v>0</v>
      </c>
      <c r="AT54" s="81">
        <f t="shared" ref="AT54:AT59" si="1">ROUND(SUM(AV54:AW54),2)</f>
        <v>0</v>
      </c>
      <c r="AU54" s="82">
        <f>ROUND(AU55+AU59,5)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ROUND(AZ55+AZ59,2)</f>
        <v>0</v>
      </c>
      <c r="BA54" s="81">
        <f>ROUND(BA55+BA59,2)</f>
        <v>0</v>
      </c>
      <c r="BB54" s="81">
        <f>ROUND(BB55+BB59,2)</f>
        <v>0</v>
      </c>
      <c r="BC54" s="81">
        <f>ROUND(BC55+BC59,2)</f>
        <v>0</v>
      </c>
      <c r="BD54" s="83">
        <f>ROUND(BD55+BD59,2)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24.75" customHeight="1">
      <c r="B55" s="86"/>
      <c r="C55" s="87"/>
      <c r="D55" s="345" t="s">
        <v>80</v>
      </c>
      <c r="E55" s="345"/>
      <c r="F55" s="345"/>
      <c r="G55" s="345"/>
      <c r="H55" s="345"/>
      <c r="I55" s="88"/>
      <c r="J55" s="345" t="s">
        <v>81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2">
        <f>ROUND(SUM(AG56:AG58),2)</f>
        <v>0</v>
      </c>
      <c r="AH55" s="343"/>
      <c r="AI55" s="343"/>
      <c r="AJ55" s="343"/>
      <c r="AK55" s="343"/>
      <c r="AL55" s="343"/>
      <c r="AM55" s="343"/>
      <c r="AN55" s="344">
        <f t="shared" si="0"/>
        <v>0</v>
      </c>
      <c r="AO55" s="343"/>
      <c r="AP55" s="343"/>
      <c r="AQ55" s="89" t="s">
        <v>82</v>
      </c>
      <c r="AR55" s="90"/>
      <c r="AS55" s="91">
        <f>ROUND(SUM(AS56:AS58),2)</f>
        <v>0</v>
      </c>
      <c r="AT55" s="92">
        <f t="shared" si="1"/>
        <v>0</v>
      </c>
      <c r="AU55" s="93">
        <f>ROUND(SUM(AU56:AU58),5)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ROUND(SUM(AZ56:AZ58),2)</f>
        <v>0</v>
      </c>
      <c r="BA55" s="92">
        <f>ROUND(SUM(BA56:BA58),2)</f>
        <v>0</v>
      </c>
      <c r="BB55" s="92">
        <f>ROUND(SUM(BB56:BB58),2)</f>
        <v>0</v>
      </c>
      <c r="BC55" s="92">
        <f>ROUND(SUM(BC56:BC58),2)</f>
        <v>0</v>
      </c>
      <c r="BD55" s="94">
        <f>ROUND(SUM(BD56:BD58),2)</f>
        <v>0</v>
      </c>
      <c r="BS55" s="95" t="s">
        <v>75</v>
      </c>
      <c r="BT55" s="95" t="s">
        <v>83</v>
      </c>
      <c r="BU55" s="95" t="s">
        <v>77</v>
      </c>
      <c r="BV55" s="95" t="s">
        <v>78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4" customFormat="1" ht="16.5" customHeight="1">
      <c r="A56" s="96" t="s">
        <v>86</v>
      </c>
      <c r="B56" s="51"/>
      <c r="C56" s="97"/>
      <c r="D56" s="97"/>
      <c r="E56" s="348" t="s">
        <v>87</v>
      </c>
      <c r="F56" s="348"/>
      <c r="G56" s="348"/>
      <c r="H56" s="348"/>
      <c r="I56" s="348"/>
      <c r="J56" s="97"/>
      <c r="K56" s="348" t="s">
        <v>88</v>
      </c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6">
        <f>'SO 1.1 - Železniční svršek'!J32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98" t="s">
        <v>89</v>
      </c>
      <c r="AR56" s="53"/>
      <c r="AS56" s="99">
        <v>0</v>
      </c>
      <c r="AT56" s="100">
        <f t="shared" si="1"/>
        <v>0</v>
      </c>
      <c r="AU56" s="101">
        <f>'SO 1.1 - Železniční svršek'!P88</f>
        <v>0</v>
      </c>
      <c r="AV56" s="100">
        <f>'SO 1.1 - Železniční svršek'!J35</f>
        <v>0</v>
      </c>
      <c r="AW56" s="100">
        <f>'SO 1.1 - Železniční svršek'!J36</f>
        <v>0</v>
      </c>
      <c r="AX56" s="100">
        <f>'SO 1.1 - Železniční svršek'!J37</f>
        <v>0</v>
      </c>
      <c r="AY56" s="100">
        <f>'SO 1.1 - Železniční svršek'!J38</f>
        <v>0</v>
      </c>
      <c r="AZ56" s="100">
        <f>'SO 1.1 - Železniční svršek'!F35</f>
        <v>0</v>
      </c>
      <c r="BA56" s="100">
        <f>'SO 1.1 - Železniční svršek'!F36</f>
        <v>0</v>
      </c>
      <c r="BB56" s="100">
        <f>'SO 1.1 - Železniční svršek'!F37</f>
        <v>0</v>
      </c>
      <c r="BC56" s="100">
        <f>'SO 1.1 - Železniční svršek'!F38</f>
        <v>0</v>
      </c>
      <c r="BD56" s="102">
        <f>'SO 1.1 - Železniční svršek'!F39</f>
        <v>0</v>
      </c>
      <c r="BT56" s="103" t="s">
        <v>85</v>
      </c>
      <c r="BV56" s="103" t="s">
        <v>78</v>
      </c>
      <c r="BW56" s="103" t="s">
        <v>90</v>
      </c>
      <c r="BX56" s="103" t="s">
        <v>84</v>
      </c>
      <c r="CL56" s="103" t="s">
        <v>19</v>
      </c>
    </row>
    <row r="57" spans="1:91" s="4" customFormat="1" ht="16.5" customHeight="1">
      <c r="A57" s="96" t="s">
        <v>86</v>
      </c>
      <c r="B57" s="51"/>
      <c r="C57" s="97"/>
      <c r="D57" s="97"/>
      <c r="E57" s="348" t="s">
        <v>91</v>
      </c>
      <c r="F57" s="348"/>
      <c r="G57" s="348"/>
      <c r="H57" s="348"/>
      <c r="I57" s="348"/>
      <c r="J57" s="97"/>
      <c r="K57" s="348" t="s">
        <v>92</v>
      </c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6">
        <f>'SO 1.2 - Železniční svrše...'!J32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98" t="s">
        <v>89</v>
      </c>
      <c r="AR57" s="53"/>
      <c r="AS57" s="99">
        <v>0</v>
      </c>
      <c r="AT57" s="100">
        <f t="shared" si="1"/>
        <v>0</v>
      </c>
      <c r="AU57" s="101">
        <f>'SO 1.2 - Železniční svrše...'!P88</f>
        <v>0</v>
      </c>
      <c r="AV57" s="100">
        <f>'SO 1.2 - Železniční svrše...'!J35</f>
        <v>0</v>
      </c>
      <c r="AW57" s="100">
        <f>'SO 1.2 - Železniční svrše...'!J36</f>
        <v>0</v>
      </c>
      <c r="AX57" s="100">
        <f>'SO 1.2 - Železniční svrše...'!J37</f>
        <v>0</v>
      </c>
      <c r="AY57" s="100">
        <f>'SO 1.2 - Železniční svrše...'!J38</f>
        <v>0</v>
      </c>
      <c r="AZ57" s="100">
        <f>'SO 1.2 - Železniční svrše...'!F35</f>
        <v>0</v>
      </c>
      <c r="BA57" s="100">
        <f>'SO 1.2 - Železniční svrše...'!F36</f>
        <v>0</v>
      </c>
      <c r="BB57" s="100">
        <f>'SO 1.2 - Železniční svrše...'!F37</f>
        <v>0</v>
      </c>
      <c r="BC57" s="100">
        <f>'SO 1.2 - Železniční svrše...'!F38</f>
        <v>0</v>
      </c>
      <c r="BD57" s="102">
        <f>'SO 1.2 - Železniční svrše...'!F39</f>
        <v>0</v>
      </c>
      <c r="BT57" s="103" t="s">
        <v>85</v>
      </c>
      <c r="BV57" s="103" t="s">
        <v>78</v>
      </c>
      <c r="BW57" s="103" t="s">
        <v>93</v>
      </c>
      <c r="BX57" s="103" t="s">
        <v>84</v>
      </c>
      <c r="CL57" s="103" t="s">
        <v>19</v>
      </c>
    </row>
    <row r="58" spans="1:91" s="4" customFormat="1" ht="23.25" customHeight="1">
      <c r="A58" s="96" t="s">
        <v>86</v>
      </c>
      <c r="B58" s="51"/>
      <c r="C58" s="97"/>
      <c r="D58" s="97"/>
      <c r="E58" s="348" t="s">
        <v>94</v>
      </c>
      <c r="F58" s="348"/>
      <c r="G58" s="348"/>
      <c r="H58" s="348"/>
      <c r="I58" s="348"/>
      <c r="J58" s="97"/>
      <c r="K58" s="348" t="s">
        <v>95</v>
      </c>
      <c r="L58" s="348"/>
      <c r="M58" s="348"/>
      <c r="N58" s="348"/>
      <c r="O58" s="348"/>
      <c r="P58" s="348"/>
      <c r="Q58" s="348"/>
      <c r="R58" s="348"/>
      <c r="S58" s="348"/>
      <c r="T58" s="348"/>
      <c r="U58" s="348"/>
      <c r="V58" s="348"/>
      <c r="W58" s="348"/>
      <c r="X58" s="348"/>
      <c r="Y58" s="348"/>
      <c r="Z58" s="348"/>
      <c r="AA58" s="348"/>
      <c r="AB58" s="348"/>
      <c r="AC58" s="348"/>
      <c r="AD58" s="348"/>
      <c r="AE58" s="348"/>
      <c r="AF58" s="348"/>
      <c r="AG58" s="346">
        <f>'SO 1.3 - Materiál a práce...'!J32</f>
        <v>0</v>
      </c>
      <c r="AH58" s="347"/>
      <c r="AI58" s="347"/>
      <c r="AJ58" s="347"/>
      <c r="AK58" s="347"/>
      <c r="AL58" s="347"/>
      <c r="AM58" s="347"/>
      <c r="AN58" s="346">
        <f t="shared" si="0"/>
        <v>0</v>
      </c>
      <c r="AO58" s="347"/>
      <c r="AP58" s="347"/>
      <c r="AQ58" s="98" t="s">
        <v>89</v>
      </c>
      <c r="AR58" s="53"/>
      <c r="AS58" s="99">
        <v>0</v>
      </c>
      <c r="AT58" s="100">
        <f t="shared" si="1"/>
        <v>0</v>
      </c>
      <c r="AU58" s="101">
        <f>'SO 1.3 - Materiál a práce...'!P86</f>
        <v>0</v>
      </c>
      <c r="AV58" s="100">
        <f>'SO 1.3 - Materiál a práce...'!J35</f>
        <v>0</v>
      </c>
      <c r="AW58" s="100">
        <f>'SO 1.3 - Materiál a práce...'!J36</f>
        <v>0</v>
      </c>
      <c r="AX58" s="100">
        <f>'SO 1.3 - Materiál a práce...'!J37</f>
        <v>0</v>
      </c>
      <c r="AY58" s="100">
        <f>'SO 1.3 - Materiál a práce...'!J38</f>
        <v>0</v>
      </c>
      <c r="AZ58" s="100">
        <f>'SO 1.3 - Materiál a práce...'!F35</f>
        <v>0</v>
      </c>
      <c r="BA58" s="100">
        <f>'SO 1.3 - Materiál a práce...'!F36</f>
        <v>0</v>
      </c>
      <c r="BB58" s="100">
        <f>'SO 1.3 - Materiál a práce...'!F37</f>
        <v>0</v>
      </c>
      <c r="BC58" s="100">
        <f>'SO 1.3 - Materiál a práce...'!F38</f>
        <v>0</v>
      </c>
      <c r="BD58" s="102">
        <f>'SO 1.3 - Materiál a práce...'!F39</f>
        <v>0</v>
      </c>
      <c r="BT58" s="103" t="s">
        <v>85</v>
      </c>
      <c r="BV58" s="103" t="s">
        <v>78</v>
      </c>
      <c r="BW58" s="103" t="s">
        <v>96</v>
      </c>
      <c r="BX58" s="103" t="s">
        <v>84</v>
      </c>
      <c r="CL58" s="103" t="s">
        <v>19</v>
      </c>
    </row>
    <row r="59" spans="1:91" s="7" customFormat="1" ht="16.5" customHeight="1">
      <c r="A59" s="96" t="s">
        <v>86</v>
      </c>
      <c r="B59" s="86"/>
      <c r="C59" s="87"/>
      <c r="D59" s="345" t="s">
        <v>97</v>
      </c>
      <c r="E59" s="345"/>
      <c r="F59" s="345"/>
      <c r="G59" s="345"/>
      <c r="H59" s="345"/>
      <c r="I59" s="88"/>
      <c r="J59" s="345" t="s">
        <v>98</v>
      </c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4">
        <f>'VON - Vedlejší a ostatní ...'!J30</f>
        <v>0</v>
      </c>
      <c r="AH59" s="343"/>
      <c r="AI59" s="343"/>
      <c r="AJ59" s="343"/>
      <c r="AK59" s="343"/>
      <c r="AL59" s="343"/>
      <c r="AM59" s="343"/>
      <c r="AN59" s="344">
        <f t="shared" si="0"/>
        <v>0</v>
      </c>
      <c r="AO59" s="343"/>
      <c r="AP59" s="343"/>
      <c r="AQ59" s="89" t="s">
        <v>82</v>
      </c>
      <c r="AR59" s="90"/>
      <c r="AS59" s="104">
        <v>0</v>
      </c>
      <c r="AT59" s="105">
        <f t="shared" si="1"/>
        <v>0</v>
      </c>
      <c r="AU59" s="106">
        <f>'VON - Vedlejší a ostatní ...'!P80</f>
        <v>0</v>
      </c>
      <c r="AV59" s="105">
        <f>'VON - Vedlejší a ostatní ...'!J33</f>
        <v>0</v>
      </c>
      <c r="AW59" s="105">
        <f>'VON - Vedlejší a ostatní ...'!J34</f>
        <v>0</v>
      </c>
      <c r="AX59" s="105">
        <f>'VON - Vedlejší a ostatní ...'!J35</f>
        <v>0</v>
      </c>
      <c r="AY59" s="105">
        <f>'VON - Vedlejší a ostatní ...'!J36</f>
        <v>0</v>
      </c>
      <c r="AZ59" s="105">
        <f>'VON - Vedlejší a ostatní ...'!F33</f>
        <v>0</v>
      </c>
      <c r="BA59" s="105">
        <f>'VON - Vedlejší a ostatní ...'!F34</f>
        <v>0</v>
      </c>
      <c r="BB59" s="105">
        <f>'VON - Vedlejší a ostatní ...'!F35</f>
        <v>0</v>
      </c>
      <c r="BC59" s="105">
        <f>'VON - Vedlejší a ostatní ...'!F36</f>
        <v>0</v>
      </c>
      <c r="BD59" s="107">
        <f>'VON - Vedlejší a ostatní ...'!F37</f>
        <v>0</v>
      </c>
      <c r="BT59" s="95" t="s">
        <v>83</v>
      </c>
      <c r="BV59" s="95" t="s">
        <v>78</v>
      </c>
      <c r="BW59" s="95" t="s">
        <v>99</v>
      </c>
      <c r="BX59" s="95" t="s">
        <v>5</v>
      </c>
      <c r="CL59" s="95" t="s">
        <v>19</v>
      </c>
      <c r="CM59" s="95" t="s">
        <v>85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rTBQ/SrIRvzQ23vgs+/nJuAH4ejpfkS8IgTokSXR1RiS8dC8n2uE4yqrZVvjNPcGpv3NRw2tN+5xIUUNvHMpWA==" saltValue="JcbD5ytYE0sTq5B4QJL7vqu4u+wz4Mje1MJerFyQR4JyKIYuPocGZhF9p/dNJK4dCZ76re0LhipEXYPFBbcB2Q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1.1 - Železniční svršek'!C2" display="/"/>
    <hyperlink ref="A57" location="'SO 1.2 - Železniční svrše...'!C2" display="/"/>
    <hyperlink ref="A58" location="'SO 1.3 - Materiál a práce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7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1" t="str">
        <f>'Rekapitulace stavby'!K6</f>
        <v>Výměna pražců a kolejnic v úseku Č. Kříž - Volary</v>
      </c>
      <c r="F7" s="372"/>
      <c r="G7" s="372"/>
      <c r="H7" s="372"/>
      <c r="I7" s="108"/>
      <c r="L7" s="20"/>
    </row>
    <row r="8" spans="1:46" s="1" customFormat="1" ht="12" customHeight="1">
      <c r="B8" s="20"/>
      <c r="D8" s="114" t="s">
        <v>101</v>
      </c>
      <c r="I8" s="108"/>
      <c r="L8" s="20"/>
    </row>
    <row r="9" spans="1:46" s="2" customFormat="1" ht="16.5" customHeight="1">
      <c r="A9" s="34"/>
      <c r="B9" s="39"/>
      <c r="C9" s="34"/>
      <c r="D9" s="34"/>
      <c r="E9" s="371" t="s">
        <v>102</v>
      </c>
      <c r="F9" s="373"/>
      <c r="G9" s="373"/>
      <c r="H9" s="373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103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74" t="s">
        <v>104</v>
      </c>
      <c r="F11" s="373"/>
      <c r="G11" s="373"/>
      <c r="H11" s="373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28. 4. 2020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37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31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5" t="str">
        <f>'Rekapitulace stavby'!E14</f>
        <v>Vyplň údaj</v>
      </c>
      <c r="F20" s="376"/>
      <c r="G20" s="376"/>
      <c r="H20" s="376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33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36</v>
      </c>
      <c r="E25" s="34"/>
      <c r="F25" s="34"/>
      <c r="G25" s="34"/>
      <c r="H25" s="34"/>
      <c r="I25" s="117" t="s">
        <v>27</v>
      </c>
      <c r="J25" s="103" t="s">
        <v>28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38</v>
      </c>
      <c r="F26" s="34"/>
      <c r="G26" s="34"/>
      <c r="H26" s="34"/>
      <c r="I26" s="117" t="s">
        <v>30</v>
      </c>
      <c r="J26" s="103" t="s">
        <v>28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9"/>
      <c r="B29" s="120"/>
      <c r="C29" s="119"/>
      <c r="D29" s="119"/>
      <c r="E29" s="377" t="s">
        <v>28</v>
      </c>
      <c r="F29" s="377"/>
      <c r="G29" s="377"/>
      <c r="H29" s="377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46</v>
      </c>
      <c r="E35" s="114" t="s">
        <v>47</v>
      </c>
      <c r="F35" s="130">
        <f>ROUND((SUM(BE88:BE252)),  2)</f>
        <v>0</v>
      </c>
      <c r="G35" s="34"/>
      <c r="H35" s="34"/>
      <c r="I35" s="131">
        <v>0.21</v>
      </c>
      <c r="J35" s="130">
        <f>ROUND(((SUM(BE88:BE252))*I35),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4" t="s">
        <v>48</v>
      </c>
      <c r="F36" s="130">
        <f>ROUND((SUM(BF88:BF252)),  2)</f>
        <v>0</v>
      </c>
      <c r="G36" s="34"/>
      <c r="H36" s="34"/>
      <c r="I36" s="131">
        <v>0.15</v>
      </c>
      <c r="J36" s="130">
        <f>ROUND(((SUM(BF88:BF252))*I36),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49</v>
      </c>
      <c r="F37" s="130">
        <f>ROUND((SUM(BG88:BG252)),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50</v>
      </c>
      <c r="F38" s="130">
        <f>ROUND((SUM(BH88:BH252)),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51</v>
      </c>
      <c r="F39" s="130">
        <f>ROUND((SUM(BI88:BI252)),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105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78" t="str">
        <f>E7</f>
        <v>Výměna pražců a kolejnic v úseku Č. Kříž - Volary</v>
      </c>
      <c r="F50" s="379"/>
      <c r="G50" s="379"/>
      <c r="H50" s="379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101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78" t="s">
        <v>102</v>
      </c>
      <c r="F52" s="380"/>
      <c r="G52" s="380"/>
      <c r="H52" s="380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103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7" t="str">
        <f>E11</f>
        <v>SO 1.1 - Železniční svršek</v>
      </c>
      <c r="F54" s="380"/>
      <c r="G54" s="380"/>
      <c r="H54" s="380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197 dle JŘ, TÚ Volary - Černý Kříž</v>
      </c>
      <c r="G56" s="36"/>
      <c r="H56" s="36"/>
      <c r="I56" s="117" t="s">
        <v>24</v>
      </c>
      <c r="J56" s="59" t="str">
        <f>IF(J14="","",J14)</f>
        <v>28. 4. 2020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33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7" t="s">
        <v>36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106</v>
      </c>
      <c r="D61" s="147"/>
      <c r="E61" s="147"/>
      <c r="F61" s="147"/>
      <c r="G61" s="147"/>
      <c r="H61" s="147"/>
      <c r="I61" s="148"/>
      <c r="J61" s="149" t="s">
        <v>107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24.95" customHeight="1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J107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110</v>
      </c>
      <c r="E65" s="160"/>
      <c r="F65" s="160"/>
      <c r="G65" s="160"/>
      <c r="H65" s="160"/>
      <c r="I65" s="161"/>
      <c r="J65" s="162">
        <f>J108</f>
        <v>0</v>
      </c>
      <c r="K65" s="97"/>
      <c r="L65" s="163"/>
    </row>
    <row r="66" spans="1:31" s="9" customFormat="1" ht="24.95" customHeight="1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J185</f>
        <v>0</v>
      </c>
      <c r="K66" s="152"/>
      <c r="L66" s="157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112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78" t="str">
        <f>E7</f>
        <v>Výměna pražců a kolejnic v úseku Č. Kříž - Volary</v>
      </c>
      <c r="F76" s="379"/>
      <c r="G76" s="379"/>
      <c r="H76" s="379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101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78" t="s">
        <v>102</v>
      </c>
      <c r="F78" s="380"/>
      <c r="G78" s="380"/>
      <c r="H78" s="380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103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7" t="str">
        <f>E11</f>
        <v>SO 1.1 - Železniční svršek</v>
      </c>
      <c r="F80" s="380"/>
      <c r="G80" s="380"/>
      <c r="H80" s="380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trať 197 dle JŘ, TÚ Volary - Černý Kříž</v>
      </c>
      <c r="G82" s="36"/>
      <c r="H82" s="36"/>
      <c r="I82" s="117" t="s">
        <v>24</v>
      </c>
      <c r="J82" s="59" t="str">
        <f>IF(J14="","",J14)</f>
        <v>28. 4. 2020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33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117" t="s">
        <v>36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113</v>
      </c>
      <c r="D87" s="167" t="s">
        <v>61</v>
      </c>
      <c r="E87" s="167" t="s">
        <v>57</v>
      </c>
      <c r="F87" s="167" t="s">
        <v>58</v>
      </c>
      <c r="G87" s="167" t="s">
        <v>114</v>
      </c>
      <c r="H87" s="167" t="s">
        <v>115</v>
      </c>
      <c r="I87" s="168" t="s">
        <v>116</v>
      </c>
      <c r="J87" s="167" t="s">
        <v>107</v>
      </c>
      <c r="K87" s="169" t="s">
        <v>117</v>
      </c>
      <c r="L87" s="170"/>
      <c r="M87" s="68" t="s">
        <v>28</v>
      </c>
      <c r="N87" s="69" t="s">
        <v>46</v>
      </c>
      <c r="O87" s="69" t="s">
        <v>118</v>
      </c>
      <c r="P87" s="69" t="s">
        <v>119</v>
      </c>
      <c r="Q87" s="69" t="s">
        <v>120</v>
      </c>
      <c r="R87" s="69" t="s">
        <v>121</v>
      </c>
      <c r="S87" s="69" t="s">
        <v>122</v>
      </c>
      <c r="T87" s="70" t="s">
        <v>123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>
      <c r="A88" s="34"/>
      <c r="B88" s="35"/>
      <c r="C88" s="75" t="s">
        <v>124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P89+SUM(P90:P107)+P185</f>
        <v>0</v>
      </c>
      <c r="Q88" s="72"/>
      <c r="R88" s="173">
        <f>R89+SUM(R90:R107)+R185</f>
        <v>1659.2850000000001</v>
      </c>
      <c r="S88" s="72"/>
      <c r="T88" s="174">
        <f>T89+SUM(T90:T107)+T185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108</v>
      </c>
      <c r="BK88" s="175">
        <f>BK89+SUM(BK90:BK107)+BK185</f>
        <v>0</v>
      </c>
    </row>
    <row r="89" spans="1:65" s="2" customFormat="1" ht="21.75" customHeight="1">
      <c r="A89" s="34"/>
      <c r="B89" s="35"/>
      <c r="C89" s="176" t="s">
        <v>125</v>
      </c>
      <c r="D89" s="176" t="s">
        <v>126</v>
      </c>
      <c r="E89" s="177" t="s">
        <v>127</v>
      </c>
      <c r="F89" s="178" t="s">
        <v>128</v>
      </c>
      <c r="G89" s="179" t="s">
        <v>129</v>
      </c>
      <c r="H89" s="180">
        <v>35</v>
      </c>
      <c r="I89" s="181"/>
      <c r="J89" s="182">
        <f>ROUND(I89*H89,2)</f>
        <v>0</v>
      </c>
      <c r="K89" s="178" t="s">
        <v>130</v>
      </c>
      <c r="L89" s="183"/>
      <c r="M89" s="184" t="s">
        <v>28</v>
      </c>
      <c r="N89" s="185" t="s">
        <v>47</v>
      </c>
      <c r="O89" s="64"/>
      <c r="P89" s="186">
        <f>O89*H89</f>
        <v>0</v>
      </c>
      <c r="Q89" s="186">
        <v>0.17</v>
      </c>
      <c r="R89" s="186">
        <f>Q89*H89</f>
        <v>5.95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131</v>
      </c>
      <c r="AT89" s="188" t="s">
        <v>126</v>
      </c>
      <c r="AU89" s="188" t="s">
        <v>76</v>
      </c>
      <c r="AY89" s="17" t="s">
        <v>132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133</v>
      </c>
      <c r="BM89" s="188" t="s">
        <v>134</v>
      </c>
    </row>
    <row r="90" spans="1:65" s="2" customFormat="1" ht="39">
      <c r="A90" s="34"/>
      <c r="B90" s="35"/>
      <c r="C90" s="36"/>
      <c r="D90" s="190" t="s">
        <v>135</v>
      </c>
      <c r="E90" s="36"/>
      <c r="F90" s="191" t="s">
        <v>136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135</v>
      </c>
      <c r="AU90" s="17" t="s">
        <v>76</v>
      </c>
    </row>
    <row r="91" spans="1:65" s="12" customFormat="1" ht="11.25">
      <c r="B91" s="194"/>
      <c r="C91" s="195"/>
      <c r="D91" s="190" t="s">
        <v>137</v>
      </c>
      <c r="E91" s="196" t="s">
        <v>28</v>
      </c>
      <c r="F91" s="197" t="s">
        <v>138</v>
      </c>
      <c r="G91" s="195"/>
      <c r="H91" s="198">
        <v>35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137</v>
      </c>
      <c r="AU91" s="204" t="s">
        <v>76</v>
      </c>
      <c r="AV91" s="12" t="s">
        <v>85</v>
      </c>
      <c r="AW91" s="12" t="s">
        <v>35</v>
      </c>
      <c r="AX91" s="12" t="s">
        <v>83</v>
      </c>
      <c r="AY91" s="204" t="s">
        <v>132</v>
      </c>
    </row>
    <row r="92" spans="1:65" s="2" customFormat="1" ht="21.75" customHeight="1">
      <c r="A92" s="34"/>
      <c r="B92" s="35"/>
      <c r="C92" s="176" t="s">
        <v>139</v>
      </c>
      <c r="D92" s="176" t="s">
        <v>126</v>
      </c>
      <c r="E92" s="177" t="s">
        <v>140</v>
      </c>
      <c r="F92" s="178" t="s">
        <v>141</v>
      </c>
      <c r="G92" s="179" t="s">
        <v>129</v>
      </c>
      <c r="H92" s="180">
        <v>35</v>
      </c>
      <c r="I92" s="181"/>
      <c r="J92" s="182">
        <f>ROUND(I92*H92,2)</f>
        <v>0</v>
      </c>
      <c r="K92" s="178" t="s">
        <v>130</v>
      </c>
      <c r="L92" s="183"/>
      <c r="M92" s="184" t="s">
        <v>28</v>
      </c>
      <c r="N92" s="185" t="s">
        <v>47</v>
      </c>
      <c r="O92" s="64"/>
      <c r="P92" s="186">
        <f>O92*H92</f>
        <v>0</v>
      </c>
      <c r="Q92" s="186">
        <v>0.39700000000000002</v>
      </c>
      <c r="R92" s="186">
        <f>Q92*H92</f>
        <v>13.895000000000001</v>
      </c>
      <c r="S92" s="186">
        <v>0</v>
      </c>
      <c r="T92" s="18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8" t="s">
        <v>131</v>
      </c>
      <c r="AT92" s="188" t="s">
        <v>126</v>
      </c>
      <c r="AU92" s="188" t="s">
        <v>76</v>
      </c>
      <c r="AY92" s="17" t="s">
        <v>132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133</v>
      </c>
      <c r="BM92" s="188" t="s">
        <v>142</v>
      </c>
    </row>
    <row r="93" spans="1:65" s="2" customFormat="1" ht="19.5">
      <c r="A93" s="34"/>
      <c r="B93" s="35"/>
      <c r="C93" s="36"/>
      <c r="D93" s="190" t="s">
        <v>135</v>
      </c>
      <c r="E93" s="36"/>
      <c r="F93" s="191" t="s">
        <v>143</v>
      </c>
      <c r="G93" s="36"/>
      <c r="H93" s="36"/>
      <c r="I93" s="115"/>
      <c r="J93" s="36"/>
      <c r="K93" s="36"/>
      <c r="L93" s="39"/>
      <c r="M93" s="192"/>
      <c r="N93" s="193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135</v>
      </c>
      <c r="AU93" s="17" t="s">
        <v>76</v>
      </c>
    </row>
    <row r="94" spans="1:65" s="12" customFormat="1" ht="11.25">
      <c r="B94" s="194"/>
      <c r="C94" s="195"/>
      <c r="D94" s="190" t="s">
        <v>137</v>
      </c>
      <c r="E94" s="196" t="s">
        <v>28</v>
      </c>
      <c r="F94" s="197" t="s">
        <v>138</v>
      </c>
      <c r="G94" s="195"/>
      <c r="H94" s="198">
        <v>35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137</v>
      </c>
      <c r="AU94" s="204" t="s">
        <v>76</v>
      </c>
      <c r="AV94" s="12" t="s">
        <v>85</v>
      </c>
      <c r="AW94" s="12" t="s">
        <v>35</v>
      </c>
      <c r="AX94" s="12" t="s">
        <v>83</v>
      </c>
      <c r="AY94" s="204" t="s">
        <v>132</v>
      </c>
    </row>
    <row r="95" spans="1:65" s="2" customFormat="1" ht="21.75" customHeight="1">
      <c r="A95" s="34"/>
      <c r="B95" s="35"/>
      <c r="C95" s="176" t="s">
        <v>144</v>
      </c>
      <c r="D95" s="176" t="s">
        <v>126</v>
      </c>
      <c r="E95" s="177" t="s">
        <v>145</v>
      </c>
      <c r="F95" s="178" t="s">
        <v>146</v>
      </c>
      <c r="G95" s="179" t="s">
        <v>129</v>
      </c>
      <c r="H95" s="180">
        <v>35</v>
      </c>
      <c r="I95" s="181"/>
      <c r="J95" s="182">
        <f>ROUND(I95*H95,2)</f>
        <v>0</v>
      </c>
      <c r="K95" s="178" t="s">
        <v>130</v>
      </c>
      <c r="L95" s="183"/>
      <c r="M95" s="184" t="s">
        <v>28</v>
      </c>
      <c r="N95" s="185" t="s">
        <v>47</v>
      </c>
      <c r="O95" s="64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131</v>
      </c>
      <c r="AT95" s="188" t="s">
        <v>126</v>
      </c>
      <c r="AU95" s="188" t="s">
        <v>76</v>
      </c>
      <c r="AY95" s="17" t="s">
        <v>132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133</v>
      </c>
      <c r="BM95" s="188" t="s">
        <v>147</v>
      </c>
    </row>
    <row r="96" spans="1:65" s="2" customFormat="1" ht="19.5">
      <c r="A96" s="34"/>
      <c r="B96" s="35"/>
      <c r="C96" s="36"/>
      <c r="D96" s="190" t="s">
        <v>135</v>
      </c>
      <c r="E96" s="36"/>
      <c r="F96" s="191" t="s">
        <v>143</v>
      </c>
      <c r="G96" s="36"/>
      <c r="H96" s="36"/>
      <c r="I96" s="115"/>
      <c r="J96" s="36"/>
      <c r="K96" s="36"/>
      <c r="L96" s="39"/>
      <c r="M96" s="192"/>
      <c r="N96" s="193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135</v>
      </c>
      <c r="AU96" s="17" t="s">
        <v>76</v>
      </c>
    </row>
    <row r="97" spans="1:65" s="12" customFormat="1" ht="11.25">
      <c r="B97" s="194"/>
      <c r="C97" s="195"/>
      <c r="D97" s="190" t="s">
        <v>137</v>
      </c>
      <c r="E97" s="196" t="s">
        <v>28</v>
      </c>
      <c r="F97" s="197" t="s">
        <v>138</v>
      </c>
      <c r="G97" s="195"/>
      <c r="H97" s="198">
        <v>35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137</v>
      </c>
      <c r="AU97" s="204" t="s">
        <v>76</v>
      </c>
      <c r="AV97" s="12" t="s">
        <v>85</v>
      </c>
      <c r="AW97" s="12" t="s">
        <v>35</v>
      </c>
      <c r="AX97" s="12" t="s">
        <v>83</v>
      </c>
      <c r="AY97" s="204" t="s">
        <v>132</v>
      </c>
    </row>
    <row r="98" spans="1:65" s="2" customFormat="1" ht="21.75" customHeight="1">
      <c r="A98" s="34"/>
      <c r="B98" s="35"/>
      <c r="C98" s="176" t="s">
        <v>8</v>
      </c>
      <c r="D98" s="176" t="s">
        <v>126</v>
      </c>
      <c r="E98" s="177" t="s">
        <v>148</v>
      </c>
      <c r="F98" s="178" t="s">
        <v>149</v>
      </c>
      <c r="G98" s="179" t="s">
        <v>150</v>
      </c>
      <c r="H98" s="180">
        <v>42</v>
      </c>
      <c r="I98" s="181"/>
      <c r="J98" s="182">
        <f>ROUND(I98*H98,2)</f>
        <v>0</v>
      </c>
      <c r="K98" s="178" t="s">
        <v>130</v>
      </c>
      <c r="L98" s="183"/>
      <c r="M98" s="184" t="s">
        <v>28</v>
      </c>
      <c r="N98" s="185" t="s">
        <v>47</v>
      </c>
      <c r="O98" s="64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8" t="s">
        <v>131</v>
      </c>
      <c r="AT98" s="188" t="s">
        <v>126</v>
      </c>
      <c r="AU98" s="188" t="s">
        <v>76</v>
      </c>
      <c r="AY98" s="17" t="s">
        <v>132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83</v>
      </c>
      <c r="BK98" s="189">
        <f>ROUND(I98*H98,2)</f>
        <v>0</v>
      </c>
      <c r="BL98" s="17" t="s">
        <v>133</v>
      </c>
      <c r="BM98" s="188" t="s">
        <v>151</v>
      </c>
    </row>
    <row r="99" spans="1:65" s="2" customFormat="1" ht="19.5">
      <c r="A99" s="34"/>
      <c r="B99" s="35"/>
      <c r="C99" s="36"/>
      <c r="D99" s="190" t="s">
        <v>135</v>
      </c>
      <c r="E99" s="36"/>
      <c r="F99" s="191" t="s">
        <v>152</v>
      </c>
      <c r="G99" s="36"/>
      <c r="H99" s="36"/>
      <c r="I99" s="115"/>
      <c r="J99" s="36"/>
      <c r="K99" s="36"/>
      <c r="L99" s="39"/>
      <c r="M99" s="192"/>
      <c r="N99" s="193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135</v>
      </c>
      <c r="AU99" s="17" t="s">
        <v>76</v>
      </c>
    </row>
    <row r="100" spans="1:65" s="12" customFormat="1" ht="11.25">
      <c r="B100" s="194"/>
      <c r="C100" s="195"/>
      <c r="D100" s="190" t="s">
        <v>137</v>
      </c>
      <c r="E100" s="196" t="s">
        <v>28</v>
      </c>
      <c r="F100" s="197" t="s">
        <v>153</v>
      </c>
      <c r="G100" s="195"/>
      <c r="H100" s="198">
        <v>42</v>
      </c>
      <c r="I100" s="199"/>
      <c r="J100" s="195"/>
      <c r="K100" s="195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137</v>
      </c>
      <c r="AU100" s="204" t="s">
        <v>76</v>
      </c>
      <c r="AV100" s="12" t="s">
        <v>85</v>
      </c>
      <c r="AW100" s="12" t="s">
        <v>35</v>
      </c>
      <c r="AX100" s="12" t="s">
        <v>83</v>
      </c>
      <c r="AY100" s="204" t="s">
        <v>132</v>
      </c>
    </row>
    <row r="101" spans="1:65" s="2" customFormat="1" ht="21.75" customHeight="1">
      <c r="A101" s="34"/>
      <c r="B101" s="35"/>
      <c r="C101" s="176" t="s">
        <v>154</v>
      </c>
      <c r="D101" s="176" t="s">
        <v>126</v>
      </c>
      <c r="E101" s="177" t="s">
        <v>155</v>
      </c>
      <c r="F101" s="178" t="s">
        <v>156</v>
      </c>
      <c r="G101" s="179" t="s">
        <v>157</v>
      </c>
      <c r="H101" s="180">
        <v>19.440000000000001</v>
      </c>
      <c r="I101" s="181"/>
      <c r="J101" s="182">
        <f>ROUND(I101*H101,2)</f>
        <v>0</v>
      </c>
      <c r="K101" s="178" t="s">
        <v>130</v>
      </c>
      <c r="L101" s="183"/>
      <c r="M101" s="184" t="s">
        <v>28</v>
      </c>
      <c r="N101" s="185" t="s">
        <v>47</v>
      </c>
      <c r="O101" s="64"/>
      <c r="P101" s="186">
        <f>O101*H101</f>
        <v>0</v>
      </c>
      <c r="Q101" s="186">
        <v>1</v>
      </c>
      <c r="R101" s="186">
        <f>Q101*H101</f>
        <v>19.440000000000001</v>
      </c>
      <c r="S101" s="186">
        <v>0</v>
      </c>
      <c r="T101" s="18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8" t="s">
        <v>131</v>
      </c>
      <c r="AT101" s="188" t="s">
        <v>126</v>
      </c>
      <c r="AU101" s="188" t="s">
        <v>76</v>
      </c>
      <c r="AY101" s="17" t="s">
        <v>132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83</v>
      </c>
      <c r="BK101" s="189">
        <f>ROUND(I101*H101,2)</f>
        <v>0</v>
      </c>
      <c r="BL101" s="17" t="s">
        <v>133</v>
      </c>
      <c r="BM101" s="188" t="s">
        <v>158</v>
      </c>
    </row>
    <row r="102" spans="1:65" s="2" customFormat="1" ht="19.5">
      <c r="A102" s="34"/>
      <c r="B102" s="35"/>
      <c r="C102" s="36"/>
      <c r="D102" s="190" t="s">
        <v>135</v>
      </c>
      <c r="E102" s="36"/>
      <c r="F102" s="191" t="s">
        <v>159</v>
      </c>
      <c r="G102" s="36"/>
      <c r="H102" s="36"/>
      <c r="I102" s="115"/>
      <c r="J102" s="36"/>
      <c r="K102" s="36"/>
      <c r="L102" s="39"/>
      <c r="M102" s="192"/>
      <c r="N102" s="193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135</v>
      </c>
      <c r="AU102" s="17" t="s">
        <v>76</v>
      </c>
    </row>
    <row r="103" spans="1:65" s="12" customFormat="1" ht="11.25">
      <c r="B103" s="194"/>
      <c r="C103" s="195"/>
      <c r="D103" s="190" t="s">
        <v>137</v>
      </c>
      <c r="E103" s="196" t="s">
        <v>28</v>
      </c>
      <c r="F103" s="197" t="s">
        <v>160</v>
      </c>
      <c r="G103" s="195"/>
      <c r="H103" s="198">
        <v>19.440000000000001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137</v>
      </c>
      <c r="AU103" s="204" t="s">
        <v>76</v>
      </c>
      <c r="AV103" s="12" t="s">
        <v>85</v>
      </c>
      <c r="AW103" s="12" t="s">
        <v>35</v>
      </c>
      <c r="AX103" s="12" t="s">
        <v>83</v>
      </c>
      <c r="AY103" s="204" t="s">
        <v>132</v>
      </c>
    </row>
    <row r="104" spans="1:65" s="2" customFormat="1" ht="21.75" customHeight="1">
      <c r="A104" s="34"/>
      <c r="B104" s="35"/>
      <c r="C104" s="176" t="s">
        <v>161</v>
      </c>
      <c r="D104" s="176" t="s">
        <v>126</v>
      </c>
      <c r="E104" s="177" t="s">
        <v>162</v>
      </c>
      <c r="F104" s="178" t="s">
        <v>163</v>
      </c>
      <c r="G104" s="179" t="s">
        <v>157</v>
      </c>
      <c r="H104" s="180">
        <v>1620</v>
      </c>
      <c r="I104" s="181"/>
      <c r="J104" s="182">
        <f>ROUND(I104*H104,2)</f>
        <v>0</v>
      </c>
      <c r="K104" s="178" t="s">
        <v>130</v>
      </c>
      <c r="L104" s="183"/>
      <c r="M104" s="184" t="s">
        <v>28</v>
      </c>
      <c r="N104" s="185" t="s">
        <v>47</v>
      </c>
      <c r="O104" s="64"/>
      <c r="P104" s="186">
        <f>O104*H104</f>
        <v>0</v>
      </c>
      <c r="Q104" s="186">
        <v>1</v>
      </c>
      <c r="R104" s="186">
        <f>Q104*H104</f>
        <v>1620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131</v>
      </c>
      <c r="AT104" s="188" t="s">
        <v>126</v>
      </c>
      <c r="AU104" s="188" t="s">
        <v>76</v>
      </c>
      <c r="AY104" s="17" t="s">
        <v>132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133</v>
      </c>
      <c r="BM104" s="188" t="s">
        <v>164</v>
      </c>
    </row>
    <row r="105" spans="1:65" s="2" customFormat="1" ht="39">
      <c r="A105" s="34"/>
      <c r="B105" s="35"/>
      <c r="C105" s="36"/>
      <c r="D105" s="190" t="s">
        <v>135</v>
      </c>
      <c r="E105" s="36"/>
      <c r="F105" s="191" t="s">
        <v>165</v>
      </c>
      <c r="G105" s="36"/>
      <c r="H105" s="36"/>
      <c r="I105" s="115"/>
      <c r="J105" s="36"/>
      <c r="K105" s="36"/>
      <c r="L105" s="39"/>
      <c r="M105" s="192"/>
      <c r="N105" s="193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135</v>
      </c>
      <c r="AU105" s="17" t="s">
        <v>76</v>
      </c>
    </row>
    <row r="106" spans="1:65" s="12" customFormat="1" ht="11.25">
      <c r="B106" s="194"/>
      <c r="C106" s="195"/>
      <c r="D106" s="190" t="s">
        <v>137</v>
      </c>
      <c r="E106" s="196" t="s">
        <v>28</v>
      </c>
      <c r="F106" s="197" t="s">
        <v>166</v>
      </c>
      <c r="G106" s="195"/>
      <c r="H106" s="198">
        <v>1620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137</v>
      </c>
      <c r="AU106" s="204" t="s">
        <v>76</v>
      </c>
      <c r="AV106" s="12" t="s">
        <v>85</v>
      </c>
      <c r="AW106" s="12" t="s">
        <v>35</v>
      </c>
      <c r="AX106" s="12" t="s">
        <v>83</v>
      </c>
      <c r="AY106" s="204" t="s">
        <v>132</v>
      </c>
    </row>
    <row r="107" spans="1:65" s="13" customFormat="1" ht="25.9" customHeight="1">
      <c r="B107" s="205"/>
      <c r="C107" s="206"/>
      <c r="D107" s="207" t="s">
        <v>75</v>
      </c>
      <c r="E107" s="208" t="s">
        <v>167</v>
      </c>
      <c r="F107" s="208" t="s">
        <v>168</v>
      </c>
      <c r="G107" s="206"/>
      <c r="H107" s="206"/>
      <c r="I107" s="209"/>
      <c r="J107" s="210">
        <f>BK107</f>
        <v>0</v>
      </c>
      <c r="K107" s="206"/>
      <c r="L107" s="211"/>
      <c r="M107" s="212"/>
      <c r="N107" s="213"/>
      <c r="O107" s="213"/>
      <c r="P107" s="214">
        <f>P108</f>
        <v>0</v>
      </c>
      <c r="Q107" s="213"/>
      <c r="R107" s="214">
        <f>R108</f>
        <v>0</v>
      </c>
      <c r="S107" s="213"/>
      <c r="T107" s="215">
        <f>T108</f>
        <v>0</v>
      </c>
      <c r="AR107" s="216" t="s">
        <v>83</v>
      </c>
      <c r="AT107" s="217" t="s">
        <v>75</v>
      </c>
      <c r="AU107" s="217" t="s">
        <v>76</v>
      </c>
      <c r="AY107" s="216" t="s">
        <v>132</v>
      </c>
      <c r="BK107" s="218">
        <f>BK108</f>
        <v>0</v>
      </c>
    </row>
    <row r="108" spans="1:65" s="13" customFormat="1" ht="22.9" customHeight="1">
      <c r="B108" s="205"/>
      <c r="C108" s="206"/>
      <c r="D108" s="207" t="s">
        <v>75</v>
      </c>
      <c r="E108" s="219" t="s">
        <v>169</v>
      </c>
      <c r="F108" s="219" t="s">
        <v>170</v>
      </c>
      <c r="G108" s="206"/>
      <c r="H108" s="206"/>
      <c r="I108" s="209"/>
      <c r="J108" s="220">
        <f>BK108</f>
        <v>0</v>
      </c>
      <c r="K108" s="206"/>
      <c r="L108" s="211"/>
      <c r="M108" s="212"/>
      <c r="N108" s="213"/>
      <c r="O108" s="213"/>
      <c r="P108" s="214">
        <f>SUM(P109:P184)</f>
        <v>0</v>
      </c>
      <c r="Q108" s="213"/>
      <c r="R108" s="214">
        <f>SUM(R109:R184)</f>
        <v>0</v>
      </c>
      <c r="S108" s="213"/>
      <c r="T108" s="215">
        <f>SUM(T109:T184)</f>
        <v>0</v>
      </c>
      <c r="AR108" s="216" t="s">
        <v>83</v>
      </c>
      <c r="AT108" s="217" t="s">
        <v>75</v>
      </c>
      <c r="AU108" s="217" t="s">
        <v>83</v>
      </c>
      <c r="AY108" s="216" t="s">
        <v>132</v>
      </c>
      <c r="BK108" s="218">
        <f>SUM(BK109:BK184)</f>
        <v>0</v>
      </c>
    </row>
    <row r="109" spans="1:65" s="2" customFormat="1" ht="55.5" customHeight="1">
      <c r="A109" s="34"/>
      <c r="B109" s="35"/>
      <c r="C109" s="221" t="s">
        <v>171</v>
      </c>
      <c r="D109" s="221" t="s">
        <v>172</v>
      </c>
      <c r="E109" s="222" t="s">
        <v>173</v>
      </c>
      <c r="F109" s="223" t="s">
        <v>174</v>
      </c>
      <c r="G109" s="224" t="s">
        <v>175</v>
      </c>
      <c r="H109" s="225">
        <v>16</v>
      </c>
      <c r="I109" s="226"/>
      <c r="J109" s="227">
        <f>ROUND(I109*H109,2)</f>
        <v>0</v>
      </c>
      <c r="K109" s="223" t="s">
        <v>130</v>
      </c>
      <c r="L109" s="39"/>
      <c r="M109" s="228" t="s">
        <v>28</v>
      </c>
      <c r="N109" s="229" t="s">
        <v>47</v>
      </c>
      <c r="O109" s="64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8" t="s">
        <v>133</v>
      </c>
      <c r="AT109" s="188" t="s">
        <v>172</v>
      </c>
      <c r="AU109" s="188" t="s">
        <v>85</v>
      </c>
      <c r="AY109" s="17" t="s">
        <v>132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7" t="s">
        <v>83</v>
      </c>
      <c r="BK109" s="189">
        <f>ROUND(I109*H109,2)</f>
        <v>0</v>
      </c>
      <c r="BL109" s="17" t="s">
        <v>133</v>
      </c>
      <c r="BM109" s="188" t="s">
        <v>176</v>
      </c>
    </row>
    <row r="110" spans="1:65" s="2" customFormat="1" ht="48.75">
      <c r="A110" s="34"/>
      <c r="B110" s="35"/>
      <c r="C110" s="36"/>
      <c r="D110" s="190" t="s">
        <v>177</v>
      </c>
      <c r="E110" s="36"/>
      <c r="F110" s="191" t="s">
        <v>178</v>
      </c>
      <c r="G110" s="36"/>
      <c r="H110" s="36"/>
      <c r="I110" s="115"/>
      <c r="J110" s="36"/>
      <c r="K110" s="36"/>
      <c r="L110" s="39"/>
      <c r="M110" s="192"/>
      <c r="N110" s="193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177</v>
      </c>
      <c r="AU110" s="17" t="s">
        <v>85</v>
      </c>
    </row>
    <row r="111" spans="1:65" s="2" customFormat="1" ht="39">
      <c r="A111" s="34"/>
      <c r="B111" s="35"/>
      <c r="C111" s="36"/>
      <c r="D111" s="190" t="s">
        <v>135</v>
      </c>
      <c r="E111" s="36"/>
      <c r="F111" s="191" t="s">
        <v>179</v>
      </c>
      <c r="G111" s="36"/>
      <c r="H111" s="36"/>
      <c r="I111" s="115"/>
      <c r="J111" s="36"/>
      <c r="K111" s="36"/>
      <c r="L111" s="39"/>
      <c r="M111" s="192"/>
      <c r="N111" s="193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135</v>
      </c>
      <c r="AU111" s="17" t="s">
        <v>85</v>
      </c>
    </row>
    <row r="112" spans="1:65" s="12" customFormat="1" ht="11.25">
      <c r="B112" s="194"/>
      <c r="C112" s="195"/>
      <c r="D112" s="190" t="s">
        <v>137</v>
      </c>
      <c r="E112" s="196" t="s">
        <v>28</v>
      </c>
      <c r="F112" s="197" t="s">
        <v>180</v>
      </c>
      <c r="G112" s="195"/>
      <c r="H112" s="198">
        <v>16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137</v>
      </c>
      <c r="AU112" s="204" t="s">
        <v>85</v>
      </c>
      <c r="AV112" s="12" t="s">
        <v>85</v>
      </c>
      <c r="AW112" s="12" t="s">
        <v>35</v>
      </c>
      <c r="AX112" s="12" t="s">
        <v>83</v>
      </c>
      <c r="AY112" s="204" t="s">
        <v>132</v>
      </c>
    </row>
    <row r="113" spans="1:65" s="2" customFormat="1" ht="33" customHeight="1">
      <c r="A113" s="34"/>
      <c r="B113" s="35"/>
      <c r="C113" s="221" t="s">
        <v>181</v>
      </c>
      <c r="D113" s="221" t="s">
        <v>172</v>
      </c>
      <c r="E113" s="222" t="s">
        <v>182</v>
      </c>
      <c r="F113" s="223" t="s">
        <v>183</v>
      </c>
      <c r="G113" s="224" t="s">
        <v>175</v>
      </c>
      <c r="H113" s="225">
        <v>1090.8</v>
      </c>
      <c r="I113" s="226"/>
      <c r="J113" s="227">
        <f>ROUND(I113*H113,2)</f>
        <v>0</v>
      </c>
      <c r="K113" s="223" t="s">
        <v>130</v>
      </c>
      <c r="L113" s="39"/>
      <c r="M113" s="228" t="s">
        <v>28</v>
      </c>
      <c r="N113" s="229" t="s">
        <v>47</v>
      </c>
      <c r="O113" s="64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8" t="s">
        <v>133</v>
      </c>
      <c r="AT113" s="188" t="s">
        <v>172</v>
      </c>
      <c r="AU113" s="188" t="s">
        <v>85</v>
      </c>
      <c r="AY113" s="17" t="s">
        <v>132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133</v>
      </c>
      <c r="BM113" s="188" t="s">
        <v>184</v>
      </c>
    </row>
    <row r="114" spans="1:65" s="2" customFormat="1" ht="39">
      <c r="A114" s="34"/>
      <c r="B114" s="35"/>
      <c r="C114" s="36"/>
      <c r="D114" s="190" t="s">
        <v>177</v>
      </c>
      <c r="E114" s="36"/>
      <c r="F114" s="191" t="s">
        <v>185</v>
      </c>
      <c r="G114" s="36"/>
      <c r="H114" s="36"/>
      <c r="I114" s="115"/>
      <c r="J114" s="36"/>
      <c r="K114" s="36"/>
      <c r="L114" s="39"/>
      <c r="M114" s="192"/>
      <c r="N114" s="193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177</v>
      </c>
      <c r="AU114" s="17" t="s">
        <v>85</v>
      </c>
    </row>
    <row r="115" spans="1:65" s="2" customFormat="1" ht="19.5">
      <c r="A115" s="34"/>
      <c r="B115" s="35"/>
      <c r="C115" s="36"/>
      <c r="D115" s="190" t="s">
        <v>135</v>
      </c>
      <c r="E115" s="36"/>
      <c r="F115" s="191" t="s">
        <v>186</v>
      </c>
      <c r="G115" s="36"/>
      <c r="H115" s="36"/>
      <c r="I115" s="115"/>
      <c r="J115" s="36"/>
      <c r="K115" s="36"/>
      <c r="L115" s="39"/>
      <c r="M115" s="192"/>
      <c r="N115" s="193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135</v>
      </c>
      <c r="AU115" s="17" t="s">
        <v>85</v>
      </c>
    </row>
    <row r="116" spans="1:65" s="12" customFormat="1" ht="11.25">
      <c r="B116" s="194"/>
      <c r="C116" s="195"/>
      <c r="D116" s="190" t="s">
        <v>137</v>
      </c>
      <c r="E116" s="196" t="s">
        <v>28</v>
      </c>
      <c r="F116" s="197" t="s">
        <v>187</v>
      </c>
      <c r="G116" s="195"/>
      <c r="H116" s="198">
        <v>1090.8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137</v>
      </c>
      <c r="AU116" s="204" t="s">
        <v>85</v>
      </c>
      <c r="AV116" s="12" t="s">
        <v>85</v>
      </c>
      <c r="AW116" s="12" t="s">
        <v>35</v>
      </c>
      <c r="AX116" s="12" t="s">
        <v>83</v>
      </c>
      <c r="AY116" s="204" t="s">
        <v>132</v>
      </c>
    </row>
    <row r="117" spans="1:65" s="2" customFormat="1" ht="66.75" customHeight="1">
      <c r="A117" s="34"/>
      <c r="B117" s="35"/>
      <c r="C117" s="221" t="s">
        <v>7</v>
      </c>
      <c r="D117" s="221" t="s">
        <v>172</v>
      </c>
      <c r="E117" s="222" t="s">
        <v>188</v>
      </c>
      <c r="F117" s="223" t="s">
        <v>189</v>
      </c>
      <c r="G117" s="224" t="s">
        <v>129</v>
      </c>
      <c r="H117" s="225">
        <v>2387</v>
      </c>
      <c r="I117" s="226"/>
      <c r="J117" s="227">
        <f>ROUND(I117*H117,2)</f>
        <v>0</v>
      </c>
      <c r="K117" s="223" t="s">
        <v>130</v>
      </c>
      <c r="L117" s="39"/>
      <c r="M117" s="228" t="s">
        <v>28</v>
      </c>
      <c r="N117" s="229" t="s">
        <v>47</v>
      </c>
      <c r="O117" s="64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8" t="s">
        <v>133</v>
      </c>
      <c r="AT117" s="188" t="s">
        <v>172</v>
      </c>
      <c r="AU117" s="188" t="s">
        <v>85</v>
      </c>
      <c r="AY117" s="17" t="s">
        <v>132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7" t="s">
        <v>83</v>
      </c>
      <c r="BK117" s="189">
        <f>ROUND(I117*H117,2)</f>
        <v>0</v>
      </c>
      <c r="BL117" s="17" t="s">
        <v>133</v>
      </c>
      <c r="BM117" s="188" t="s">
        <v>190</v>
      </c>
    </row>
    <row r="118" spans="1:65" s="2" customFormat="1" ht="58.5">
      <c r="A118" s="34"/>
      <c r="B118" s="35"/>
      <c r="C118" s="36"/>
      <c r="D118" s="190" t="s">
        <v>177</v>
      </c>
      <c r="E118" s="36"/>
      <c r="F118" s="191" t="s">
        <v>191</v>
      </c>
      <c r="G118" s="36"/>
      <c r="H118" s="36"/>
      <c r="I118" s="115"/>
      <c r="J118" s="36"/>
      <c r="K118" s="36"/>
      <c r="L118" s="39"/>
      <c r="M118" s="192"/>
      <c r="N118" s="193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177</v>
      </c>
      <c r="AU118" s="17" t="s">
        <v>85</v>
      </c>
    </row>
    <row r="119" spans="1:65" s="2" customFormat="1" ht="19.5">
      <c r="A119" s="34"/>
      <c r="B119" s="35"/>
      <c r="C119" s="36"/>
      <c r="D119" s="190" t="s">
        <v>135</v>
      </c>
      <c r="E119" s="36"/>
      <c r="F119" s="191" t="s">
        <v>192</v>
      </c>
      <c r="G119" s="36"/>
      <c r="H119" s="36"/>
      <c r="I119" s="115"/>
      <c r="J119" s="36"/>
      <c r="K119" s="36"/>
      <c r="L119" s="39"/>
      <c r="M119" s="192"/>
      <c r="N119" s="193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135</v>
      </c>
      <c r="AU119" s="17" t="s">
        <v>85</v>
      </c>
    </row>
    <row r="120" spans="1:65" s="12" customFormat="1" ht="11.25">
      <c r="B120" s="194"/>
      <c r="C120" s="195"/>
      <c r="D120" s="190" t="s">
        <v>137</v>
      </c>
      <c r="E120" s="196" t="s">
        <v>28</v>
      </c>
      <c r="F120" s="197" t="s">
        <v>193</v>
      </c>
      <c r="G120" s="195"/>
      <c r="H120" s="198">
        <v>2387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137</v>
      </c>
      <c r="AU120" s="204" t="s">
        <v>85</v>
      </c>
      <c r="AV120" s="12" t="s">
        <v>85</v>
      </c>
      <c r="AW120" s="12" t="s">
        <v>35</v>
      </c>
      <c r="AX120" s="12" t="s">
        <v>83</v>
      </c>
      <c r="AY120" s="204" t="s">
        <v>132</v>
      </c>
    </row>
    <row r="121" spans="1:65" s="2" customFormat="1" ht="44.25" customHeight="1">
      <c r="A121" s="34"/>
      <c r="B121" s="35"/>
      <c r="C121" s="221" t="s">
        <v>194</v>
      </c>
      <c r="D121" s="221" t="s">
        <v>172</v>
      </c>
      <c r="E121" s="222" t="s">
        <v>195</v>
      </c>
      <c r="F121" s="223" t="s">
        <v>196</v>
      </c>
      <c r="G121" s="224" t="s">
        <v>197</v>
      </c>
      <c r="H121" s="225">
        <v>2850</v>
      </c>
      <c r="I121" s="226"/>
      <c r="J121" s="227">
        <f>ROUND(I121*H121,2)</f>
        <v>0</v>
      </c>
      <c r="K121" s="223" t="s">
        <v>130</v>
      </c>
      <c r="L121" s="39"/>
      <c r="M121" s="228" t="s">
        <v>28</v>
      </c>
      <c r="N121" s="229" t="s">
        <v>47</v>
      </c>
      <c r="O121" s="64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8" t="s">
        <v>133</v>
      </c>
      <c r="AT121" s="188" t="s">
        <v>172</v>
      </c>
      <c r="AU121" s="188" t="s">
        <v>85</v>
      </c>
      <c r="AY121" s="17" t="s">
        <v>132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7" t="s">
        <v>83</v>
      </c>
      <c r="BK121" s="189">
        <f>ROUND(I121*H121,2)</f>
        <v>0</v>
      </c>
      <c r="BL121" s="17" t="s">
        <v>133</v>
      </c>
      <c r="BM121" s="188" t="s">
        <v>198</v>
      </c>
    </row>
    <row r="122" spans="1:65" s="2" customFormat="1" ht="39">
      <c r="A122" s="34"/>
      <c r="B122" s="35"/>
      <c r="C122" s="36"/>
      <c r="D122" s="190" t="s">
        <v>177</v>
      </c>
      <c r="E122" s="36"/>
      <c r="F122" s="191" t="s">
        <v>199</v>
      </c>
      <c r="G122" s="36"/>
      <c r="H122" s="36"/>
      <c r="I122" s="115"/>
      <c r="J122" s="36"/>
      <c r="K122" s="36"/>
      <c r="L122" s="39"/>
      <c r="M122" s="192"/>
      <c r="N122" s="193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177</v>
      </c>
      <c r="AU122" s="17" t="s">
        <v>85</v>
      </c>
    </row>
    <row r="123" spans="1:65" s="2" customFormat="1" ht="19.5">
      <c r="A123" s="34"/>
      <c r="B123" s="35"/>
      <c r="C123" s="36"/>
      <c r="D123" s="190" t="s">
        <v>135</v>
      </c>
      <c r="E123" s="36"/>
      <c r="F123" s="191" t="s">
        <v>200</v>
      </c>
      <c r="G123" s="36"/>
      <c r="H123" s="36"/>
      <c r="I123" s="115"/>
      <c r="J123" s="36"/>
      <c r="K123" s="36"/>
      <c r="L123" s="39"/>
      <c r="M123" s="192"/>
      <c r="N123" s="193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135</v>
      </c>
      <c r="AU123" s="17" t="s">
        <v>85</v>
      </c>
    </row>
    <row r="124" spans="1:65" s="12" customFormat="1" ht="11.25">
      <c r="B124" s="194"/>
      <c r="C124" s="195"/>
      <c r="D124" s="190" t="s">
        <v>137</v>
      </c>
      <c r="E124" s="196" t="s">
        <v>28</v>
      </c>
      <c r="F124" s="197" t="s">
        <v>201</v>
      </c>
      <c r="G124" s="195"/>
      <c r="H124" s="198">
        <v>2850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137</v>
      </c>
      <c r="AU124" s="204" t="s">
        <v>85</v>
      </c>
      <c r="AV124" s="12" t="s">
        <v>85</v>
      </c>
      <c r="AW124" s="12" t="s">
        <v>35</v>
      </c>
      <c r="AX124" s="12" t="s">
        <v>83</v>
      </c>
      <c r="AY124" s="204" t="s">
        <v>132</v>
      </c>
    </row>
    <row r="125" spans="1:65" s="2" customFormat="1" ht="21.75" customHeight="1">
      <c r="A125" s="34"/>
      <c r="B125" s="35"/>
      <c r="C125" s="221" t="s">
        <v>202</v>
      </c>
      <c r="D125" s="221" t="s">
        <v>172</v>
      </c>
      <c r="E125" s="222" t="s">
        <v>203</v>
      </c>
      <c r="F125" s="223" t="s">
        <v>204</v>
      </c>
      <c r="G125" s="224" t="s">
        <v>129</v>
      </c>
      <c r="H125" s="225">
        <v>21</v>
      </c>
      <c r="I125" s="226"/>
      <c r="J125" s="227">
        <f>ROUND(I125*H125,2)</f>
        <v>0</v>
      </c>
      <c r="K125" s="223" t="s">
        <v>130</v>
      </c>
      <c r="L125" s="39"/>
      <c r="M125" s="228" t="s">
        <v>28</v>
      </c>
      <c r="N125" s="229" t="s">
        <v>47</v>
      </c>
      <c r="O125" s="64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133</v>
      </c>
      <c r="AT125" s="188" t="s">
        <v>172</v>
      </c>
      <c r="AU125" s="188" t="s">
        <v>85</v>
      </c>
      <c r="AY125" s="17" t="s">
        <v>132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133</v>
      </c>
      <c r="BM125" s="188" t="s">
        <v>205</v>
      </c>
    </row>
    <row r="126" spans="1:65" s="2" customFormat="1" ht="19.5">
      <c r="A126" s="34"/>
      <c r="B126" s="35"/>
      <c r="C126" s="36"/>
      <c r="D126" s="190" t="s">
        <v>177</v>
      </c>
      <c r="E126" s="36"/>
      <c r="F126" s="191" t="s">
        <v>206</v>
      </c>
      <c r="G126" s="36"/>
      <c r="H126" s="36"/>
      <c r="I126" s="115"/>
      <c r="J126" s="36"/>
      <c r="K126" s="36"/>
      <c r="L126" s="39"/>
      <c r="M126" s="192"/>
      <c r="N126" s="193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177</v>
      </c>
      <c r="AU126" s="17" t="s">
        <v>85</v>
      </c>
    </row>
    <row r="127" spans="1:65" s="2" customFormat="1" ht="19.5">
      <c r="A127" s="34"/>
      <c r="B127" s="35"/>
      <c r="C127" s="36"/>
      <c r="D127" s="190" t="s">
        <v>135</v>
      </c>
      <c r="E127" s="36"/>
      <c r="F127" s="191" t="s">
        <v>207</v>
      </c>
      <c r="G127" s="36"/>
      <c r="H127" s="36"/>
      <c r="I127" s="115"/>
      <c r="J127" s="36"/>
      <c r="K127" s="36"/>
      <c r="L127" s="39"/>
      <c r="M127" s="192"/>
      <c r="N127" s="193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135</v>
      </c>
      <c r="AU127" s="17" t="s">
        <v>85</v>
      </c>
    </row>
    <row r="128" spans="1:65" s="12" customFormat="1" ht="11.25">
      <c r="B128" s="194"/>
      <c r="C128" s="195"/>
      <c r="D128" s="190" t="s">
        <v>137</v>
      </c>
      <c r="E128" s="196" t="s">
        <v>28</v>
      </c>
      <c r="F128" s="197" t="s">
        <v>208</v>
      </c>
      <c r="G128" s="195"/>
      <c r="H128" s="198">
        <v>21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137</v>
      </c>
      <c r="AU128" s="204" t="s">
        <v>85</v>
      </c>
      <c r="AV128" s="12" t="s">
        <v>85</v>
      </c>
      <c r="AW128" s="12" t="s">
        <v>35</v>
      </c>
      <c r="AX128" s="12" t="s">
        <v>83</v>
      </c>
      <c r="AY128" s="204" t="s">
        <v>132</v>
      </c>
    </row>
    <row r="129" spans="1:65" s="2" customFormat="1" ht="44.25" customHeight="1">
      <c r="A129" s="34"/>
      <c r="B129" s="35"/>
      <c r="C129" s="221" t="s">
        <v>209</v>
      </c>
      <c r="D129" s="221" t="s">
        <v>172</v>
      </c>
      <c r="E129" s="222" t="s">
        <v>210</v>
      </c>
      <c r="F129" s="223" t="s">
        <v>211</v>
      </c>
      <c r="G129" s="224" t="s">
        <v>212</v>
      </c>
      <c r="H129" s="225">
        <v>114</v>
      </c>
      <c r="I129" s="226"/>
      <c r="J129" s="227">
        <f>ROUND(I129*H129,2)</f>
        <v>0</v>
      </c>
      <c r="K129" s="223" t="s">
        <v>130</v>
      </c>
      <c r="L129" s="39"/>
      <c r="M129" s="228" t="s">
        <v>28</v>
      </c>
      <c r="N129" s="229" t="s">
        <v>47</v>
      </c>
      <c r="O129" s="64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133</v>
      </c>
      <c r="AT129" s="188" t="s">
        <v>172</v>
      </c>
      <c r="AU129" s="188" t="s">
        <v>85</v>
      </c>
      <c r="AY129" s="17" t="s">
        <v>132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83</v>
      </c>
      <c r="BK129" s="189">
        <f>ROUND(I129*H129,2)</f>
        <v>0</v>
      </c>
      <c r="BL129" s="17" t="s">
        <v>133</v>
      </c>
      <c r="BM129" s="188" t="s">
        <v>213</v>
      </c>
    </row>
    <row r="130" spans="1:65" s="2" customFormat="1" ht="39">
      <c r="A130" s="34"/>
      <c r="B130" s="35"/>
      <c r="C130" s="36"/>
      <c r="D130" s="190" t="s">
        <v>177</v>
      </c>
      <c r="E130" s="36"/>
      <c r="F130" s="191" t="s">
        <v>214</v>
      </c>
      <c r="G130" s="36"/>
      <c r="H130" s="36"/>
      <c r="I130" s="115"/>
      <c r="J130" s="36"/>
      <c r="K130" s="36"/>
      <c r="L130" s="39"/>
      <c r="M130" s="192"/>
      <c r="N130" s="193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177</v>
      </c>
      <c r="AU130" s="17" t="s">
        <v>85</v>
      </c>
    </row>
    <row r="131" spans="1:65" s="12" customFormat="1" ht="11.25">
      <c r="B131" s="194"/>
      <c r="C131" s="195"/>
      <c r="D131" s="190" t="s">
        <v>137</v>
      </c>
      <c r="E131" s="196" t="s">
        <v>28</v>
      </c>
      <c r="F131" s="197" t="s">
        <v>215</v>
      </c>
      <c r="G131" s="195"/>
      <c r="H131" s="198">
        <v>114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137</v>
      </c>
      <c r="AU131" s="204" t="s">
        <v>85</v>
      </c>
      <c r="AV131" s="12" t="s">
        <v>85</v>
      </c>
      <c r="AW131" s="12" t="s">
        <v>35</v>
      </c>
      <c r="AX131" s="12" t="s">
        <v>83</v>
      </c>
      <c r="AY131" s="204" t="s">
        <v>132</v>
      </c>
    </row>
    <row r="132" spans="1:65" s="2" customFormat="1" ht="55.5" customHeight="1">
      <c r="A132" s="34"/>
      <c r="B132" s="35"/>
      <c r="C132" s="221" t="s">
        <v>216</v>
      </c>
      <c r="D132" s="221" t="s">
        <v>172</v>
      </c>
      <c r="E132" s="222" t="s">
        <v>217</v>
      </c>
      <c r="F132" s="223" t="s">
        <v>218</v>
      </c>
      <c r="G132" s="224" t="s">
        <v>219</v>
      </c>
      <c r="H132" s="225">
        <v>32</v>
      </c>
      <c r="I132" s="226"/>
      <c r="J132" s="227">
        <f>ROUND(I132*H132,2)</f>
        <v>0</v>
      </c>
      <c r="K132" s="223" t="s">
        <v>130</v>
      </c>
      <c r="L132" s="39"/>
      <c r="M132" s="228" t="s">
        <v>28</v>
      </c>
      <c r="N132" s="229" t="s">
        <v>47</v>
      </c>
      <c r="O132" s="64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133</v>
      </c>
      <c r="AT132" s="188" t="s">
        <v>172</v>
      </c>
      <c r="AU132" s="188" t="s">
        <v>85</v>
      </c>
      <c r="AY132" s="17" t="s">
        <v>132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83</v>
      </c>
      <c r="BK132" s="189">
        <f>ROUND(I132*H132,2)</f>
        <v>0</v>
      </c>
      <c r="BL132" s="17" t="s">
        <v>133</v>
      </c>
      <c r="BM132" s="188" t="s">
        <v>220</v>
      </c>
    </row>
    <row r="133" spans="1:65" s="2" customFormat="1" ht="48.75">
      <c r="A133" s="34"/>
      <c r="B133" s="35"/>
      <c r="C133" s="36"/>
      <c r="D133" s="190" t="s">
        <v>177</v>
      </c>
      <c r="E133" s="36"/>
      <c r="F133" s="191" t="s">
        <v>221</v>
      </c>
      <c r="G133" s="36"/>
      <c r="H133" s="36"/>
      <c r="I133" s="115"/>
      <c r="J133" s="36"/>
      <c r="K133" s="36"/>
      <c r="L133" s="39"/>
      <c r="M133" s="192"/>
      <c r="N133" s="193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177</v>
      </c>
      <c r="AU133" s="17" t="s">
        <v>85</v>
      </c>
    </row>
    <row r="134" spans="1:65" s="12" customFormat="1" ht="11.25">
      <c r="B134" s="194"/>
      <c r="C134" s="195"/>
      <c r="D134" s="190" t="s">
        <v>137</v>
      </c>
      <c r="E134" s="196" t="s">
        <v>28</v>
      </c>
      <c r="F134" s="197" t="s">
        <v>222</v>
      </c>
      <c r="G134" s="195"/>
      <c r="H134" s="198">
        <v>32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137</v>
      </c>
      <c r="AU134" s="204" t="s">
        <v>85</v>
      </c>
      <c r="AV134" s="12" t="s">
        <v>85</v>
      </c>
      <c r="AW134" s="12" t="s">
        <v>35</v>
      </c>
      <c r="AX134" s="12" t="s">
        <v>83</v>
      </c>
      <c r="AY134" s="204" t="s">
        <v>132</v>
      </c>
    </row>
    <row r="135" spans="1:65" s="2" customFormat="1" ht="44.25" customHeight="1">
      <c r="A135" s="34"/>
      <c r="B135" s="35"/>
      <c r="C135" s="221" t="s">
        <v>223</v>
      </c>
      <c r="D135" s="221" t="s">
        <v>172</v>
      </c>
      <c r="E135" s="222" t="s">
        <v>224</v>
      </c>
      <c r="F135" s="223" t="s">
        <v>225</v>
      </c>
      <c r="G135" s="224" t="s">
        <v>219</v>
      </c>
      <c r="H135" s="225">
        <v>8</v>
      </c>
      <c r="I135" s="226"/>
      <c r="J135" s="227">
        <f>ROUND(I135*H135,2)</f>
        <v>0</v>
      </c>
      <c r="K135" s="223" t="s">
        <v>130</v>
      </c>
      <c r="L135" s="39"/>
      <c r="M135" s="228" t="s">
        <v>28</v>
      </c>
      <c r="N135" s="229" t="s">
        <v>47</v>
      </c>
      <c r="O135" s="64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133</v>
      </c>
      <c r="AT135" s="188" t="s">
        <v>172</v>
      </c>
      <c r="AU135" s="188" t="s">
        <v>85</v>
      </c>
      <c r="AY135" s="17" t="s">
        <v>132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133</v>
      </c>
      <c r="BM135" s="188" t="s">
        <v>226</v>
      </c>
    </row>
    <row r="136" spans="1:65" s="2" customFormat="1" ht="39">
      <c r="A136" s="34"/>
      <c r="B136" s="35"/>
      <c r="C136" s="36"/>
      <c r="D136" s="190" t="s">
        <v>177</v>
      </c>
      <c r="E136" s="36"/>
      <c r="F136" s="191" t="s">
        <v>227</v>
      </c>
      <c r="G136" s="36"/>
      <c r="H136" s="36"/>
      <c r="I136" s="115"/>
      <c r="J136" s="36"/>
      <c r="K136" s="36"/>
      <c r="L136" s="39"/>
      <c r="M136" s="192"/>
      <c r="N136" s="193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177</v>
      </c>
      <c r="AU136" s="17" t="s">
        <v>85</v>
      </c>
    </row>
    <row r="137" spans="1:65" s="2" customFormat="1" ht="19.5">
      <c r="A137" s="34"/>
      <c r="B137" s="35"/>
      <c r="C137" s="36"/>
      <c r="D137" s="190" t="s">
        <v>135</v>
      </c>
      <c r="E137" s="36"/>
      <c r="F137" s="191" t="s">
        <v>228</v>
      </c>
      <c r="G137" s="36"/>
      <c r="H137" s="36"/>
      <c r="I137" s="115"/>
      <c r="J137" s="36"/>
      <c r="K137" s="36"/>
      <c r="L137" s="39"/>
      <c r="M137" s="192"/>
      <c r="N137" s="193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135</v>
      </c>
      <c r="AU137" s="17" t="s">
        <v>85</v>
      </c>
    </row>
    <row r="138" spans="1:65" s="12" customFormat="1" ht="11.25">
      <c r="B138" s="194"/>
      <c r="C138" s="195"/>
      <c r="D138" s="190" t="s">
        <v>137</v>
      </c>
      <c r="E138" s="196" t="s">
        <v>28</v>
      </c>
      <c r="F138" s="197" t="s">
        <v>229</v>
      </c>
      <c r="G138" s="195"/>
      <c r="H138" s="198">
        <v>8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137</v>
      </c>
      <c r="AU138" s="204" t="s">
        <v>85</v>
      </c>
      <c r="AV138" s="12" t="s">
        <v>85</v>
      </c>
      <c r="AW138" s="12" t="s">
        <v>35</v>
      </c>
      <c r="AX138" s="12" t="s">
        <v>83</v>
      </c>
      <c r="AY138" s="204" t="s">
        <v>132</v>
      </c>
    </row>
    <row r="139" spans="1:65" s="2" customFormat="1" ht="44.25" customHeight="1">
      <c r="A139" s="34"/>
      <c r="B139" s="35"/>
      <c r="C139" s="221" t="s">
        <v>230</v>
      </c>
      <c r="D139" s="221" t="s">
        <v>172</v>
      </c>
      <c r="E139" s="222" t="s">
        <v>231</v>
      </c>
      <c r="F139" s="223" t="s">
        <v>232</v>
      </c>
      <c r="G139" s="224" t="s">
        <v>219</v>
      </c>
      <c r="H139" s="225">
        <v>8</v>
      </c>
      <c r="I139" s="226"/>
      <c r="J139" s="227">
        <f>ROUND(I139*H139,2)</f>
        <v>0</v>
      </c>
      <c r="K139" s="223" t="s">
        <v>130</v>
      </c>
      <c r="L139" s="39"/>
      <c r="M139" s="228" t="s">
        <v>28</v>
      </c>
      <c r="N139" s="229" t="s">
        <v>47</v>
      </c>
      <c r="O139" s="64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133</v>
      </c>
      <c r="AT139" s="188" t="s">
        <v>172</v>
      </c>
      <c r="AU139" s="188" t="s">
        <v>85</v>
      </c>
      <c r="AY139" s="17" t="s">
        <v>132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133</v>
      </c>
      <c r="BM139" s="188" t="s">
        <v>233</v>
      </c>
    </row>
    <row r="140" spans="1:65" s="2" customFormat="1" ht="39">
      <c r="A140" s="34"/>
      <c r="B140" s="35"/>
      <c r="C140" s="36"/>
      <c r="D140" s="190" t="s">
        <v>177</v>
      </c>
      <c r="E140" s="36"/>
      <c r="F140" s="191" t="s">
        <v>234</v>
      </c>
      <c r="G140" s="36"/>
      <c r="H140" s="36"/>
      <c r="I140" s="115"/>
      <c r="J140" s="36"/>
      <c r="K140" s="36"/>
      <c r="L140" s="39"/>
      <c r="M140" s="192"/>
      <c r="N140" s="193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177</v>
      </c>
      <c r="AU140" s="17" t="s">
        <v>85</v>
      </c>
    </row>
    <row r="141" spans="1:65" s="12" customFormat="1" ht="11.25">
      <c r="B141" s="194"/>
      <c r="C141" s="195"/>
      <c r="D141" s="190" t="s">
        <v>137</v>
      </c>
      <c r="E141" s="196" t="s">
        <v>28</v>
      </c>
      <c r="F141" s="197" t="s">
        <v>235</v>
      </c>
      <c r="G141" s="195"/>
      <c r="H141" s="198">
        <v>8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137</v>
      </c>
      <c r="AU141" s="204" t="s">
        <v>85</v>
      </c>
      <c r="AV141" s="12" t="s">
        <v>85</v>
      </c>
      <c r="AW141" s="12" t="s">
        <v>35</v>
      </c>
      <c r="AX141" s="12" t="s">
        <v>83</v>
      </c>
      <c r="AY141" s="204" t="s">
        <v>132</v>
      </c>
    </row>
    <row r="142" spans="1:65" s="2" customFormat="1" ht="44.25" customHeight="1">
      <c r="A142" s="34"/>
      <c r="B142" s="35"/>
      <c r="C142" s="221" t="s">
        <v>236</v>
      </c>
      <c r="D142" s="221" t="s">
        <v>172</v>
      </c>
      <c r="E142" s="222" t="s">
        <v>237</v>
      </c>
      <c r="F142" s="223" t="s">
        <v>238</v>
      </c>
      <c r="G142" s="224" t="s">
        <v>197</v>
      </c>
      <c r="H142" s="225">
        <v>3050</v>
      </c>
      <c r="I142" s="226"/>
      <c r="J142" s="227">
        <f>ROUND(I142*H142,2)</f>
        <v>0</v>
      </c>
      <c r="K142" s="223" t="s">
        <v>130</v>
      </c>
      <c r="L142" s="39"/>
      <c r="M142" s="228" t="s">
        <v>28</v>
      </c>
      <c r="N142" s="229" t="s">
        <v>47</v>
      </c>
      <c r="O142" s="64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133</v>
      </c>
      <c r="AT142" s="188" t="s">
        <v>172</v>
      </c>
      <c r="AU142" s="188" t="s">
        <v>85</v>
      </c>
      <c r="AY142" s="17" t="s">
        <v>132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7" t="s">
        <v>83</v>
      </c>
      <c r="BK142" s="189">
        <f>ROUND(I142*H142,2)</f>
        <v>0</v>
      </c>
      <c r="BL142" s="17" t="s">
        <v>133</v>
      </c>
      <c r="BM142" s="188" t="s">
        <v>239</v>
      </c>
    </row>
    <row r="143" spans="1:65" s="2" customFormat="1" ht="39">
      <c r="A143" s="34"/>
      <c r="B143" s="35"/>
      <c r="C143" s="36"/>
      <c r="D143" s="190" t="s">
        <v>177</v>
      </c>
      <c r="E143" s="36"/>
      <c r="F143" s="191" t="s">
        <v>240</v>
      </c>
      <c r="G143" s="36"/>
      <c r="H143" s="36"/>
      <c r="I143" s="115"/>
      <c r="J143" s="36"/>
      <c r="K143" s="36"/>
      <c r="L143" s="39"/>
      <c r="M143" s="192"/>
      <c r="N143" s="193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177</v>
      </c>
      <c r="AU143" s="17" t="s">
        <v>85</v>
      </c>
    </row>
    <row r="144" spans="1:65" s="12" customFormat="1" ht="11.25">
      <c r="B144" s="194"/>
      <c r="C144" s="195"/>
      <c r="D144" s="190" t="s">
        <v>137</v>
      </c>
      <c r="E144" s="196" t="s">
        <v>28</v>
      </c>
      <c r="F144" s="197" t="s">
        <v>241</v>
      </c>
      <c r="G144" s="195"/>
      <c r="H144" s="198">
        <v>3050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137</v>
      </c>
      <c r="AU144" s="204" t="s">
        <v>85</v>
      </c>
      <c r="AV144" s="12" t="s">
        <v>85</v>
      </c>
      <c r="AW144" s="12" t="s">
        <v>35</v>
      </c>
      <c r="AX144" s="12" t="s">
        <v>83</v>
      </c>
      <c r="AY144" s="204" t="s">
        <v>132</v>
      </c>
    </row>
    <row r="145" spans="1:65" s="2" customFormat="1" ht="44.25" customHeight="1">
      <c r="A145" s="34"/>
      <c r="B145" s="35"/>
      <c r="C145" s="221" t="s">
        <v>242</v>
      </c>
      <c r="D145" s="221" t="s">
        <v>172</v>
      </c>
      <c r="E145" s="222" t="s">
        <v>243</v>
      </c>
      <c r="F145" s="223" t="s">
        <v>244</v>
      </c>
      <c r="G145" s="224" t="s">
        <v>197</v>
      </c>
      <c r="H145" s="225">
        <v>3050</v>
      </c>
      <c r="I145" s="226"/>
      <c r="J145" s="227">
        <f>ROUND(I145*H145,2)</f>
        <v>0</v>
      </c>
      <c r="K145" s="223" t="s">
        <v>130</v>
      </c>
      <c r="L145" s="39"/>
      <c r="M145" s="228" t="s">
        <v>28</v>
      </c>
      <c r="N145" s="229" t="s">
        <v>47</v>
      </c>
      <c r="O145" s="64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133</v>
      </c>
      <c r="AT145" s="188" t="s">
        <v>172</v>
      </c>
      <c r="AU145" s="188" t="s">
        <v>85</v>
      </c>
      <c r="AY145" s="17" t="s">
        <v>132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7" t="s">
        <v>83</v>
      </c>
      <c r="BK145" s="189">
        <f>ROUND(I145*H145,2)</f>
        <v>0</v>
      </c>
      <c r="BL145" s="17" t="s">
        <v>133</v>
      </c>
      <c r="BM145" s="188" t="s">
        <v>245</v>
      </c>
    </row>
    <row r="146" spans="1:65" s="2" customFormat="1" ht="39">
      <c r="A146" s="34"/>
      <c r="B146" s="35"/>
      <c r="C146" s="36"/>
      <c r="D146" s="190" t="s">
        <v>177</v>
      </c>
      <c r="E146" s="36"/>
      <c r="F146" s="191" t="s">
        <v>240</v>
      </c>
      <c r="G146" s="36"/>
      <c r="H146" s="36"/>
      <c r="I146" s="115"/>
      <c r="J146" s="36"/>
      <c r="K146" s="36"/>
      <c r="L146" s="39"/>
      <c r="M146" s="192"/>
      <c r="N146" s="193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177</v>
      </c>
      <c r="AU146" s="17" t="s">
        <v>85</v>
      </c>
    </row>
    <row r="147" spans="1:65" s="12" customFormat="1" ht="11.25">
      <c r="B147" s="194"/>
      <c r="C147" s="195"/>
      <c r="D147" s="190" t="s">
        <v>137</v>
      </c>
      <c r="E147" s="196" t="s">
        <v>28</v>
      </c>
      <c r="F147" s="197" t="s">
        <v>241</v>
      </c>
      <c r="G147" s="195"/>
      <c r="H147" s="198">
        <v>3050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137</v>
      </c>
      <c r="AU147" s="204" t="s">
        <v>85</v>
      </c>
      <c r="AV147" s="12" t="s">
        <v>85</v>
      </c>
      <c r="AW147" s="12" t="s">
        <v>35</v>
      </c>
      <c r="AX147" s="12" t="s">
        <v>83</v>
      </c>
      <c r="AY147" s="204" t="s">
        <v>132</v>
      </c>
    </row>
    <row r="148" spans="1:65" s="2" customFormat="1" ht="33" customHeight="1">
      <c r="A148" s="34"/>
      <c r="B148" s="35"/>
      <c r="C148" s="221" t="s">
        <v>246</v>
      </c>
      <c r="D148" s="221" t="s">
        <v>172</v>
      </c>
      <c r="E148" s="222" t="s">
        <v>247</v>
      </c>
      <c r="F148" s="223" t="s">
        <v>248</v>
      </c>
      <c r="G148" s="224" t="s">
        <v>249</v>
      </c>
      <c r="H148" s="225">
        <v>1.5</v>
      </c>
      <c r="I148" s="226"/>
      <c r="J148" s="227">
        <f>ROUND(I148*H148,2)</f>
        <v>0</v>
      </c>
      <c r="K148" s="223" t="s">
        <v>130</v>
      </c>
      <c r="L148" s="39"/>
      <c r="M148" s="228" t="s">
        <v>28</v>
      </c>
      <c r="N148" s="229" t="s">
        <v>47</v>
      </c>
      <c r="O148" s="64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133</v>
      </c>
      <c r="AT148" s="188" t="s">
        <v>172</v>
      </c>
      <c r="AU148" s="188" t="s">
        <v>85</v>
      </c>
      <c r="AY148" s="17" t="s">
        <v>132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7" t="s">
        <v>83</v>
      </c>
      <c r="BK148" s="189">
        <f>ROUND(I148*H148,2)</f>
        <v>0</v>
      </c>
      <c r="BL148" s="17" t="s">
        <v>133</v>
      </c>
      <c r="BM148" s="188" t="s">
        <v>250</v>
      </c>
    </row>
    <row r="149" spans="1:65" s="2" customFormat="1" ht="29.25">
      <c r="A149" s="34"/>
      <c r="B149" s="35"/>
      <c r="C149" s="36"/>
      <c r="D149" s="190" t="s">
        <v>177</v>
      </c>
      <c r="E149" s="36"/>
      <c r="F149" s="191" t="s">
        <v>251</v>
      </c>
      <c r="G149" s="36"/>
      <c r="H149" s="36"/>
      <c r="I149" s="115"/>
      <c r="J149" s="36"/>
      <c r="K149" s="36"/>
      <c r="L149" s="39"/>
      <c r="M149" s="192"/>
      <c r="N149" s="193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177</v>
      </c>
      <c r="AU149" s="17" t="s">
        <v>85</v>
      </c>
    </row>
    <row r="150" spans="1:65" s="12" customFormat="1" ht="11.25">
      <c r="B150" s="194"/>
      <c r="C150" s="195"/>
      <c r="D150" s="190" t="s">
        <v>137</v>
      </c>
      <c r="E150" s="196" t="s">
        <v>28</v>
      </c>
      <c r="F150" s="197" t="s">
        <v>252</v>
      </c>
      <c r="G150" s="195"/>
      <c r="H150" s="198">
        <v>1.5</v>
      </c>
      <c r="I150" s="199"/>
      <c r="J150" s="195"/>
      <c r="K150" s="195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137</v>
      </c>
      <c r="AU150" s="204" t="s">
        <v>85</v>
      </c>
      <c r="AV150" s="12" t="s">
        <v>85</v>
      </c>
      <c r="AW150" s="12" t="s">
        <v>35</v>
      </c>
      <c r="AX150" s="12" t="s">
        <v>83</v>
      </c>
      <c r="AY150" s="204" t="s">
        <v>132</v>
      </c>
    </row>
    <row r="151" spans="1:65" s="2" customFormat="1" ht="21.75" customHeight="1">
      <c r="A151" s="34"/>
      <c r="B151" s="35"/>
      <c r="C151" s="221" t="s">
        <v>253</v>
      </c>
      <c r="D151" s="221" t="s">
        <v>172</v>
      </c>
      <c r="E151" s="222" t="s">
        <v>254</v>
      </c>
      <c r="F151" s="223" t="s">
        <v>255</v>
      </c>
      <c r="G151" s="224" t="s">
        <v>129</v>
      </c>
      <c r="H151" s="225">
        <v>2</v>
      </c>
      <c r="I151" s="226"/>
      <c r="J151" s="227">
        <f>ROUND(I151*H151,2)</f>
        <v>0</v>
      </c>
      <c r="K151" s="223" t="s">
        <v>130</v>
      </c>
      <c r="L151" s="39"/>
      <c r="M151" s="228" t="s">
        <v>28</v>
      </c>
      <c r="N151" s="229" t="s">
        <v>47</v>
      </c>
      <c r="O151" s="64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133</v>
      </c>
      <c r="AT151" s="188" t="s">
        <v>172</v>
      </c>
      <c r="AU151" s="188" t="s">
        <v>85</v>
      </c>
      <c r="AY151" s="17" t="s">
        <v>132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83</v>
      </c>
      <c r="BK151" s="189">
        <f>ROUND(I151*H151,2)</f>
        <v>0</v>
      </c>
      <c r="BL151" s="17" t="s">
        <v>133</v>
      </c>
      <c r="BM151" s="188" t="s">
        <v>256</v>
      </c>
    </row>
    <row r="152" spans="1:65" s="2" customFormat="1" ht="19.5">
      <c r="A152" s="34"/>
      <c r="B152" s="35"/>
      <c r="C152" s="36"/>
      <c r="D152" s="190" t="s">
        <v>177</v>
      </c>
      <c r="E152" s="36"/>
      <c r="F152" s="191" t="s">
        <v>257</v>
      </c>
      <c r="G152" s="36"/>
      <c r="H152" s="36"/>
      <c r="I152" s="115"/>
      <c r="J152" s="36"/>
      <c r="K152" s="36"/>
      <c r="L152" s="39"/>
      <c r="M152" s="192"/>
      <c r="N152" s="193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177</v>
      </c>
      <c r="AU152" s="17" t="s">
        <v>85</v>
      </c>
    </row>
    <row r="153" spans="1:65" s="2" customFormat="1" ht="29.25">
      <c r="A153" s="34"/>
      <c r="B153" s="35"/>
      <c r="C153" s="36"/>
      <c r="D153" s="190" t="s">
        <v>135</v>
      </c>
      <c r="E153" s="36"/>
      <c r="F153" s="191" t="s">
        <v>258</v>
      </c>
      <c r="G153" s="36"/>
      <c r="H153" s="36"/>
      <c r="I153" s="115"/>
      <c r="J153" s="36"/>
      <c r="K153" s="36"/>
      <c r="L153" s="39"/>
      <c r="M153" s="192"/>
      <c r="N153" s="193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135</v>
      </c>
      <c r="AU153" s="17" t="s">
        <v>85</v>
      </c>
    </row>
    <row r="154" spans="1:65" s="12" customFormat="1" ht="11.25">
      <c r="B154" s="194"/>
      <c r="C154" s="195"/>
      <c r="D154" s="190" t="s">
        <v>137</v>
      </c>
      <c r="E154" s="196" t="s">
        <v>28</v>
      </c>
      <c r="F154" s="197" t="s">
        <v>259</v>
      </c>
      <c r="G154" s="195"/>
      <c r="H154" s="198">
        <v>2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137</v>
      </c>
      <c r="AU154" s="204" t="s">
        <v>85</v>
      </c>
      <c r="AV154" s="12" t="s">
        <v>85</v>
      </c>
      <c r="AW154" s="12" t="s">
        <v>35</v>
      </c>
      <c r="AX154" s="12" t="s">
        <v>83</v>
      </c>
      <c r="AY154" s="204" t="s">
        <v>132</v>
      </c>
    </row>
    <row r="155" spans="1:65" s="2" customFormat="1" ht="21.75" customHeight="1">
      <c r="A155" s="34"/>
      <c r="B155" s="35"/>
      <c r="C155" s="221" t="s">
        <v>260</v>
      </c>
      <c r="D155" s="221" t="s">
        <v>172</v>
      </c>
      <c r="E155" s="222" t="s">
        <v>261</v>
      </c>
      <c r="F155" s="223" t="s">
        <v>262</v>
      </c>
      <c r="G155" s="224" t="s">
        <v>197</v>
      </c>
      <c r="H155" s="225">
        <v>5.4</v>
      </c>
      <c r="I155" s="226"/>
      <c r="J155" s="227">
        <f>ROUND(I155*H155,2)</f>
        <v>0</v>
      </c>
      <c r="K155" s="223" t="s">
        <v>130</v>
      </c>
      <c r="L155" s="39"/>
      <c r="M155" s="228" t="s">
        <v>28</v>
      </c>
      <c r="N155" s="229" t="s">
        <v>47</v>
      </c>
      <c r="O155" s="64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133</v>
      </c>
      <c r="AT155" s="188" t="s">
        <v>172</v>
      </c>
      <c r="AU155" s="188" t="s">
        <v>85</v>
      </c>
      <c r="AY155" s="17" t="s">
        <v>132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7" t="s">
        <v>83</v>
      </c>
      <c r="BK155" s="189">
        <f>ROUND(I155*H155,2)</f>
        <v>0</v>
      </c>
      <c r="BL155" s="17" t="s">
        <v>133</v>
      </c>
      <c r="BM155" s="188" t="s">
        <v>263</v>
      </c>
    </row>
    <row r="156" spans="1:65" s="2" customFormat="1" ht="29.25">
      <c r="A156" s="34"/>
      <c r="B156" s="35"/>
      <c r="C156" s="36"/>
      <c r="D156" s="190" t="s">
        <v>177</v>
      </c>
      <c r="E156" s="36"/>
      <c r="F156" s="191" t="s">
        <v>264</v>
      </c>
      <c r="G156" s="36"/>
      <c r="H156" s="36"/>
      <c r="I156" s="115"/>
      <c r="J156" s="36"/>
      <c r="K156" s="36"/>
      <c r="L156" s="39"/>
      <c r="M156" s="192"/>
      <c r="N156" s="193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177</v>
      </c>
      <c r="AU156" s="17" t="s">
        <v>85</v>
      </c>
    </row>
    <row r="157" spans="1:65" s="2" customFormat="1" ht="19.5">
      <c r="A157" s="34"/>
      <c r="B157" s="35"/>
      <c r="C157" s="36"/>
      <c r="D157" s="190" t="s">
        <v>135</v>
      </c>
      <c r="E157" s="36"/>
      <c r="F157" s="191" t="s">
        <v>152</v>
      </c>
      <c r="G157" s="36"/>
      <c r="H157" s="36"/>
      <c r="I157" s="115"/>
      <c r="J157" s="36"/>
      <c r="K157" s="36"/>
      <c r="L157" s="39"/>
      <c r="M157" s="192"/>
      <c r="N157" s="193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135</v>
      </c>
      <c r="AU157" s="17" t="s">
        <v>85</v>
      </c>
    </row>
    <row r="158" spans="1:65" s="12" customFormat="1" ht="11.25">
      <c r="B158" s="194"/>
      <c r="C158" s="195"/>
      <c r="D158" s="190" t="s">
        <v>137</v>
      </c>
      <c r="E158" s="196" t="s">
        <v>28</v>
      </c>
      <c r="F158" s="197" t="s">
        <v>265</v>
      </c>
      <c r="G158" s="195"/>
      <c r="H158" s="198">
        <v>5.4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137</v>
      </c>
      <c r="AU158" s="204" t="s">
        <v>85</v>
      </c>
      <c r="AV158" s="12" t="s">
        <v>85</v>
      </c>
      <c r="AW158" s="12" t="s">
        <v>35</v>
      </c>
      <c r="AX158" s="12" t="s">
        <v>83</v>
      </c>
      <c r="AY158" s="204" t="s">
        <v>132</v>
      </c>
    </row>
    <row r="159" spans="1:65" s="2" customFormat="1" ht="21.75" customHeight="1">
      <c r="A159" s="34"/>
      <c r="B159" s="35"/>
      <c r="C159" s="221" t="s">
        <v>266</v>
      </c>
      <c r="D159" s="221" t="s">
        <v>172</v>
      </c>
      <c r="E159" s="222" t="s">
        <v>267</v>
      </c>
      <c r="F159" s="223" t="s">
        <v>268</v>
      </c>
      <c r="G159" s="224" t="s">
        <v>129</v>
      </c>
      <c r="H159" s="225">
        <v>2</v>
      </c>
      <c r="I159" s="226"/>
      <c r="J159" s="227">
        <f>ROUND(I159*H159,2)</f>
        <v>0</v>
      </c>
      <c r="K159" s="223" t="s">
        <v>130</v>
      </c>
      <c r="L159" s="39"/>
      <c r="M159" s="228" t="s">
        <v>28</v>
      </c>
      <c r="N159" s="229" t="s">
        <v>47</v>
      </c>
      <c r="O159" s="64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133</v>
      </c>
      <c r="AT159" s="188" t="s">
        <v>172</v>
      </c>
      <c r="AU159" s="188" t="s">
        <v>85</v>
      </c>
      <c r="AY159" s="17" t="s">
        <v>132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7" t="s">
        <v>83</v>
      </c>
      <c r="BK159" s="189">
        <f>ROUND(I159*H159,2)</f>
        <v>0</v>
      </c>
      <c r="BL159" s="17" t="s">
        <v>133</v>
      </c>
      <c r="BM159" s="188" t="s">
        <v>269</v>
      </c>
    </row>
    <row r="160" spans="1:65" s="2" customFormat="1" ht="29.25">
      <c r="A160" s="34"/>
      <c r="B160" s="35"/>
      <c r="C160" s="36"/>
      <c r="D160" s="190" t="s">
        <v>177</v>
      </c>
      <c r="E160" s="36"/>
      <c r="F160" s="191" t="s">
        <v>270</v>
      </c>
      <c r="G160" s="36"/>
      <c r="H160" s="36"/>
      <c r="I160" s="115"/>
      <c r="J160" s="36"/>
      <c r="K160" s="36"/>
      <c r="L160" s="39"/>
      <c r="M160" s="192"/>
      <c r="N160" s="193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177</v>
      </c>
      <c r="AU160" s="17" t="s">
        <v>85</v>
      </c>
    </row>
    <row r="161" spans="1:65" s="2" customFormat="1" ht="19.5">
      <c r="A161" s="34"/>
      <c r="B161" s="35"/>
      <c r="C161" s="36"/>
      <c r="D161" s="190" t="s">
        <v>135</v>
      </c>
      <c r="E161" s="36"/>
      <c r="F161" s="191" t="s">
        <v>271</v>
      </c>
      <c r="G161" s="36"/>
      <c r="H161" s="36"/>
      <c r="I161" s="115"/>
      <c r="J161" s="36"/>
      <c r="K161" s="36"/>
      <c r="L161" s="39"/>
      <c r="M161" s="192"/>
      <c r="N161" s="193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135</v>
      </c>
      <c r="AU161" s="17" t="s">
        <v>85</v>
      </c>
    </row>
    <row r="162" spans="1:65" s="12" customFormat="1" ht="11.25">
      <c r="B162" s="194"/>
      <c r="C162" s="195"/>
      <c r="D162" s="190" t="s">
        <v>137</v>
      </c>
      <c r="E162" s="196" t="s">
        <v>28</v>
      </c>
      <c r="F162" s="197" t="s">
        <v>272</v>
      </c>
      <c r="G162" s="195"/>
      <c r="H162" s="198">
        <v>2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137</v>
      </c>
      <c r="AU162" s="204" t="s">
        <v>85</v>
      </c>
      <c r="AV162" s="12" t="s">
        <v>85</v>
      </c>
      <c r="AW162" s="12" t="s">
        <v>35</v>
      </c>
      <c r="AX162" s="12" t="s">
        <v>83</v>
      </c>
      <c r="AY162" s="204" t="s">
        <v>132</v>
      </c>
    </row>
    <row r="163" spans="1:65" s="2" customFormat="1" ht="55.5" customHeight="1">
      <c r="A163" s="34"/>
      <c r="B163" s="35"/>
      <c r="C163" s="221" t="s">
        <v>273</v>
      </c>
      <c r="D163" s="221" t="s">
        <v>172</v>
      </c>
      <c r="E163" s="222" t="s">
        <v>274</v>
      </c>
      <c r="F163" s="223" t="s">
        <v>275</v>
      </c>
      <c r="G163" s="224" t="s">
        <v>249</v>
      </c>
      <c r="H163" s="225">
        <v>3</v>
      </c>
      <c r="I163" s="226"/>
      <c r="J163" s="227">
        <f>ROUND(I163*H163,2)</f>
        <v>0</v>
      </c>
      <c r="K163" s="223" t="s">
        <v>130</v>
      </c>
      <c r="L163" s="39"/>
      <c r="M163" s="228" t="s">
        <v>28</v>
      </c>
      <c r="N163" s="229" t="s">
        <v>47</v>
      </c>
      <c r="O163" s="64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133</v>
      </c>
      <c r="AT163" s="188" t="s">
        <v>172</v>
      </c>
      <c r="AU163" s="188" t="s">
        <v>85</v>
      </c>
      <c r="AY163" s="17" t="s">
        <v>132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7" t="s">
        <v>83</v>
      </c>
      <c r="BK163" s="189">
        <f>ROUND(I163*H163,2)</f>
        <v>0</v>
      </c>
      <c r="BL163" s="17" t="s">
        <v>133</v>
      </c>
      <c r="BM163" s="188" t="s">
        <v>276</v>
      </c>
    </row>
    <row r="164" spans="1:65" s="2" customFormat="1" ht="48.75">
      <c r="A164" s="34"/>
      <c r="B164" s="35"/>
      <c r="C164" s="36"/>
      <c r="D164" s="190" t="s">
        <v>177</v>
      </c>
      <c r="E164" s="36"/>
      <c r="F164" s="191" t="s">
        <v>277</v>
      </c>
      <c r="G164" s="36"/>
      <c r="H164" s="36"/>
      <c r="I164" s="115"/>
      <c r="J164" s="36"/>
      <c r="K164" s="36"/>
      <c r="L164" s="39"/>
      <c r="M164" s="192"/>
      <c r="N164" s="193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177</v>
      </c>
      <c r="AU164" s="17" t="s">
        <v>85</v>
      </c>
    </row>
    <row r="165" spans="1:65" s="2" customFormat="1" ht="19.5">
      <c r="A165" s="34"/>
      <c r="B165" s="35"/>
      <c r="C165" s="36"/>
      <c r="D165" s="190" t="s">
        <v>135</v>
      </c>
      <c r="E165" s="36"/>
      <c r="F165" s="191" t="s">
        <v>278</v>
      </c>
      <c r="G165" s="36"/>
      <c r="H165" s="36"/>
      <c r="I165" s="115"/>
      <c r="J165" s="36"/>
      <c r="K165" s="36"/>
      <c r="L165" s="39"/>
      <c r="M165" s="192"/>
      <c r="N165" s="193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135</v>
      </c>
      <c r="AU165" s="17" t="s">
        <v>85</v>
      </c>
    </row>
    <row r="166" spans="1:65" s="12" customFormat="1" ht="11.25">
      <c r="B166" s="194"/>
      <c r="C166" s="195"/>
      <c r="D166" s="190" t="s">
        <v>137</v>
      </c>
      <c r="E166" s="196" t="s">
        <v>28</v>
      </c>
      <c r="F166" s="197" t="s">
        <v>279</v>
      </c>
      <c r="G166" s="195"/>
      <c r="H166" s="198">
        <v>3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137</v>
      </c>
      <c r="AU166" s="204" t="s">
        <v>85</v>
      </c>
      <c r="AV166" s="12" t="s">
        <v>85</v>
      </c>
      <c r="AW166" s="12" t="s">
        <v>35</v>
      </c>
      <c r="AX166" s="12" t="s">
        <v>83</v>
      </c>
      <c r="AY166" s="204" t="s">
        <v>132</v>
      </c>
    </row>
    <row r="167" spans="1:65" s="2" customFormat="1" ht="21.75" customHeight="1">
      <c r="A167" s="34"/>
      <c r="B167" s="35"/>
      <c r="C167" s="221" t="s">
        <v>280</v>
      </c>
      <c r="D167" s="221" t="s">
        <v>172</v>
      </c>
      <c r="E167" s="222" t="s">
        <v>281</v>
      </c>
      <c r="F167" s="223" t="s">
        <v>282</v>
      </c>
      <c r="G167" s="224" t="s">
        <v>249</v>
      </c>
      <c r="H167" s="225">
        <v>1.5</v>
      </c>
      <c r="I167" s="226"/>
      <c r="J167" s="227">
        <f>ROUND(I167*H167,2)</f>
        <v>0</v>
      </c>
      <c r="K167" s="223" t="s">
        <v>130</v>
      </c>
      <c r="L167" s="39"/>
      <c r="M167" s="228" t="s">
        <v>28</v>
      </c>
      <c r="N167" s="229" t="s">
        <v>47</v>
      </c>
      <c r="O167" s="64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133</v>
      </c>
      <c r="AT167" s="188" t="s">
        <v>172</v>
      </c>
      <c r="AU167" s="188" t="s">
        <v>85</v>
      </c>
      <c r="AY167" s="17" t="s">
        <v>132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7" t="s">
        <v>83</v>
      </c>
      <c r="BK167" s="189">
        <f>ROUND(I167*H167,2)</f>
        <v>0</v>
      </c>
      <c r="BL167" s="17" t="s">
        <v>133</v>
      </c>
      <c r="BM167" s="188" t="s">
        <v>283</v>
      </c>
    </row>
    <row r="168" spans="1:65" s="2" customFormat="1" ht="29.25">
      <c r="A168" s="34"/>
      <c r="B168" s="35"/>
      <c r="C168" s="36"/>
      <c r="D168" s="190" t="s">
        <v>177</v>
      </c>
      <c r="E168" s="36"/>
      <c r="F168" s="191" t="s">
        <v>284</v>
      </c>
      <c r="G168" s="36"/>
      <c r="H168" s="36"/>
      <c r="I168" s="115"/>
      <c r="J168" s="36"/>
      <c r="K168" s="36"/>
      <c r="L168" s="39"/>
      <c r="M168" s="192"/>
      <c r="N168" s="193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177</v>
      </c>
      <c r="AU168" s="17" t="s">
        <v>85</v>
      </c>
    </row>
    <row r="169" spans="1:65" s="12" customFormat="1" ht="11.25">
      <c r="B169" s="194"/>
      <c r="C169" s="195"/>
      <c r="D169" s="190" t="s">
        <v>137</v>
      </c>
      <c r="E169" s="196" t="s">
        <v>28</v>
      </c>
      <c r="F169" s="197" t="s">
        <v>285</v>
      </c>
      <c r="G169" s="195"/>
      <c r="H169" s="198">
        <v>1.5</v>
      </c>
      <c r="I169" s="199"/>
      <c r="J169" s="195"/>
      <c r="K169" s="195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137</v>
      </c>
      <c r="AU169" s="204" t="s">
        <v>85</v>
      </c>
      <c r="AV169" s="12" t="s">
        <v>85</v>
      </c>
      <c r="AW169" s="12" t="s">
        <v>35</v>
      </c>
      <c r="AX169" s="12" t="s">
        <v>83</v>
      </c>
      <c r="AY169" s="204" t="s">
        <v>132</v>
      </c>
    </row>
    <row r="170" spans="1:65" s="2" customFormat="1" ht="21.75" customHeight="1">
      <c r="A170" s="34"/>
      <c r="B170" s="35"/>
      <c r="C170" s="221" t="s">
        <v>286</v>
      </c>
      <c r="D170" s="221" t="s">
        <v>172</v>
      </c>
      <c r="E170" s="222" t="s">
        <v>287</v>
      </c>
      <c r="F170" s="223" t="s">
        <v>288</v>
      </c>
      <c r="G170" s="224" t="s">
        <v>129</v>
      </c>
      <c r="H170" s="225">
        <v>2160</v>
      </c>
      <c r="I170" s="226"/>
      <c r="J170" s="227">
        <f>ROUND(I170*H170,2)</f>
        <v>0</v>
      </c>
      <c r="K170" s="223" t="s">
        <v>130</v>
      </c>
      <c r="L170" s="39"/>
      <c r="M170" s="228" t="s">
        <v>28</v>
      </c>
      <c r="N170" s="229" t="s">
        <v>47</v>
      </c>
      <c r="O170" s="64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133</v>
      </c>
      <c r="AT170" s="188" t="s">
        <v>172</v>
      </c>
      <c r="AU170" s="188" t="s">
        <v>85</v>
      </c>
      <c r="AY170" s="17" t="s">
        <v>132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7" t="s">
        <v>83</v>
      </c>
      <c r="BK170" s="189">
        <f>ROUND(I170*H170,2)</f>
        <v>0</v>
      </c>
      <c r="BL170" s="17" t="s">
        <v>133</v>
      </c>
      <c r="BM170" s="188" t="s">
        <v>289</v>
      </c>
    </row>
    <row r="171" spans="1:65" s="2" customFormat="1" ht="19.5">
      <c r="A171" s="34"/>
      <c r="B171" s="35"/>
      <c r="C171" s="36"/>
      <c r="D171" s="190" t="s">
        <v>177</v>
      </c>
      <c r="E171" s="36"/>
      <c r="F171" s="191" t="s">
        <v>290</v>
      </c>
      <c r="G171" s="36"/>
      <c r="H171" s="36"/>
      <c r="I171" s="115"/>
      <c r="J171" s="36"/>
      <c r="K171" s="36"/>
      <c r="L171" s="39"/>
      <c r="M171" s="192"/>
      <c r="N171" s="193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177</v>
      </c>
      <c r="AU171" s="17" t="s">
        <v>85</v>
      </c>
    </row>
    <row r="172" spans="1:65" s="2" customFormat="1" ht="19.5">
      <c r="A172" s="34"/>
      <c r="B172" s="35"/>
      <c r="C172" s="36"/>
      <c r="D172" s="190" t="s">
        <v>135</v>
      </c>
      <c r="E172" s="36"/>
      <c r="F172" s="191" t="s">
        <v>291</v>
      </c>
      <c r="G172" s="36"/>
      <c r="H172" s="36"/>
      <c r="I172" s="115"/>
      <c r="J172" s="36"/>
      <c r="K172" s="36"/>
      <c r="L172" s="39"/>
      <c r="M172" s="192"/>
      <c r="N172" s="193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135</v>
      </c>
      <c r="AU172" s="17" t="s">
        <v>85</v>
      </c>
    </row>
    <row r="173" spans="1:65" s="12" customFormat="1" ht="11.25">
      <c r="B173" s="194"/>
      <c r="C173" s="195"/>
      <c r="D173" s="190" t="s">
        <v>137</v>
      </c>
      <c r="E173" s="196" t="s">
        <v>28</v>
      </c>
      <c r="F173" s="197" t="s">
        <v>292</v>
      </c>
      <c r="G173" s="195"/>
      <c r="H173" s="198">
        <v>2160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137</v>
      </c>
      <c r="AU173" s="204" t="s">
        <v>85</v>
      </c>
      <c r="AV173" s="12" t="s">
        <v>85</v>
      </c>
      <c r="AW173" s="12" t="s">
        <v>35</v>
      </c>
      <c r="AX173" s="12" t="s">
        <v>83</v>
      </c>
      <c r="AY173" s="204" t="s">
        <v>132</v>
      </c>
    </row>
    <row r="174" spans="1:65" s="2" customFormat="1" ht="21.75" customHeight="1">
      <c r="A174" s="34"/>
      <c r="B174" s="35"/>
      <c r="C174" s="221" t="s">
        <v>293</v>
      </c>
      <c r="D174" s="221" t="s">
        <v>172</v>
      </c>
      <c r="E174" s="222" t="s">
        <v>294</v>
      </c>
      <c r="F174" s="223" t="s">
        <v>295</v>
      </c>
      <c r="G174" s="224" t="s">
        <v>150</v>
      </c>
      <c r="H174" s="225">
        <v>36</v>
      </c>
      <c r="I174" s="226"/>
      <c r="J174" s="227">
        <f>ROUND(I174*H174,2)</f>
        <v>0</v>
      </c>
      <c r="K174" s="223" t="s">
        <v>130</v>
      </c>
      <c r="L174" s="39"/>
      <c r="M174" s="228" t="s">
        <v>28</v>
      </c>
      <c r="N174" s="229" t="s">
        <v>47</v>
      </c>
      <c r="O174" s="64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133</v>
      </c>
      <c r="AT174" s="188" t="s">
        <v>172</v>
      </c>
      <c r="AU174" s="188" t="s">
        <v>85</v>
      </c>
      <c r="AY174" s="17" t="s">
        <v>132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7" t="s">
        <v>83</v>
      </c>
      <c r="BK174" s="189">
        <f>ROUND(I174*H174,2)</f>
        <v>0</v>
      </c>
      <c r="BL174" s="17" t="s">
        <v>133</v>
      </c>
      <c r="BM174" s="188" t="s">
        <v>296</v>
      </c>
    </row>
    <row r="175" spans="1:65" s="2" customFormat="1" ht="19.5">
      <c r="A175" s="34"/>
      <c r="B175" s="35"/>
      <c r="C175" s="36"/>
      <c r="D175" s="190" t="s">
        <v>177</v>
      </c>
      <c r="E175" s="36"/>
      <c r="F175" s="191" t="s">
        <v>297</v>
      </c>
      <c r="G175" s="36"/>
      <c r="H175" s="36"/>
      <c r="I175" s="115"/>
      <c r="J175" s="36"/>
      <c r="K175" s="36"/>
      <c r="L175" s="39"/>
      <c r="M175" s="192"/>
      <c r="N175" s="193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177</v>
      </c>
      <c r="AU175" s="17" t="s">
        <v>85</v>
      </c>
    </row>
    <row r="176" spans="1:65" s="2" customFormat="1" ht="19.5">
      <c r="A176" s="34"/>
      <c r="B176" s="35"/>
      <c r="C176" s="36"/>
      <c r="D176" s="190" t="s">
        <v>135</v>
      </c>
      <c r="E176" s="36"/>
      <c r="F176" s="191" t="s">
        <v>298</v>
      </c>
      <c r="G176" s="36"/>
      <c r="H176" s="36"/>
      <c r="I176" s="115"/>
      <c r="J176" s="36"/>
      <c r="K176" s="36"/>
      <c r="L176" s="39"/>
      <c r="M176" s="192"/>
      <c r="N176" s="193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135</v>
      </c>
      <c r="AU176" s="17" t="s">
        <v>85</v>
      </c>
    </row>
    <row r="177" spans="1:65" s="12" customFormat="1" ht="11.25">
      <c r="B177" s="194"/>
      <c r="C177" s="195"/>
      <c r="D177" s="190" t="s">
        <v>137</v>
      </c>
      <c r="E177" s="196" t="s">
        <v>28</v>
      </c>
      <c r="F177" s="197" t="s">
        <v>299</v>
      </c>
      <c r="G177" s="195"/>
      <c r="H177" s="198">
        <v>36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137</v>
      </c>
      <c r="AU177" s="204" t="s">
        <v>85</v>
      </c>
      <c r="AV177" s="12" t="s">
        <v>85</v>
      </c>
      <c r="AW177" s="12" t="s">
        <v>35</v>
      </c>
      <c r="AX177" s="12" t="s">
        <v>83</v>
      </c>
      <c r="AY177" s="204" t="s">
        <v>132</v>
      </c>
    </row>
    <row r="178" spans="1:65" s="2" customFormat="1" ht="33" customHeight="1">
      <c r="A178" s="34"/>
      <c r="B178" s="35"/>
      <c r="C178" s="221" t="s">
        <v>300</v>
      </c>
      <c r="D178" s="221" t="s">
        <v>172</v>
      </c>
      <c r="E178" s="222" t="s">
        <v>301</v>
      </c>
      <c r="F178" s="223" t="s">
        <v>302</v>
      </c>
      <c r="G178" s="224" t="s">
        <v>129</v>
      </c>
      <c r="H178" s="225">
        <v>35</v>
      </c>
      <c r="I178" s="226"/>
      <c r="J178" s="227">
        <f>ROUND(I178*H178,2)</f>
        <v>0</v>
      </c>
      <c r="K178" s="223" t="s">
        <v>130</v>
      </c>
      <c r="L178" s="39"/>
      <c r="M178" s="228" t="s">
        <v>28</v>
      </c>
      <c r="N178" s="229" t="s">
        <v>47</v>
      </c>
      <c r="O178" s="64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133</v>
      </c>
      <c r="AT178" s="188" t="s">
        <v>172</v>
      </c>
      <c r="AU178" s="188" t="s">
        <v>85</v>
      </c>
      <c r="AY178" s="17" t="s">
        <v>132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7" t="s">
        <v>83</v>
      </c>
      <c r="BK178" s="189">
        <f>ROUND(I178*H178,2)</f>
        <v>0</v>
      </c>
      <c r="BL178" s="17" t="s">
        <v>133</v>
      </c>
      <c r="BM178" s="188" t="s">
        <v>303</v>
      </c>
    </row>
    <row r="179" spans="1:65" s="2" customFormat="1" ht="29.25">
      <c r="A179" s="34"/>
      <c r="B179" s="35"/>
      <c r="C179" s="36"/>
      <c r="D179" s="190" t="s">
        <v>177</v>
      </c>
      <c r="E179" s="36"/>
      <c r="F179" s="191" t="s">
        <v>304</v>
      </c>
      <c r="G179" s="36"/>
      <c r="H179" s="36"/>
      <c r="I179" s="115"/>
      <c r="J179" s="36"/>
      <c r="K179" s="36"/>
      <c r="L179" s="39"/>
      <c r="M179" s="192"/>
      <c r="N179" s="193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177</v>
      </c>
      <c r="AU179" s="17" t="s">
        <v>85</v>
      </c>
    </row>
    <row r="180" spans="1:65" s="2" customFormat="1" ht="19.5">
      <c r="A180" s="34"/>
      <c r="B180" s="35"/>
      <c r="C180" s="36"/>
      <c r="D180" s="190" t="s">
        <v>135</v>
      </c>
      <c r="E180" s="36"/>
      <c r="F180" s="191" t="s">
        <v>305</v>
      </c>
      <c r="G180" s="36"/>
      <c r="H180" s="36"/>
      <c r="I180" s="115"/>
      <c r="J180" s="36"/>
      <c r="K180" s="36"/>
      <c r="L180" s="39"/>
      <c r="M180" s="192"/>
      <c r="N180" s="193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135</v>
      </c>
      <c r="AU180" s="17" t="s">
        <v>85</v>
      </c>
    </row>
    <row r="181" spans="1:65" s="12" customFormat="1" ht="11.25">
      <c r="B181" s="194"/>
      <c r="C181" s="195"/>
      <c r="D181" s="190" t="s">
        <v>137</v>
      </c>
      <c r="E181" s="196" t="s">
        <v>28</v>
      </c>
      <c r="F181" s="197" t="s">
        <v>138</v>
      </c>
      <c r="G181" s="195"/>
      <c r="H181" s="198">
        <v>35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137</v>
      </c>
      <c r="AU181" s="204" t="s">
        <v>85</v>
      </c>
      <c r="AV181" s="12" t="s">
        <v>85</v>
      </c>
      <c r="AW181" s="12" t="s">
        <v>35</v>
      </c>
      <c r="AX181" s="12" t="s">
        <v>83</v>
      </c>
      <c r="AY181" s="204" t="s">
        <v>132</v>
      </c>
    </row>
    <row r="182" spans="1:65" s="2" customFormat="1" ht="21.75" customHeight="1">
      <c r="A182" s="34"/>
      <c r="B182" s="35"/>
      <c r="C182" s="221" t="s">
        <v>306</v>
      </c>
      <c r="D182" s="221" t="s">
        <v>172</v>
      </c>
      <c r="E182" s="222" t="s">
        <v>307</v>
      </c>
      <c r="F182" s="223" t="s">
        <v>308</v>
      </c>
      <c r="G182" s="224" t="s">
        <v>157</v>
      </c>
      <c r="H182" s="225">
        <v>62.88</v>
      </c>
      <c r="I182" s="226"/>
      <c r="J182" s="227">
        <f>ROUND(I182*H182,2)</f>
        <v>0</v>
      </c>
      <c r="K182" s="223" t="s">
        <v>130</v>
      </c>
      <c r="L182" s="39"/>
      <c r="M182" s="228" t="s">
        <v>28</v>
      </c>
      <c r="N182" s="229" t="s">
        <v>47</v>
      </c>
      <c r="O182" s="64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133</v>
      </c>
      <c r="AT182" s="188" t="s">
        <v>172</v>
      </c>
      <c r="AU182" s="188" t="s">
        <v>85</v>
      </c>
      <c r="AY182" s="17" t="s">
        <v>132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7" t="s">
        <v>83</v>
      </c>
      <c r="BK182" s="189">
        <f>ROUND(I182*H182,2)</f>
        <v>0</v>
      </c>
      <c r="BL182" s="17" t="s">
        <v>133</v>
      </c>
      <c r="BM182" s="188" t="s">
        <v>309</v>
      </c>
    </row>
    <row r="183" spans="1:65" s="2" customFormat="1" ht="19.5">
      <c r="A183" s="34"/>
      <c r="B183" s="35"/>
      <c r="C183" s="36"/>
      <c r="D183" s="190" t="s">
        <v>177</v>
      </c>
      <c r="E183" s="36"/>
      <c r="F183" s="191" t="s">
        <v>310</v>
      </c>
      <c r="G183" s="36"/>
      <c r="H183" s="36"/>
      <c r="I183" s="115"/>
      <c r="J183" s="36"/>
      <c r="K183" s="36"/>
      <c r="L183" s="39"/>
      <c r="M183" s="192"/>
      <c r="N183" s="193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177</v>
      </c>
      <c r="AU183" s="17" t="s">
        <v>85</v>
      </c>
    </row>
    <row r="184" spans="1:65" s="12" customFormat="1" ht="11.25">
      <c r="B184" s="194"/>
      <c r="C184" s="195"/>
      <c r="D184" s="190" t="s">
        <v>137</v>
      </c>
      <c r="E184" s="196" t="s">
        <v>28</v>
      </c>
      <c r="F184" s="197" t="s">
        <v>311</v>
      </c>
      <c r="G184" s="195"/>
      <c r="H184" s="198">
        <v>62.88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137</v>
      </c>
      <c r="AU184" s="204" t="s">
        <v>85</v>
      </c>
      <c r="AV184" s="12" t="s">
        <v>85</v>
      </c>
      <c r="AW184" s="12" t="s">
        <v>35</v>
      </c>
      <c r="AX184" s="12" t="s">
        <v>83</v>
      </c>
      <c r="AY184" s="204" t="s">
        <v>132</v>
      </c>
    </row>
    <row r="185" spans="1:65" s="13" customFormat="1" ht="25.9" customHeight="1">
      <c r="B185" s="205"/>
      <c r="C185" s="206"/>
      <c r="D185" s="207" t="s">
        <v>75</v>
      </c>
      <c r="E185" s="208" t="s">
        <v>312</v>
      </c>
      <c r="F185" s="208" t="s">
        <v>313</v>
      </c>
      <c r="G185" s="206"/>
      <c r="H185" s="206"/>
      <c r="I185" s="209"/>
      <c r="J185" s="210">
        <f>BK185</f>
        <v>0</v>
      </c>
      <c r="K185" s="206"/>
      <c r="L185" s="211"/>
      <c r="M185" s="212"/>
      <c r="N185" s="213"/>
      <c r="O185" s="213"/>
      <c r="P185" s="214">
        <f>SUM(P186:P252)</f>
        <v>0</v>
      </c>
      <c r="Q185" s="213"/>
      <c r="R185" s="214">
        <f>SUM(R186:R252)</f>
        <v>0</v>
      </c>
      <c r="S185" s="213"/>
      <c r="T185" s="215">
        <f>SUM(T186:T252)</f>
        <v>0</v>
      </c>
      <c r="AR185" s="216" t="s">
        <v>133</v>
      </c>
      <c r="AT185" s="217" t="s">
        <v>75</v>
      </c>
      <c r="AU185" s="217" t="s">
        <v>76</v>
      </c>
      <c r="AY185" s="216" t="s">
        <v>132</v>
      </c>
      <c r="BK185" s="218">
        <f>SUM(BK186:BK252)</f>
        <v>0</v>
      </c>
    </row>
    <row r="186" spans="1:65" s="2" customFormat="1" ht="21.75" customHeight="1">
      <c r="A186" s="34"/>
      <c r="B186" s="35"/>
      <c r="C186" s="221" t="s">
        <v>314</v>
      </c>
      <c r="D186" s="221" t="s">
        <v>172</v>
      </c>
      <c r="E186" s="222" t="s">
        <v>315</v>
      </c>
      <c r="F186" s="223" t="s">
        <v>316</v>
      </c>
      <c r="G186" s="224" t="s">
        <v>129</v>
      </c>
      <c r="H186" s="225">
        <v>1</v>
      </c>
      <c r="I186" s="226"/>
      <c r="J186" s="227">
        <f>ROUND(I186*H186,2)</f>
        <v>0</v>
      </c>
      <c r="K186" s="223" t="s">
        <v>130</v>
      </c>
      <c r="L186" s="39"/>
      <c r="M186" s="228" t="s">
        <v>28</v>
      </c>
      <c r="N186" s="229" t="s">
        <v>47</v>
      </c>
      <c r="O186" s="64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317</v>
      </c>
      <c r="AT186" s="188" t="s">
        <v>172</v>
      </c>
      <c r="AU186" s="188" t="s">
        <v>83</v>
      </c>
      <c r="AY186" s="17" t="s">
        <v>132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7" t="s">
        <v>83</v>
      </c>
      <c r="BK186" s="189">
        <f>ROUND(I186*H186,2)</f>
        <v>0</v>
      </c>
      <c r="BL186" s="17" t="s">
        <v>317</v>
      </c>
      <c r="BM186" s="188" t="s">
        <v>318</v>
      </c>
    </row>
    <row r="187" spans="1:65" s="2" customFormat="1" ht="29.25">
      <c r="A187" s="34"/>
      <c r="B187" s="35"/>
      <c r="C187" s="36"/>
      <c r="D187" s="190" t="s">
        <v>135</v>
      </c>
      <c r="E187" s="36"/>
      <c r="F187" s="191" t="s">
        <v>319</v>
      </c>
      <c r="G187" s="36"/>
      <c r="H187" s="36"/>
      <c r="I187" s="115"/>
      <c r="J187" s="36"/>
      <c r="K187" s="36"/>
      <c r="L187" s="39"/>
      <c r="M187" s="192"/>
      <c r="N187" s="193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135</v>
      </c>
      <c r="AU187" s="17" t="s">
        <v>83</v>
      </c>
    </row>
    <row r="188" spans="1:65" s="12" customFormat="1" ht="11.25">
      <c r="B188" s="194"/>
      <c r="C188" s="195"/>
      <c r="D188" s="190" t="s">
        <v>137</v>
      </c>
      <c r="E188" s="196" t="s">
        <v>28</v>
      </c>
      <c r="F188" s="197" t="s">
        <v>320</v>
      </c>
      <c r="G188" s="195"/>
      <c r="H188" s="198">
        <v>1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137</v>
      </c>
      <c r="AU188" s="204" t="s">
        <v>83</v>
      </c>
      <c r="AV188" s="12" t="s">
        <v>85</v>
      </c>
      <c r="AW188" s="12" t="s">
        <v>35</v>
      </c>
      <c r="AX188" s="12" t="s">
        <v>83</v>
      </c>
      <c r="AY188" s="204" t="s">
        <v>132</v>
      </c>
    </row>
    <row r="189" spans="1:65" s="2" customFormat="1" ht="21.75" customHeight="1">
      <c r="A189" s="34"/>
      <c r="B189" s="35"/>
      <c r="C189" s="221" t="s">
        <v>321</v>
      </c>
      <c r="D189" s="221" t="s">
        <v>172</v>
      </c>
      <c r="E189" s="222" t="s">
        <v>322</v>
      </c>
      <c r="F189" s="223" t="s">
        <v>323</v>
      </c>
      <c r="G189" s="224" t="s">
        <v>129</v>
      </c>
      <c r="H189" s="225">
        <v>1</v>
      </c>
      <c r="I189" s="226"/>
      <c r="J189" s="227">
        <f>ROUND(I189*H189,2)</f>
        <v>0</v>
      </c>
      <c r="K189" s="223" t="s">
        <v>130</v>
      </c>
      <c r="L189" s="39"/>
      <c r="M189" s="228" t="s">
        <v>28</v>
      </c>
      <c r="N189" s="229" t="s">
        <v>47</v>
      </c>
      <c r="O189" s="64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317</v>
      </c>
      <c r="AT189" s="188" t="s">
        <v>172</v>
      </c>
      <c r="AU189" s="188" t="s">
        <v>83</v>
      </c>
      <c r="AY189" s="17" t="s">
        <v>132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7" t="s">
        <v>83</v>
      </c>
      <c r="BK189" s="189">
        <f>ROUND(I189*H189,2)</f>
        <v>0</v>
      </c>
      <c r="BL189" s="17" t="s">
        <v>317</v>
      </c>
      <c r="BM189" s="188" t="s">
        <v>324</v>
      </c>
    </row>
    <row r="190" spans="1:65" s="2" customFormat="1" ht="19.5">
      <c r="A190" s="34"/>
      <c r="B190" s="35"/>
      <c r="C190" s="36"/>
      <c r="D190" s="190" t="s">
        <v>135</v>
      </c>
      <c r="E190" s="36"/>
      <c r="F190" s="191" t="s">
        <v>325</v>
      </c>
      <c r="G190" s="36"/>
      <c r="H190" s="36"/>
      <c r="I190" s="115"/>
      <c r="J190" s="36"/>
      <c r="K190" s="36"/>
      <c r="L190" s="39"/>
      <c r="M190" s="192"/>
      <c r="N190" s="193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135</v>
      </c>
      <c r="AU190" s="17" t="s">
        <v>83</v>
      </c>
    </row>
    <row r="191" spans="1:65" s="12" customFormat="1" ht="11.25">
      <c r="B191" s="194"/>
      <c r="C191" s="195"/>
      <c r="D191" s="190" t="s">
        <v>137</v>
      </c>
      <c r="E191" s="196" t="s">
        <v>28</v>
      </c>
      <c r="F191" s="197" t="s">
        <v>320</v>
      </c>
      <c r="G191" s="195"/>
      <c r="H191" s="198">
        <v>1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137</v>
      </c>
      <c r="AU191" s="204" t="s">
        <v>83</v>
      </c>
      <c r="AV191" s="12" t="s">
        <v>85</v>
      </c>
      <c r="AW191" s="12" t="s">
        <v>35</v>
      </c>
      <c r="AX191" s="12" t="s">
        <v>83</v>
      </c>
      <c r="AY191" s="204" t="s">
        <v>132</v>
      </c>
    </row>
    <row r="192" spans="1:65" s="2" customFormat="1" ht="21.75" customHeight="1">
      <c r="A192" s="34"/>
      <c r="B192" s="35"/>
      <c r="C192" s="221" t="s">
        <v>326</v>
      </c>
      <c r="D192" s="221" t="s">
        <v>172</v>
      </c>
      <c r="E192" s="222" t="s">
        <v>327</v>
      </c>
      <c r="F192" s="223" t="s">
        <v>328</v>
      </c>
      <c r="G192" s="224" t="s">
        <v>129</v>
      </c>
      <c r="H192" s="225">
        <v>1</v>
      </c>
      <c r="I192" s="226"/>
      <c r="J192" s="227">
        <f>ROUND(I192*H192,2)</f>
        <v>0</v>
      </c>
      <c r="K192" s="223" t="s">
        <v>130</v>
      </c>
      <c r="L192" s="39"/>
      <c r="M192" s="228" t="s">
        <v>28</v>
      </c>
      <c r="N192" s="229" t="s">
        <v>47</v>
      </c>
      <c r="O192" s="64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317</v>
      </c>
      <c r="AT192" s="188" t="s">
        <v>172</v>
      </c>
      <c r="AU192" s="188" t="s">
        <v>83</v>
      </c>
      <c r="AY192" s="17" t="s">
        <v>132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83</v>
      </c>
      <c r="BK192" s="189">
        <f>ROUND(I192*H192,2)</f>
        <v>0</v>
      </c>
      <c r="BL192" s="17" t="s">
        <v>317</v>
      </c>
      <c r="BM192" s="188" t="s">
        <v>329</v>
      </c>
    </row>
    <row r="193" spans="1:65" s="2" customFormat="1" ht="19.5">
      <c r="A193" s="34"/>
      <c r="B193" s="35"/>
      <c r="C193" s="36"/>
      <c r="D193" s="190" t="s">
        <v>135</v>
      </c>
      <c r="E193" s="36"/>
      <c r="F193" s="191" t="s">
        <v>325</v>
      </c>
      <c r="G193" s="36"/>
      <c r="H193" s="36"/>
      <c r="I193" s="115"/>
      <c r="J193" s="36"/>
      <c r="K193" s="36"/>
      <c r="L193" s="39"/>
      <c r="M193" s="192"/>
      <c r="N193" s="193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135</v>
      </c>
      <c r="AU193" s="17" t="s">
        <v>83</v>
      </c>
    </row>
    <row r="194" spans="1:65" s="12" customFormat="1" ht="11.25">
      <c r="B194" s="194"/>
      <c r="C194" s="195"/>
      <c r="D194" s="190" t="s">
        <v>137</v>
      </c>
      <c r="E194" s="196" t="s">
        <v>28</v>
      </c>
      <c r="F194" s="197" t="s">
        <v>320</v>
      </c>
      <c r="G194" s="195"/>
      <c r="H194" s="198">
        <v>1</v>
      </c>
      <c r="I194" s="199"/>
      <c r="J194" s="195"/>
      <c r="K194" s="195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137</v>
      </c>
      <c r="AU194" s="204" t="s">
        <v>83</v>
      </c>
      <c r="AV194" s="12" t="s">
        <v>85</v>
      </c>
      <c r="AW194" s="12" t="s">
        <v>35</v>
      </c>
      <c r="AX194" s="12" t="s">
        <v>83</v>
      </c>
      <c r="AY194" s="204" t="s">
        <v>132</v>
      </c>
    </row>
    <row r="195" spans="1:65" s="2" customFormat="1" ht="21.75" customHeight="1">
      <c r="A195" s="34"/>
      <c r="B195" s="35"/>
      <c r="C195" s="221" t="s">
        <v>330</v>
      </c>
      <c r="D195" s="221" t="s">
        <v>172</v>
      </c>
      <c r="E195" s="222" t="s">
        <v>331</v>
      </c>
      <c r="F195" s="223" t="s">
        <v>332</v>
      </c>
      <c r="G195" s="224" t="s">
        <v>129</v>
      </c>
      <c r="H195" s="225">
        <v>1</v>
      </c>
      <c r="I195" s="226"/>
      <c r="J195" s="227">
        <f>ROUND(I195*H195,2)</f>
        <v>0</v>
      </c>
      <c r="K195" s="223" t="s">
        <v>130</v>
      </c>
      <c r="L195" s="39"/>
      <c r="M195" s="228" t="s">
        <v>28</v>
      </c>
      <c r="N195" s="229" t="s">
        <v>47</v>
      </c>
      <c r="O195" s="64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317</v>
      </c>
      <c r="AT195" s="188" t="s">
        <v>172</v>
      </c>
      <c r="AU195" s="188" t="s">
        <v>83</v>
      </c>
      <c r="AY195" s="17" t="s">
        <v>132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7" t="s">
        <v>83</v>
      </c>
      <c r="BK195" s="189">
        <f>ROUND(I195*H195,2)</f>
        <v>0</v>
      </c>
      <c r="BL195" s="17" t="s">
        <v>317</v>
      </c>
      <c r="BM195" s="188" t="s">
        <v>333</v>
      </c>
    </row>
    <row r="196" spans="1:65" s="2" customFormat="1" ht="19.5">
      <c r="A196" s="34"/>
      <c r="B196" s="35"/>
      <c r="C196" s="36"/>
      <c r="D196" s="190" t="s">
        <v>135</v>
      </c>
      <c r="E196" s="36"/>
      <c r="F196" s="191" t="s">
        <v>325</v>
      </c>
      <c r="G196" s="36"/>
      <c r="H196" s="36"/>
      <c r="I196" s="115"/>
      <c r="J196" s="36"/>
      <c r="K196" s="36"/>
      <c r="L196" s="39"/>
      <c r="M196" s="192"/>
      <c r="N196" s="193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135</v>
      </c>
      <c r="AU196" s="17" t="s">
        <v>83</v>
      </c>
    </row>
    <row r="197" spans="1:65" s="12" customFormat="1" ht="11.25">
      <c r="B197" s="194"/>
      <c r="C197" s="195"/>
      <c r="D197" s="190" t="s">
        <v>137</v>
      </c>
      <c r="E197" s="196" t="s">
        <v>28</v>
      </c>
      <c r="F197" s="197" t="s">
        <v>320</v>
      </c>
      <c r="G197" s="195"/>
      <c r="H197" s="198">
        <v>1</v>
      </c>
      <c r="I197" s="199"/>
      <c r="J197" s="195"/>
      <c r="K197" s="195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137</v>
      </c>
      <c r="AU197" s="204" t="s">
        <v>83</v>
      </c>
      <c r="AV197" s="12" t="s">
        <v>85</v>
      </c>
      <c r="AW197" s="12" t="s">
        <v>35</v>
      </c>
      <c r="AX197" s="12" t="s">
        <v>83</v>
      </c>
      <c r="AY197" s="204" t="s">
        <v>132</v>
      </c>
    </row>
    <row r="198" spans="1:65" s="2" customFormat="1" ht="33" customHeight="1">
      <c r="A198" s="34"/>
      <c r="B198" s="35"/>
      <c r="C198" s="221" t="s">
        <v>334</v>
      </c>
      <c r="D198" s="221" t="s">
        <v>172</v>
      </c>
      <c r="E198" s="222" t="s">
        <v>335</v>
      </c>
      <c r="F198" s="223" t="s">
        <v>336</v>
      </c>
      <c r="G198" s="224" t="s">
        <v>129</v>
      </c>
      <c r="H198" s="225">
        <v>4</v>
      </c>
      <c r="I198" s="226"/>
      <c r="J198" s="227">
        <f>ROUND(I198*H198,2)</f>
        <v>0</v>
      </c>
      <c r="K198" s="223" t="s">
        <v>130</v>
      </c>
      <c r="L198" s="39"/>
      <c r="M198" s="228" t="s">
        <v>28</v>
      </c>
      <c r="N198" s="229" t="s">
        <v>47</v>
      </c>
      <c r="O198" s="64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317</v>
      </c>
      <c r="AT198" s="188" t="s">
        <v>172</v>
      </c>
      <c r="AU198" s="188" t="s">
        <v>83</v>
      </c>
      <c r="AY198" s="17" t="s">
        <v>132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7" t="s">
        <v>83</v>
      </c>
      <c r="BK198" s="189">
        <f>ROUND(I198*H198,2)</f>
        <v>0</v>
      </c>
      <c r="BL198" s="17" t="s">
        <v>317</v>
      </c>
      <c r="BM198" s="188" t="s">
        <v>337</v>
      </c>
    </row>
    <row r="199" spans="1:65" s="2" customFormat="1" ht="29.25">
      <c r="A199" s="34"/>
      <c r="B199" s="35"/>
      <c r="C199" s="36"/>
      <c r="D199" s="190" t="s">
        <v>177</v>
      </c>
      <c r="E199" s="36"/>
      <c r="F199" s="191" t="s">
        <v>338</v>
      </c>
      <c r="G199" s="36"/>
      <c r="H199" s="36"/>
      <c r="I199" s="115"/>
      <c r="J199" s="36"/>
      <c r="K199" s="36"/>
      <c r="L199" s="39"/>
      <c r="M199" s="192"/>
      <c r="N199" s="193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177</v>
      </c>
      <c r="AU199" s="17" t="s">
        <v>83</v>
      </c>
    </row>
    <row r="200" spans="1:65" s="12" customFormat="1" ht="11.25">
      <c r="B200" s="194"/>
      <c r="C200" s="195"/>
      <c r="D200" s="190" t="s">
        <v>137</v>
      </c>
      <c r="E200" s="196" t="s">
        <v>28</v>
      </c>
      <c r="F200" s="197" t="s">
        <v>339</v>
      </c>
      <c r="G200" s="195"/>
      <c r="H200" s="198">
        <v>4</v>
      </c>
      <c r="I200" s="199"/>
      <c r="J200" s="195"/>
      <c r="K200" s="195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137</v>
      </c>
      <c r="AU200" s="204" t="s">
        <v>83</v>
      </c>
      <c r="AV200" s="12" t="s">
        <v>85</v>
      </c>
      <c r="AW200" s="12" t="s">
        <v>35</v>
      </c>
      <c r="AX200" s="12" t="s">
        <v>83</v>
      </c>
      <c r="AY200" s="204" t="s">
        <v>132</v>
      </c>
    </row>
    <row r="201" spans="1:65" s="2" customFormat="1" ht="33" customHeight="1">
      <c r="A201" s="34"/>
      <c r="B201" s="35"/>
      <c r="C201" s="221" t="s">
        <v>340</v>
      </c>
      <c r="D201" s="221" t="s">
        <v>172</v>
      </c>
      <c r="E201" s="222" t="s">
        <v>341</v>
      </c>
      <c r="F201" s="223" t="s">
        <v>342</v>
      </c>
      <c r="G201" s="224" t="s">
        <v>129</v>
      </c>
      <c r="H201" s="225">
        <v>4</v>
      </c>
      <c r="I201" s="226"/>
      <c r="J201" s="227">
        <f>ROUND(I201*H201,2)</f>
        <v>0</v>
      </c>
      <c r="K201" s="223" t="s">
        <v>130</v>
      </c>
      <c r="L201" s="39"/>
      <c r="M201" s="228" t="s">
        <v>28</v>
      </c>
      <c r="N201" s="229" t="s">
        <v>47</v>
      </c>
      <c r="O201" s="64"/>
      <c r="P201" s="186">
        <f>O201*H201</f>
        <v>0</v>
      </c>
      <c r="Q201" s="186">
        <v>0</v>
      </c>
      <c r="R201" s="186">
        <f>Q201*H201</f>
        <v>0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317</v>
      </c>
      <c r="AT201" s="188" t="s">
        <v>172</v>
      </c>
      <c r="AU201" s="188" t="s">
        <v>83</v>
      </c>
      <c r="AY201" s="17" t="s">
        <v>132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7" t="s">
        <v>83</v>
      </c>
      <c r="BK201" s="189">
        <f>ROUND(I201*H201,2)</f>
        <v>0</v>
      </c>
      <c r="BL201" s="17" t="s">
        <v>317</v>
      </c>
      <c r="BM201" s="188" t="s">
        <v>343</v>
      </c>
    </row>
    <row r="202" spans="1:65" s="2" customFormat="1" ht="29.25">
      <c r="A202" s="34"/>
      <c r="B202" s="35"/>
      <c r="C202" s="36"/>
      <c r="D202" s="190" t="s">
        <v>177</v>
      </c>
      <c r="E202" s="36"/>
      <c r="F202" s="191" t="s">
        <v>338</v>
      </c>
      <c r="G202" s="36"/>
      <c r="H202" s="36"/>
      <c r="I202" s="115"/>
      <c r="J202" s="36"/>
      <c r="K202" s="36"/>
      <c r="L202" s="39"/>
      <c r="M202" s="192"/>
      <c r="N202" s="193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177</v>
      </c>
      <c r="AU202" s="17" t="s">
        <v>83</v>
      </c>
    </row>
    <row r="203" spans="1:65" s="12" customFormat="1" ht="11.25">
      <c r="B203" s="194"/>
      <c r="C203" s="195"/>
      <c r="D203" s="190" t="s">
        <v>137</v>
      </c>
      <c r="E203" s="196" t="s">
        <v>28</v>
      </c>
      <c r="F203" s="197" t="s">
        <v>339</v>
      </c>
      <c r="G203" s="195"/>
      <c r="H203" s="198">
        <v>4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137</v>
      </c>
      <c r="AU203" s="204" t="s">
        <v>83</v>
      </c>
      <c r="AV203" s="12" t="s">
        <v>85</v>
      </c>
      <c r="AW203" s="12" t="s">
        <v>35</v>
      </c>
      <c r="AX203" s="12" t="s">
        <v>83</v>
      </c>
      <c r="AY203" s="204" t="s">
        <v>132</v>
      </c>
    </row>
    <row r="204" spans="1:65" s="2" customFormat="1" ht="33" customHeight="1">
      <c r="A204" s="34"/>
      <c r="B204" s="35"/>
      <c r="C204" s="221" t="s">
        <v>344</v>
      </c>
      <c r="D204" s="221" t="s">
        <v>172</v>
      </c>
      <c r="E204" s="222" t="s">
        <v>345</v>
      </c>
      <c r="F204" s="223" t="s">
        <v>346</v>
      </c>
      <c r="G204" s="224" t="s">
        <v>157</v>
      </c>
      <c r="H204" s="225">
        <v>921.31100000000004</v>
      </c>
      <c r="I204" s="226"/>
      <c r="J204" s="227">
        <f>ROUND(I204*H204,2)</f>
        <v>0</v>
      </c>
      <c r="K204" s="223" t="s">
        <v>130</v>
      </c>
      <c r="L204" s="39"/>
      <c r="M204" s="228" t="s">
        <v>28</v>
      </c>
      <c r="N204" s="229" t="s">
        <v>47</v>
      </c>
      <c r="O204" s="64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317</v>
      </c>
      <c r="AT204" s="188" t="s">
        <v>172</v>
      </c>
      <c r="AU204" s="188" t="s">
        <v>83</v>
      </c>
      <c r="AY204" s="17" t="s">
        <v>132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7" t="s">
        <v>83</v>
      </c>
      <c r="BK204" s="189">
        <f>ROUND(I204*H204,2)</f>
        <v>0</v>
      </c>
      <c r="BL204" s="17" t="s">
        <v>317</v>
      </c>
      <c r="BM204" s="188" t="s">
        <v>347</v>
      </c>
    </row>
    <row r="205" spans="1:65" s="2" customFormat="1" ht="39">
      <c r="A205" s="34"/>
      <c r="B205" s="35"/>
      <c r="C205" s="36"/>
      <c r="D205" s="190" t="s">
        <v>177</v>
      </c>
      <c r="E205" s="36"/>
      <c r="F205" s="191" t="s">
        <v>348</v>
      </c>
      <c r="G205" s="36"/>
      <c r="H205" s="36"/>
      <c r="I205" s="115"/>
      <c r="J205" s="36"/>
      <c r="K205" s="36"/>
      <c r="L205" s="39"/>
      <c r="M205" s="192"/>
      <c r="N205" s="193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177</v>
      </c>
      <c r="AU205" s="17" t="s">
        <v>83</v>
      </c>
    </row>
    <row r="206" spans="1:65" s="2" customFormat="1" ht="19.5">
      <c r="A206" s="34"/>
      <c r="B206" s="35"/>
      <c r="C206" s="36"/>
      <c r="D206" s="190" t="s">
        <v>135</v>
      </c>
      <c r="E206" s="36"/>
      <c r="F206" s="191" t="s">
        <v>349</v>
      </c>
      <c r="G206" s="36"/>
      <c r="H206" s="36"/>
      <c r="I206" s="115"/>
      <c r="J206" s="36"/>
      <c r="K206" s="36"/>
      <c r="L206" s="39"/>
      <c r="M206" s="192"/>
      <c r="N206" s="193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135</v>
      </c>
      <c r="AU206" s="17" t="s">
        <v>83</v>
      </c>
    </row>
    <row r="207" spans="1:65" s="12" customFormat="1" ht="11.25">
      <c r="B207" s="194"/>
      <c r="C207" s="195"/>
      <c r="D207" s="190" t="s">
        <v>137</v>
      </c>
      <c r="E207" s="196" t="s">
        <v>28</v>
      </c>
      <c r="F207" s="197" t="s">
        <v>350</v>
      </c>
      <c r="G207" s="195"/>
      <c r="H207" s="198">
        <v>921.31100000000004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137</v>
      </c>
      <c r="AU207" s="204" t="s">
        <v>83</v>
      </c>
      <c r="AV207" s="12" t="s">
        <v>85</v>
      </c>
      <c r="AW207" s="12" t="s">
        <v>35</v>
      </c>
      <c r="AX207" s="12" t="s">
        <v>83</v>
      </c>
      <c r="AY207" s="204" t="s">
        <v>132</v>
      </c>
    </row>
    <row r="208" spans="1:65" s="2" customFormat="1" ht="100.5" customHeight="1">
      <c r="A208" s="34"/>
      <c r="B208" s="35"/>
      <c r="C208" s="221" t="s">
        <v>351</v>
      </c>
      <c r="D208" s="221" t="s">
        <v>172</v>
      </c>
      <c r="E208" s="222" t="s">
        <v>352</v>
      </c>
      <c r="F208" s="223" t="s">
        <v>353</v>
      </c>
      <c r="G208" s="224" t="s">
        <v>157</v>
      </c>
      <c r="H208" s="225">
        <v>921.31100000000004</v>
      </c>
      <c r="I208" s="226"/>
      <c r="J208" s="227">
        <f>ROUND(I208*H208,2)</f>
        <v>0</v>
      </c>
      <c r="K208" s="223" t="s">
        <v>130</v>
      </c>
      <c r="L208" s="39"/>
      <c r="M208" s="228" t="s">
        <v>28</v>
      </c>
      <c r="N208" s="229" t="s">
        <v>47</v>
      </c>
      <c r="O208" s="64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317</v>
      </c>
      <c r="AT208" s="188" t="s">
        <v>172</v>
      </c>
      <c r="AU208" s="188" t="s">
        <v>83</v>
      </c>
      <c r="AY208" s="17" t="s">
        <v>132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7" t="s">
        <v>83</v>
      </c>
      <c r="BK208" s="189">
        <f>ROUND(I208*H208,2)</f>
        <v>0</v>
      </c>
      <c r="BL208" s="17" t="s">
        <v>317</v>
      </c>
      <c r="BM208" s="188" t="s">
        <v>354</v>
      </c>
    </row>
    <row r="209" spans="1:65" s="2" customFormat="1" ht="68.25">
      <c r="A209" s="34"/>
      <c r="B209" s="35"/>
      <c r="C209" s="36"/>
      <c r="D209" s="190" t="s">
        <v>177</v>
      </c>
      <c r="E209" s="36"/>
      <c r="F209" s="191" t="s">
        <v>355</v>
      </c>
      <c r="G209" s="36"/>
      <c r="H209" s="36"/>
      <c r="I209" s="115"/>
      <c r="J209" s="36"/>
      <c r="K209" s="36"/>
      <c r="L209" s="39"/>
      <c r="M209" s="192"/>
      <c r="N209" s="193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177</v>
      </c>
      <c r="AU209" s="17" t="s">
        <v>83</v>
      </c>
    </row>
    <row r="210" spans="1:65" s="2" customFormat="1" ht="19.5">
      <c r="A210" s="34"/>
      <c r="B210" s="35"/>
      <c r="C210" s="36"/>
      <c r="D210" s="190" t="s">
        <v>135</v>
      </c>
      <c r="E210" s="36"/>
      <c r="F210" s="191" t="s">
        <v>356</v>
      </c>
      <c r="G210" s="36"/>
      <c r="H210" s="36"/>
      <c r="I210" s="115"/>
      <c r="J210" s="36"/>
      <c r="K210" s="36"/>
      <c r="L210" s="39"/>
      <c r="M210" s="192"/>
      <c r="N210" s="193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135</v>
      </c>
      <c r="AU210" s="17" t="s">
        <v>83</v>
      </c>
    </row>
    <row r="211" spans="1:65" s="12" customFormat="1" ht="11.25">
      <c r="B211" s="194"/>
      <c r="C211" s="195"/>
      <c r="D211" s="190" t="s">
        <v>137</v>
      </c>
      <c r="E211" s="196" t="s">
        <v>28</v>
      </c>
      <c r="F211" s="197" t="s">
        <v>350</v>
      </c>
      <c r="G211" s="195"/>
      <c r="H211" s="198">
        <v>921.31100000000004</v>
      </c>
      <c r="I211" s="199"/>
      <c r="J211" s="195"/>
      <c r="K211" s="195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137</v>
      </c>
      <c r="AU211" s="204" t="s">
        <v>83</v>
      </c>
      <c r="AV211" s="12" t="s">
        <v>85</v>
      </c>
      <c r="AW211" s="12" t="s">
        <v>35</v>
      </c>
      <c r="AX211" s="12" t="s">
        <v>83</v>
      </c>
      <c r="AY211" s="204" t="s">
        <v>132</v>
      </c>
    </row>
    <row r="212" spans="1:65" s="2" customFormat="1" ht="100.5" customHeight="1">
      <c r="A212" s="34"/>
      <c r="B212" s="35"/>
      <c r="C212" s="221" t="s">
        <v>357</v>
      </c>
      <c r="D212" s="221" t="s">
        <v>172</v>
      </c>
      <c r="E212" s="222" t="s">
        <v>358</v>
      </c>
      <c r="F212" s="223" t="s">
        <v>359</v>
      </c>
      <c r="G212" s="224" t="s">
        <v>157</v>
      </c>
      <c r="H212" s="225">
        <v>1639.44</v>
      </c>
      <c r="I212" s="226"/>
      <c r="J212" s="227">
        <f>ROUND(I212*H212,2)</f>
        <v>0</v>
      </c>
      <c r="K212" s="223" t="s">
        <v>130</v>
      </c>
      <c r="L212" s="39"/>
      <c r="M212" s="228" t="s">
        <v>28</v>
      </c>
      <c r="N212" s="229" t="s">
        <v>47</v>
      </c>
      <c r="O212" s="64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317</v>
      </c>
      <c r="AT212" s="188" t="s">
        <v>172</v>
      </c>
      <c r="AU212" s="188" t="s">
        <v>83</v>
      </c>
      <c r="AY212" s="17" t="s">
        <v>132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7" t="s">
        <v>83</v>
      </c>
      <c r="BK212" s="189">
        <f>ROUND(I212*H212,2)</f>
        <v>0</v>
      </c>
      <c r="BL212" s="17" t="s">
        <v>317</v>
      </c>
      <c r="BM212" s="188" t="s">
        <v>360</v>
      </c>
    </row>
    <row r="213" spans="1:65" s="2" customFormat="1" ht="68.25">
      <c r="A213" s="34"/>
      <c r="B213" s="35"/>
      <c r="C213" s="36"/>
      <c r="D213" s="190" t="s">
        <v>177</v>
      </c>
      <c r="E213" s="36"/>
      <c r="F213" s="191" t="s">
        <v>355</v>
      </c>
      <c r="G213" s="36"/>
      <c r="H213" s="36"/>
      <c r="I213" s="115"/>
      <c r="J213" s="36"/>
      <c r="K213" s="36"/>
      <c r="L213" s="39"/>
      <c r="M213" s="192"/>
      <c r="N213" s="193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177</v>
      </c>
      <c r="AU213" s="17" t="s">
        <v>83</v>
      </c>
    </row>
    <row r="214" spans="1:65" s="2" customFormat="1" ht="19.5">
      <c r="A214" s="34"/>
      <c r="B214" s="35"/>
      <c r="C214" s="36"/>
      <c r="D214" s="190" t="s">
        <v>135</v>
      </c>
      <c r="E214" s="36"/>
      <c r="F214" s="191" t="s">
        <v>361</v>
      </c>
      <c r="G214" s="36"/>
      <c r="H214" s="36"/>
      <c r="I214" s="115"/>
      <c r="J214" s="36"/>
      <c r="K214" s="36"/>
      <c r="L214" s="39"/>
      <c r="M214" s="192"/>
      <c r="N214" s="193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135</v>
      </c>
      <c r="AU214" s="17" t="s">
        <v>83</v>
      </c>
    </row>
    <row r="215" spans="1:65" s="12" customFormat="1" ht="11.25">
      <c r="B215" s="194"/>
      <c r="C215" s="195"/>
      <c r="D215" s="190" t="s">
        <v>137</v>
      </c>
      <c r="E215" s="196" t="s">
        <v>28</v>
      </c>
      <c r="F215" s="197" t="s">
        <v>362</v>
      </c>
      <c r="G215" s="195"/>
      <c r="H215" s="198">
        <v>1639.44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137</v>
      </c>
      <c r="AU215" s="204" t="s">
        <v>83</v>
      </c>
      <c r="AV215" s="12" t="s">
        <v>85</v>
      </c>
      <c r="AW215" s="12" t="s">
        <v>35</v>
      </c>
      <c r="AX215" s="12" t="s">
        <v>83</v>
      </c>
      <c r="AY215" s="204" t="s">
        <v>132</v>
      </c>
    </row>
    <row r="216" spans="1:65" s="2" customFormat="1" ht="100.5" customHeight="1">
      <c r="A216" s="34"/>
      <c r="B216" s="35"/>
      <c r="C216" s="221" t="s">
        <v>363</v>
      </c>
      <c r="D216" s="221" t="s">
        <v>172</v>
      </c>
      <c r="E216" s="222" t="s">
        <v>364</v>
      </c>
      <c r="F216" s="223" t="s">
        <v>365</v>
      </c>
      <c r="G216" s="224" t="s">
        <v>157</v>
      </c>
      <c r="H216" s="225">
        <v>3.85</v>
      </c>
      <c r="I216" s="226"/>
      <c r="J216" s="227">
        <f>ROUND(I216*H216,2)</f>
        <v>0</v>
      </c>
      <c r="K216" s="223" t="s">
        <v>130</v>
      </c>
      <c r="L216" s="39"/>
      <c r="M216" s="228" t="s">
        <v>28</v>
      </c>
      <c r="N216" s="229" t="s">
        <v>47</v>
      </c>
      <c r="O216" s="64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317</v>
      </c>
      <c r="AT216" s="188" t="s">
        <v>172</v>
      </c>
      <c r="AU216" s="188" t="s">
        <v>83</v>
      </c>
      <c r="AY216" s="17" t="s">
        <v>132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7" t="s">
        <v>83</v>
      </c>
      <c r="BK216" s="189">
        <f>ROUND(I216*H216,2)</f>
        <v>0</v>
      </c>
      <c r="BL216" s="17" t="s">
        <v>317</v>
      </c>
      <c r="BM216" s="188" t="s">
        <v>366</v>
      </c>
    </row>
    <row r="217" spans="1:65" s="2" customFormat="1" ht="68.25">
      <c r="A217" s="34"/>
      <c r="B217" s="35"/>
      <c r="C217" s="36"/>
      <c r="D217" s="190" t="s">
        <v>177</v>
      </c>
      <c r="E217" s="36"/>
      <c r="F217" s="191" t="s">
        <v>355</v>
      </c>
      <c r="G217" s="36"/>
      <c r="H217" s="36"/>
      <c r="I217" s="115"/>
      <c r="J217" s="36"/>
      <c r="K217" s="36"/>
      <c r="L217" s="39"/>
      <c r="M217" s="192"/>
      <c r="N217" s="193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177</v>
      </c>
      <c r="AU217" s="17" t="s">
        <v>83</v>
      </c>
    </row>
    <row r="218" spans="1:65" s="2" customFormat="1" ht="19.5">
      <c r="A218" s="34"/>
      <c r="B218" s="35"/>
      <c r="C218" s="36"/>
      <c r="D218" s="190" t="s">
        <v>135</v>
      </c>
      <c r="E218" s="36"/>
      <c r="F218" s="191" t="s">
        <v>367</v>
      </c>
      <c r="G218" s="36"/>
      <c r="H218" s="36"/>
      <c r="I218" s="115"/>
      <c r="J218" s="36"/>
      <c r="K218" s="36"/>
      <c r="L218" s="39"/>
      <c r="M218" s="192"/>
      <c r="N218" s="193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135</v>
      </c>
      <c r="AU218" s="17" t="s">
        <v>83</v>
      </c>
    </row>
    <row r="219" spans="1:65" s="12" customFormat="1" ht="11.25">
      <c r="B219" s="194"/>
      <c r="C219" s="195"/>
      <c r="D219" s="190" t="s">
        <v>137</v>
      </c>
      <c r="E219" s="196" t="s">
        <v>28</v>
      </c>
      <c r="F219" s="197" t="s">
        <v>368</v>
      </c>
      <c r="G219" s="195"/>
      <c r="H219" s="198">
        <v>3.85</v>
      </c>
      <c r="I219" s="199"/>
      <c r="J219" s="195"/>
      <c r="K219" s="195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137</v>
      </c>
      <c r="AU219" s="204" t="s">
        <v>83</v>
      </c>
      <c r="AV219" s="12" t="s">
        <v>85</v>
      </c>
      <c r="AW219" s="12" t="s">
        <v>35</v>
      </c>
      <c r="AX219" s="12" t="s">
        <v>83</v>
      </c>
      <c r="AY219" s="204" t="s">
        <v>132</v>
      </c>
    </row>
    <row r="220" spans="1:65" s="2" customFormat="1" ht="33" customHeight="1">
      <c r="A220" s="34"/>
      <c r="B220" s="35"/>
      <c r="C220" s="221" t="s">
        <v>369</v>
      </c>
      <c r="D220" s="221" t="s">
        <v>172</v>
      </c>
      <c r="E220" s="222" t="s">
        <v>345</v>
      </c>
      <c r="F220" s="223" t="s">
        <v>346</v>
      </c>
      <c r="G220" s="224" t="s">
        <v>157</v>
      </c>
      <c r="H220" s="225">
        <v>133.83199999999999</v>
      </c>
      <c r="I220" s="226"/>
      <c r="J220" s="227">
        <f>ROUND(I220*H220,2)</f>
        <v>0</v>
      </c>
      <c r="K220" s="223" t="s">
        <v>130</v>
      </c>
      <c r="L220" s="39"/>
      <c r="M220" s="228" t="s">
        <v>28</v>
      </c>
      <c r="N220" s="229" t="s">
        <v>47</v>
      </c>
      <c r="O220" s="64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317</v>
      </c>
      <c r="AT220" s="188" t="s">
        <v>172</v>
      </c>
      <c r="AU220" s="188" t="s">
        <v>83</v>
      </c>
      <c r="AY220" s="17" t="s">
        <v>132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7" t="s">
        <v>83</v>
      </c>
      <c r="BK220" s="189">
        <f>ROUND(I220*H220,2)</f>
        <v>0</v>
      </c>
      <c r="BL220" s="17" t="s">
        <v>317</v>
      </c>
      <c r="BM220" s="188" t="s">
        <v>370</v>
      </c>
    </row>
    <row r="221" spans="1:65" s="2" customFormat="1" ht="39">
      <c r="A221" s="34"/>
      <c r="B221" s="35"/>
      <c r="C221" s="36"/>
      <c r="D221" s="190" t="s">
        <v>177</v>
      </c>
      <c r="E221" s="36"/>
      <c r="F221" s="191" t="s">
        <v>348</v>
      </c>
      <c r="G221" s="36"/>
      <c r="H221" s="36"/>
      <c r="I221" s="115"/>
      <c r="J221" s="36"/>
      <c r="K221" s="36"/>
      <c r="L221" s="39"/>
      <c r="M221" s="192"/>
      <c r="N221" s="193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177</v>
      </c>
      <c r="AU221" s="17" t="s">
        <v>83</v>
      </c>
    </row>
    <row r="222" spans="1:65" s="2" customFormat="1" ht="19.5">
      <c r="A222" s="34"/>
      <c r="B222" s="35"/>
      <c r="C222" s="36"/>
      <c r="D222" s="190" t="s">
        <v>135</v>
      </c>
      <c r="E222" s="36"/>
      <c r="F222" s="191" t="s">
        <v>371</v>
      </c>
      <c r="G222" s="36"/>
      <c r="H222" s="36"/>
      <c r="I222" s="115"/>
      <c r="J222" s="36"/>
      <c r="K222" s="36"/>
      <c r="L222" s="39"/>
      <c r="M222" s="192"/>
      <c r="N222" s="193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135</v>
      </c>
      <c r="AU222" s="17" t="s">
        <v>83</v>
      </c>
    </row>
    <row r="223" spans="1:65" s="12" customFormat="1" ht="11.25">
      <c r="B223" s="194"/>
      <c r="C223" s="195"/>
      <c r="D223" s="190" t="s">
        <v>137</v>
      </c>
      <c r="E223" s="196" t="s">
        <v>28</v>
      </c>
      <c r="F223" s="197" t="s">
        <v>372</v>
      </c>
      <c r="G223" s="195"/>
      <c r="H223" s="198">
        <v>133.83199999999999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137</v>
      </c>
      <c r="AU223" s="204" t="s">
        <v>83</v>
      </c>
      <c r="AV223" s="12" t="s">
        <v>85</v>
      </c>
      <c r="AW223" s="12" t="s">
        <v>35</v>
      </c>
      <c r="AX223" s="12" t="s">
        <v>83</v>
      </c>
      <c r="AY223" s="204" t="s">
        <v>132</v>
      </c>
    </row>
    <row r="224" spans="1:65" s="2" customFormat="1" ht="100.5" customHeight="1">
      <c r="A224" s="34"/>
      <c r="B224" s="35"/>
      <c r="C224" s="221" t="s">
        <v>373</v>
      </c>
      <c r="D224" s="221" t="s">
        <v>172</v>
      </c>
      <c r="E224" s="222" t="s">
        <v>352</v>
      </c>
      <c r="F224" s="223" t="s">
        <v>353</v>
      </c>
      <c r="G224" s="224" t="s">
        <v>157</v>
      </c>
      <c r="H224" s="225">
        <v>364.952</v>
      </c>
      <c r="I224" s="226"/>
      <c r="J224" s="227">
        <f>ROUND(I224*H224,2)</f>
        <v>0</v>
      </c>
      <c r="K224" s="223" t="s">
        <v>130</v>
      </c>
      <c r="L224" s="39"/>
      <c r="M224" s="228" t="s">
        <v>28</v>
      </c>
      <c r="N224" s="229" t="s">
        <v>47</v>
      </c>
      <c r="O224" s="64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317</v>
      </c>
      <c r="AT224" s="188" t="s">
        <v>172</v>
      </c>
      <c r="AU224" s="188" t="s">
        <v>83</v>
      </c>
      <c r="AY224" s="17" t="s">
        <v>132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7" t="s">
        <v>83</v>
      </c>
      <c r="BK224" s="189">
        <f>ROUND(I224*H224,2)</f>
        <v>0</v>
      </c>
      <c r="BL224" s="17" t="s">
        <v>317</v>
      </c>
      <c r="BM224" s="188" t="s">
        <v>374</v>
      </c>
    </row>
    <row r="225" spans="1:65" s="2" customFormat="1" ht="68.25">
      <c r="A225" s="34"/>
      <c r="B225" s="35"/>
      <c r="C225" s="36"/>
      <c r="D225" s="190" t="s">
        <v>177</v>
      </c>
      <c r="E225" s="36"/>
      <c r="F225" s="191" t="s">
        <v>355</v>
      </c>
      <c r="G225" s="36"/>
      <c r="H225" s="36"/>
      <c r="I225" s="115"/>
      <c r="J225" s="36"/>
      <c r="K225" s="36"/>
      <c r="L225" s="39"/>
      <c r="M225" s="192"/>
      <c r="N225" s="193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177</v>
      </c>
      <c r="AU225" s="17" t="s">
        <v>83</v>
      </c>
    </row>
    <row r="226" spans="1:65" s="2" customFormat="1" ht="19.5">
      <c r="A226" s="34"/>
      <c r="B226" s="35"/>
      <c r="C226" s="36"/>
      <c r="D226" s="190" t="s">
        <v>135</v>
      </c>
      <c r="E226" s="36"/>
      <c r="F226" s="191" t="s">
        <v>375</v>
      </c>
      <c r="G226" s="36"/>
      <c r="H226" s="36"/>
      <c r="I226" s="115"/>
      <c r="J226" s="36"/>
      <c r="K226" s="36"/>
      <c r="L226" s="39"/>
      <c r="M226" s="192"/>
      <c r="N226" s="193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135</v>
      </c>
      <c r="AU226" s="17" t="s">
        <v>83</v>
      </c>
    </row>
    <row r="227" spans="1:65" s="12" customFormat="1" ht="11.25">
      <c r="B227" s="194"/>
      <c r="C227" s="195"/>
      <c r="D227" s="190" t="s">
        <v>137</v>
      </c>
      <c r="E227" s="196" t="s">
        <v>28</v>
      </c>
      <c r="F227" s="197" t="s">
        <v>372</v>
      </c>
      <c r="G227" s="195"/>
      <c r="H227" s="198">
        <v>133.83199999999999</v>
      </c>
      <c r="I227" s="199"/>
      <c r="J227" s="195"/>
      <c r="K227" s="195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137</v>
      </c>
      <c r="AU227" s="204" t="s">
        <v>83</v>
      </c>
      <c r="AV227" s="12" t="s">
        <v>85</v>
      </c>
      <c r="AW227" s="12" t="s">
        <v>35</v>
      </c>
      <c r="AX227" s="12" t="s">
        <v>76</v>
      </c>
      <c r="AY227" s="204" t="s">
        <v>132</v>
      </c>
    </row>
    <row r="228" spans="1:65" s="12" customFormat="1" ht="11.25">
      <c r="B228" s="194"/>
      <c r="C228" s="195"/>
      <c r="D228" s="190" t="s">
        <v>137</v>
      </c>
      <c r="E228" s="196" t="s">
        <v>28</v>
      </c>
      <c r="F228" s="197" t="s">
        <v>376</v>
      </c>
      <c r="G228" s="195"/>
      <c r="H228" s="198">
        <v>231.12</v>
      </c>
      <c r="I228" s="199"/>
      <c r="J228" s="195"/>
      <c r="K228" s="195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137</v>
      </c>
      <c r="AU228" s="204" t="s">
        <v>83</v>
      </c>
      <c r="AV228" s="12" t="s">
        <v>85</v>
      </c>
      <c r="AW228" s="12" t="s">
        <v>35</v>
      </c>
      <c r="AX228" s="12" t="s">
        <v>76</v>
      </c>
      <c r="AY228" s="204" t="s">
        <v>132</v>
      </c>
    </row>
    <row r="229" spans="1:65" s="14" customFormat="1" ht="11.25">
      <c r="B229" s="230"/>
      <c r="C229" s="231"/>
      <c r="D229" s="190" t="s">
        <v>137</v>
      </c>
      <c r="E229" s="232" t="s">
        <v>28</v>
      </c>
      <c r="F229" s="233" t="s">
        <v>377</v>
      </c>
      <c r="G229" s="231"/>
      <c r="H229" s="234">
        <v>364.952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137</v>
      </c>
      <c r="AU229" s="240" t="s">
        <v>83</v>
      </c>
      <c r="AV229" s="14" t="s">
        <v>133</v>
      </c>
      <c r="AW229" s="14" t="s">
        <v>35</v>
      </c>
      <c r="AX229" s="14" t="s">
        <v>83</v>
      </c>
      <c r="AY229" s="240" t="s">
        <v>132</v>
      </c>
    </row>
    <row r="230" spans="1:65" s="2" customFormat="1" ht="33" customHeight="1">
      <c r="A230" s="34"/>
      <c r="B230" s="35"/>
      <c r="C230" s="221" t="s">
        <v>378</v>
      </c>
      <c r="D230" s="221" t="s">
        <v>172</v>
      </c>
      <c r="E230" s="222" t="s">
        <v>345</v>
      </c>
      <c r="F230" s="223" t="s">
        <v>346</v>
      </c>
      <c r="G230" s="224" t="s">
        <v>157</v>
      </c>
      <c r="H230" s="225">
        <v>153.928</v>
      </c>
      <c r="I230" s="226"/>
      <c r="J230" s="227">
        <f>ROUND(I230*H230,2)</f>
        <v>0</v>
      </c>
      <c r="K230" s="223" t="s">
        <v>130</v>
      </c>
      <c r="L230" s="39"/>
      <c r="M230" s="228" t="s">
        <v>28</v>
      </c>
      <c r="N230" s="229" t="s">
        <v>47</v>
      </c>
      <c r="O230" s="64"/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317</v>
      </c>
      <c r="AT230" s="188" t="s">
        <v>172</v>
      </c>
      <c r="AU230" s="188" t="s">
        <v>83</v>
      </c>
      <c r="AY230" s="17" t="s">
        <v>132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7" t="s">
        <v>83</v>
      </c>
      <c r="BK230" s="189">
        <f>ROUND(I230*H230,2)</f>
        <v>0</v>
      </c>
      <c r="BL230" s="17" t="s">
        <v>317</v>
      </c>
      <c r="BM230" s="188" t="s">
        <v>379</v>
      </c>
    </row>
    <row r="231" spans="1:65" s="2" customFormat="1" ht="39">
      <c r="A231" s="34"/>
      <c r="B231" s="35"/>
      <c r="C231" s="36"/>
      <c r="D231" s="190" t="s">
        <v>177</v>
      </c>
      <c r="E231" s="36"/>
      <c r="F231" s="191" t="s">
        <v>348</v>
      </c>
      <c r="G231" s="36"/>
      <c r="H231" s="36"/>
      <c r="I231" s="115"/>
      <c r="J231" s="36"/>
      <c r="K231" s="36"/>
      <c r="L231" s="39"/>
      <c r="M231" s="192"/>
      <c r="N231" s="193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177</v>
      </c>
      <c r="AU231" s="17" t="s">
        <v>83</v>
      </c>
    </row>
    <row r="232" spans="1:65" s="2" customFormat="1" ht="19.5">
      <c r="A232" s="34"/>
      <c r="B232" s="35"/>
      <c r="C232" s="36"/>
      <c r="D232" s="190" t="s">
        <v>135</v>
      </c>
      <c r="E232" s="36"/>
      <c r="F232" s="191" t="s">
        <v>380</v>
      </c>
      <c r="G232" s="36"/>
      <c r="H232" s="36"/>
      <c r="I232" s="115"/>
      <c r="J232" s="36"/>
      <c r="K232" s="36"/>
      <c r="L232" s="39"/>
      <c r="M232" s="192"/>
      <c r="N232" s="193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135</v>
      </c>
      <c r="AU232" s="17" t="s">
        <v>83</v>
      </c>
    </row>
    <row r="233" spans="1:65" s="12" customFormat="1" ht="11.25">
      <c r="B233" s="194"/>
      <c r="C233" s="195"/>
      <c r="D233" s="190" t="s">
        <v>137</v>
      </c>
      <c r="E233" s="196" t="s">
        <v>28</v>
      </c>
      <c r="F233" s="197" t="s">
        <v>381</v>
      </c>
      <c r="G233" s="195"/>
      <c r="H233" s="198">
        <v>153.928</v>
      </c>
      <c r="I233" s="199"/>
      <c r="J233" s="195"/>
      <c r="K233" s="195"/>
      <c r="L233" s="200"/>
      <c r="M233" s="201"/>
      <c r="N233" s="202"/>
      <c r="O233" s="202"/>
      <c r="P233" s="202"/>
      <c r="Q233" s="202"/>
      <c r="R233" s="202"/>
      <c r="S233" s="202"/>
      <c r="T233" s="203"/>
      <c r="AT233" s="204" t="s">
        <v>137</v>
      </c>
      <c r="AU233" s="204" t="s">
        <v>83</v>
      </c>
      <c r="AV233" s="12" t="s">
        <v>85</v>
      </c>
      <c r="AW233" s="12" t="s">
        <v>35</v>
      </c>
      <c r="AX233" s="12" t="s">
        <v>83</v>
      </c>
      <c r="AY233" s="204" t="s">
        <v>132</v>
      </c>
    </row>
    <row r="234" spans="1:65" s="2" customFormat="1" ht="100.5" customHeight="1">
      <c r="A234" s="34"/>
      <c r="B234" s="35"/>
      <c r="C234" s="221" t="s">
        <v>382</v>
      </c>
      <c r="D234" s="221" t="s">
        <v>172</v>
      </c>
      <c r="E234" s="222" t="s">
        <v>383</v>
      </c>
      <c r="F234" s="223" t="s">
        <v>384</v>
      </c>
      <c r="G234" s="224" t="s">
        <v>157</v>
      </c>
      <c r="H234" s="225">
        <v>153.928</v>
      </c>
      <c r="I234" s="226"/>
      <c r="J234" s="227">
        <f>ROUND(I234*H234,2)</f>
        <v>0</v>
      </c>
      <c r="K234" s="223" t="s">
        <v>130</v>
      </c>
      <c r="L234" s="39"/>
      <c r="M234" s="228" t="s">
        <v>28</v>
      </c>
      <c r="N234" s="229" t="s">
        <v>47</v>
      </c>
      <c r="O234" s="64"/>
      <c r="P234" s="186">
        <f>O234*H234</f>
        <v>0</v>
      </c>
      <c r="Q234" s="186">
        <v>0</v>
      </c>
      <c r="R234" s="186">
        <f>Q234*H234</f>
        <v>0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317</v>
      </c>
      <c r="AT234" s="188" t="s">
        <v>172</v>
      </c>
      <c r="AU234" s="188" t="s">
        <v>83</v>
      </c>
      <c r="AY234" s="17" t="s">
        <v>132</v>
      </c>
      <c r="BE234" s="189">
        <f>IF(N234="základní",J234,0)</f>
        <v>0</v>
      </c>
      <c r="BF234" s="189">
        <f>IF(N234="snížená",J234,0)</f>
        <v>0</v>
      </c>
      <c r="BG234" s="189">
        <f>IF(N234="zákl. přenesená",J234,0)</f>
        <v>0</v>
      </c>
      <c r="BH234" s="189">
        <f>IF(N234="sníž. přenesená",J234,0)</f>
        <v>0</v>
      </c>
      <c r="BI234" s="189">
        <f>IF(N234="nulová",J234,0)</f>
        <v>0</v>
      </c>
      <c r="BJ234" s="17" t="s">
        <v>83</v>
      </c>
      <c r="BK234" s="189">
        <f>ROUND(I234*H234,2)</f>
        <v>0</v>
      </c>
      <c r="BL234" s="17" t="s">
        <v>317</v>
      </c>
      <c r="BM234" s="188" t="s">
        <v>385</v>
      </c>
    </row>
    <row r="235" spans="1:65" s="2" customFormat="1" ht="68.25">
      <c r="A235" s="34"/>
      <c r="B235" s="35"/>
      <c r="C235" s="36"/>
      <c r="D235" s="190" t="s">
        <v>177</v>
      </c>
      <c r="E235" s="36"/>
      <c r="F235" s="191" t="s">
        <v>355</v>
      </c>
      <c r="G235" s="36"/>
      <c r="H235" s="36"/>
      <c r="I235" s="115"/>
      <c r="J235" s="36"/>
      <c r="K235" s="36"/>
      <c r="L235" s="39"/>
      <c r="M235" s="192"/>
      <c r="N235" s="193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177</v>
      </c>
      <c r="AU235" s="17" t="s">
        <v>83</v>
      </c>
    </row>
    <row r="236" spans="1:65" s="2" customFormat="1" ht="19.5">
      <c r="A236" s="34"/>
      <c r="B236" s="35"/>
      <c r="C236" s="36"/>
      <c r="D236" s="190" t="s">
        <v>135</v>
      </c>
      <c r="E236" s="36"/>
      <c r="F236" s="191" t="s">
        <v>386</v>
      </c>
      <c r="G236" s="36"/>
      <c r="H236" s="36"/>
      <c r="I236" s="115"/>
      <c r="J236" s="36"/>
      <c r="K236" s="36"/>
      <c r="L236" s="39"/>
      <c r="M236" s="192"/>
      <c r="N236" s="193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135</v>
      </c>
      <c r="AU236" s="17" t="s">
        <v>83</v>
      </c>
    </row>
    <row r="237" spans="1:65" s="12" customFormat="1" ht="11.25">
      <c r="B237" s="194"/>
      <c r="C237" s="195"/>
      <c r="D237" s="190" t="s">
        <v>137</v>
      </c>
      <c r="E237" s="196" t="s">
        <v>28</v>
      </c>
      <c r="F237" s="197" t="s">
        <v>381</v>
      </c>
      <c r="G237" s="195"/>
      <c r="H237" s="198">
        <v>153.928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137</v>
      </c>
      <c r="AU237" s="204" t="s">
        <v>83</v>
      </c>
      <c r="AV237" s="12" t="s">
        <v>85</v>
      </c>
      <c r="AW237" s="12" t="s">
        <v>35</v>
      </c>
      <c r="AX237" s="12" t="s">
        <v>83</v>
      </c>
      <c r="AY237" s="204" t="s">
        <v>132</v>
      </c>
    </row>
    <row r="238" spans="1:65" s="2" customFormat="1" ht="100.5" customHeight="1">
      <c r="A238" s="34"/>
      <c r="B238" s="35"/>
      <c r="C238" s="221" t="s">
        <v>387</v>
      </c>
      <c r="D238" s="221" t="s">
        <v>172</v>
      </c>
      <c r="E238" s="222" t="s">
        <v>388</v>
      </c>
      <c r="F238" s="223" t="s">
        <v>389</v>
      </c>
      <c r="G238" s="224" t="s">
        <v>157</v>
      </c>
      <c r="H238" s="225">
        <v>30.4</v>
      </c>
      <c r="I238" s="226"/>
      <c r="J238" s="227">
        <f>ROUND(I238*H238,2)</f>
        <v>0</v>
      </c>
      <c r="K238" s="223" t="s">
        <v>130</v>
      </c>
      <c r="L238" s="39"/>
      <c r="M238" s="228" t="s">
        <v>28</v>
      </c>
      <c r="N238" s="229" t="s">
        <v>47</v>
      </c>
      <c r="O238" s="64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317</v>
      </c>
      <c r="AT238" s="188" t="s">
        <v>172</v>
      </c>
      <c r="AU238" s="188" t="s">
        <v>83</v>
      </c>
      <c r="AY238" s="17" t="s">
        <v>132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7" t="s">
        <v>83</v>
      </c>
      <c r="BK238" s="189">
        <f>ROUND(I238*H238,2)</f>
        <v>0</v>
      </c>
      <c r="BL238" s="17" t="s">
        <v>317</v>
      </c>
      <c r="BM238" s="188" t="s">
        <v>390</v>
      </c>
    </row>
    <row r="239" spans="1:65" s="2" customFormat="1" ht="68.25">
      <c r="A239" s="34"/>
      <c r="B239" s="35"/>
      <c r="C239" s="36"/>
      <c r="D239" s="190" t="s">
        <v>177</v>
      </c>
      <c r="E239" s="36"/>
      <c r="F239" s="191" t="s">
        <v>355</v>
      </c>
      <c r="G239" s="36"/>
      <c r="H239" s="36"/>
      <c r="I239" s="115"/>
      <c r="J239" s="36"/>
      <c r="K239" s="36"/>
      <c r="L239" s="39"/>
      <c r="M239" s="192"/>
      <c r="N239" s="193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177</v>
      </c>
      <c r="AU239" s="17" t="s">
        <v>83</v>
      </c>
    </row>
    <row r="240" spans="1:65" s="2" customFormat="1" ht="19.5">
      <c r="A240" s="34"/>
      <c r="B240" s="35"/>
      <c r="C240" s="36"/>
      <c r="D240" s="190" t="s">
        <v>135</v>
      </c>
      <c r="E240" s="36"/>
      <c r="F240" s="191" t="s">
        <v>391</v>
      </c>
      <c r="G240" s="36"/>
      <c r="H240" s="36"/>
      <c r="I240" s="115"/>
      <c r="J240" s="36"/>
      <c r="K240" s="36"/>
      <c r="L240" s="39"/>
      <c r="M240" s="192"/>
      <c r="N240" s="193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135</v>
      </c>
      <c r="AU240" s="17" t="s">
        <v>83</v>
      </c>
    </row>
    <row r="241" spans="1:65" s="12" customFormat="1" ht="11.25">
      <c r="B241" s="194"/>
      <c r="C241" s="195"/>
      <c r="D241" s="190" t="s">
        <v>137</v>
      </c>
      <c r="E241" s="196" t="s">
        <v>28</v>
      </c>
      <c r="F241" s="197" t="s">
        <v>392</v>
      </c>
      <c r="G241" s="195"/>
      <c r="H241" s="198">
        <v>30.4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137</v>
      </c>
      <c r="AU241" s="204" t="s">
        <v>83</v>
      </c>
      <c r="AV241" s="12" t="s">
        <v>85</v>
      </c>
      <c r="AW241" s="12" t="s">
        <v>35</v>
      </c>
      <c r="AX241" s="12" t="s">
        <v>83</v>
      </c>
      <c r="AY241" s="204" t="s">
        <v>132</v>
      </c>
    </row>
    <row r="242" spans="1:65" s="2" customFormat="1" ht="44.25" customHeight="1">
      <c r="A242" s="34"/>
      <c r="B242" s="35"/>
      <c r="C242" s="221" t="s">
        <v>393</v>
      </c>
      <c r="D242" s="221" t="s">
        <v>172</v>
      </c>
      <c r="E242" s="222" t="s">
        <v>394</v>
      </c>
      <c r="F242" s="223" t="s">
        <v>395</v>
      </c>
      <c r="G242" s="224" t="s">
        <v>157</v>
      </c>
      <c r="H242" s="225">
        <v>30.4</v>
      </c>
      <c r="I242" s="226"/>
      <c r="J242" s="227">
        <f>ROUND(I242*H242,2)</f>
        <v>0</v>
      </c>
      <c r="K242" s="223" t="s">
        <v>130</v>
      </c>
      <c r="L242" s="39"/>
      <c r="M242" s="228" t="s">
        <v>28</v>
      </c>
      <c r="N242" s="229" t="s">
        <v>47</v>
      </c>
      <c r="O242" s="64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317</v>
      </c>
      <c r="AT242" s="188" t="s">
        <v>172</v>
      </c>
      <c r="AU242" s="188" t="s">
        <v>83</v>
      </c>
      <c r="AY242" s="17" t="s">
        <v>132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7" t="s">
        <v>83</v>
      </c>
      <c r="BK242" s="189">
        <f>ROUND(I242*H242,2)</f>
        <v>0</v>
      </c>
      <c r="BL242" s="17" t="s">
        <v>317</v>
      </c>
      <c r="BM242" s="188" t="s">
        <v>396</v>
      </c>
    </row>
    <row r="243" spans="1:65" s="2" customFormat="1" ht="39">
      <c r="A243" s="34"/>
      <c r="B243" s="35"/>
      <c r="C243" s="36"/>
      <c r="D243" s="190" t="s">
        <v>177</v>
      </c>
      <c r="E243" s="36"/>
      <c r="F243" s="191" t="s">
        <v>397</v>
      </c>
      <c r="G243" s="36"/>
      <c r="H243" s="36"/>
      <c r="I243" s="115"/>
      <c r="J243" s="36"/>
      <c r="K243" s="36"/>
      <c r="L243" s="39"/>
      <c r="M243" s="192"/>
      <c r="N243" s="193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177</v>
      </c>
      <c r="AU243" s="17" t="s">
        <v>83</v>
      </c>
    </row>
    <row r="244" spans="1:65" s="2" customFormat="1" ht="19.5">
      <c r="A244" s="34"/>
      <c r="B244" s="35"/>
      <c r="C244" s="36"/>
      <c r="D244" s="190" t="s">
        <v>135</v>
      </c>
      <c r="E244" s="36"/>
      <c r="F244" s="191" t="s">
        <v>398</v>
      </c>
      <c r="G244" s="36"/>
      <c r="H244" s="36"/>
      <c r="I244" s="115"/>
      <c r="J244" s="36"/>
      <c r="K244" s="36"/>
      <c r="L244" s="39"/>
      <c r="M244" s="192"/>
      <c r="N244" s="193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135</v>
      </c>
      <c r="AU244" s="17" t="s">
        <v>83</v>
      </c>
    </row>
    <row r="245" spans="1:65" s="12" customFormat="1" ht="11.25">
      <c r="B245" s="194"/>
      <c r="C245" s="195"/>
      <c r="D245" s="190" t="s">
        <v>137</v>
      </c>
      <c r="E245" s="196" t="s">
        <v>28</v>
      </c>
      <c r="F245" s="197" t="s">
        <v>399</v>
      </c>
      <c r="G245" s="195"/>
      <c r="H245" s="198">
        <v>30.4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137</v>
      </c>
      <c r="AU245" s="204" t="s">
        <v>83</v>
      </c>
      <c r="AV245" s="12" t="s">
        <v>85</v>
      </c>
      <c r="AW245" s="12" t="s">
        <v>35</v>
      </c>
      <c r="AX245" s="12" t="s">
        <v>83</v>
      </c>
      <c r="AY245" s="204" t="s">
        <v>132</v>
      </c>
    </row>
    <row r="246" spans="1:65" s="2" customFormat="1" ht="44.25" customHeight="1">
      <c r="A246" s="34"/>
      <c r="B246" s="35"/>
      <c r="C246" s="221" t="s">
        <v>400</v>
      </c>
      <c r="D246" s="221" t="s">
        <v>172</v>
      </c>
      <c r="E246" s="222" t="s">
        <v>401</v>
      </c>
      <c r="F246" s="223" t="s">
        <v>402</v>
      </c>
      <c r="G246" s="224" t="s">
        <v>157</v>
      </c>
      <c r="H246" s="225">
        <v>152.80000000000001</v>
      </c>
      <c r="I246" s="226"/>
      <c r="J246" s="227">
        <f>ROUND(I246*H246,2)</f>
        <v>0</v>
      </c>
      <c r="K246" s="223" t="s">
        <v>130</v>
      </c>
      <c r="L246" s="39"/>
      <c r="M246" s="228" t="s">
        <v>28</v>
      </c>
      <c r="N246" s="229" t="s">
        <v>47</v>
      </c>
      <c r="O246" s="64"/>
      <c r="P246" s="186">
        <f>O246*H246</f>
        <v>0</v>
      </c>
      <c r="Q246" s="186">
        <v>0</v>
      </c>
      <c r="R246" s="186">
        <f>Q246*H246</f>
        <v>0</v>
      </c>
      <c r="S246" s="186">
        <v>0</v>
      </c>
      <c r="T246" s="18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8" t="s">
        <v>317</v>
      </c>
      <c r="AT246" s="188" t="s">
        <v>172</v>
      </c>
      <c r="AU246" s="188" t="s">
        <v>83</v>
      </c>
      <c r="AY246" s="17" t="s">
        <v>132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7" t="s">
        <v>83</v>
      </c>
      <c r="BK246" s="189">
        <f>ROUND(I246*H246,2)</f>
        <v>0</v>
      </c>
      <c r="BL246" s="17" t="s">
        <v>317</v>
      </c>
      <c r="BM246" s="188" t="s">
        <v>403</v>
      </c>
    </row>
    <row r="247" spans="1:65" s="2" customFormat="1" ht="39">
      <c r="A247" s="34"/>
      <c r="B247" s="35"/>
      <c r="C247" s="36"/>
      <c r="D247" s="190" t="s">
        <v>177</v>
      </c>
      <c r="E247" s="36"/>
      <c r="F247" s="191" t="s">
        <v>397</v>
      </c>
      <c r="G247" s="36"/>
      <c r="H247" s="36"/>
      <c r="I247" s="115"/>
      <c r="J247" s="36"/>
      <c r="K247" s="36"/>
      <c r="L247" s="39"/>
      <c r="M247" s="192"/>
      <c r="N247" s="193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177</v>
      </c>
      <c r="AU247" s="17" t="s">
        <v>83</v>
      </c>
    </row>
    <row r="248" spans="1:65" s="2" customFormat="1" ht="19.5">
      <c r="A248" s="34"/>
      <c r="B248" s="35"/>
      <c r="C248" s="36"/>
      <c r="D248" s="190" t="s">
        <v>135</v>
      </c>
      <c r="E248" s="36"/>
      <c r="F248" s="191" t="s">
        <v>404</v>
      </c>
      <c r="G248" s="36"/>
      <c r="H248" s="36"/>
      <c r="I248" s="115"/>
      <c r="J248" s="36"/>
      <c r="K248" s="36"/>
      <c r="L248" s="39"/>
      <c r="M248" s="192"/>
      <c r="N248" s="193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135</v>
      </c>
      <c r="AU248" s="17" t="s">
        <v>83</v>
      </c>
    </row>
    <row r="249" spans="1:65" s="12" customFormat="1" ht="11.25">
      <c r="B249" s="194"/>
      <c r="C249" s="195"/>
      <c r="D249" s="190" t="s">
        <v>137</v>
      </c>
      <c r="E249" s="196" t="s">
        <v>28</v>
      </c>
      <c r="F249" s="197" t="s">
        <v>405</v>
      </c>
      <c r="G249" s="195"/>
      <c r="H249" s="198">
        <v>152.80000000000001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137</v>
      </c>
      <c r="AU249" s="204" t="s">
        <v>83</v>
      </c>
      <c r="AV249" s="12" t="s">
        <v>85</v>
      </c>
      <c r="AW249" s="12" t="s">
        <v>35</v>
      </c>
      <c r="AX249" s="12" t="s">
        <v>83</v>
      </c>
      <c r="AY249" s="204" t="s">
        <v>132</v>
      </c>
    </row>
    <row r="250" spans="1:65" s="2" customFormat="1" ht="44.25" customHeight="1">
      <c r="A250" s="34"/>
      <c r="B250" s="35"/>
      <c r="C250" s="221" t="s">
        <v>406</v>
      </c>
      <c r="D250" s="221" t="s">
        <v>172</v>
      </c>
      <c r="E250" s="222" t="s">
        <v>407</v>
      </c>
      <c r="F250" s="223" t="s">
        <v>408</v>
      </c>
      <c r="G250" s="224" t="s">
        <v>157</v>
      </c>
      <c r="H250" s="225">
        <v>1.1279999999999999</v>
      </c>
      <c r="I250" s="226"/>
      <c r="J250" s="227">
        <f>ROUND(I250*H250,2)</f>
        <v>0</v>
      </c>
      <c r="K250" s="223" t="s">
        <v>130</v>
      </c>
      <c r="L250" s="39"/>
      <c r="M250" s="228" t="s">
        <v>28</v>
      </c>
      <c r="N250" s="229" t="s">
        <v>47</v>
      </c>
      <c r="O250" s="64"/>
      <c r="P250" s="186">
        <f>O250*H250</f>
        <v>0</v>
      </c>
      <c r="Q250" s="186">
        <v>0</v>
      </c>
      <c r="R250" s="186">
        <f>Q250*H250</f>
        <v>0</v>
      </c>
      <c r="S250" s="186">
        <v>0</v>
      </c>
      <c r="T250" s="18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8" t="s">
        <v>317</v>
      </c>
      <c r="AT250" s="188" t="s">
        <v>172</v>
      </c>
      <c r="AU250" s="188" t="s">
        <v>83</v>
      </c>
      <c r="AY250" s="17" t="s">
        <v>132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7" t="s">
        <v>83</v>
      </c>
      <c r="BK250" s="189">
        <f>ROUND(I250*H250,2)</f>
        <v>0</v>
      </c>
      <c r="BL250" s="17" t="s">
        <v>317</v>
      </c>
      <c r="BM250" s="188" t="s">
        <v>409</v>
      </c>
    </row>
    <row r="251" spans="1:65" s="2" customFormat="1" ht="39">
      <c r="A251" s="34"/>
      <c r="B251" s="35"/>
      <c r="C251" s="36"/>
      <c r="D251" s="190" t="s">
        <v>177</v>
      </c>
      <c r="E251" s="36"/>
      <c r="F251" s="191" t="s">
        <v>397</v>
      </c>
      <c r="G251" s="36"/>
      <c r="H251" s="36"/>
      <c r="I251" s="115"/>
      <c r="J251" s="36"/>
      <c r="K251" s="36"/>
      <c r="L251" s="39"/>
      <c r="M251" s="192"/>
      <c r="N251" s="193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177</v>
      </c>
      <c r="AU251" s="17" t="s">
        <v>83</v>
      </c>
    </row>
    <row r="252" spans="1:65" s="12" customFormat="1" ht="11.25">
      <c r="B252" s="194"/>
      <c r="C252" s="195"/>
      <c r="D252" s="190" t="s">
        <v>137</v>
      </c>
      <c r="E252" s="196" t="s">
        <v>28</v>
      </c>
      <c r="F252" s="197" t="s">
        <v>410</v>
      </c>
      <c r="G252" s="195"/>
      <c r="H252" s="198">
        <v>1.1279999999999999</v>
      </c>
      <c r="I252" s="199"/>
      <c r="J252" s="195"/>
      <c r="K252" s="195"/>
      <c r="L252" s="200"/>
      <c r="M252" s="241"/>
      <c r="N252" s="242"/>
      <c r="O252" s="242"/>
      <c r="P252" s="242"/>
      <c r="Q252" s="242"/>
      <c r="R252" s="242"/>
      <c r="S252" s="242"/>
      <c r="T252" s="243"/>
      <c r="AT252" s="204" t="s">
        <v>137</v>
      </c>
      <c r="AU252" s="204" t="s">
        <v>83</v>
      </c>
      <c r="AV252" s="12" t="s">
        <v>85</v>
      </c>
      <c r="AW252" s="12" t="s">
        <v>35</v>
      </c>
      <c r="AX252" s="12" t="s">
        <v>83</v>
      </c>
      <c r="AY252" s="204" t="s">
        <v>132</v>
      </c>
    </row>
    <row r="253" spans="1:65" s="2" customFormat="1" ht="6.95" customHeight="1">
      <c r="A253" s="34"/>
      <c r="B253" s="47"/>
      <c r="C253" s="48"/>
      <c r="D253" s="48"/>
      <c r="E253" s="48"/>
      <c r="F253" s="48"/>
      <c r="G253" s="48"/>
      <c r="H253" s="48"/>
      <c r="I253" s="142"/>
      <c r="J253" s="48"/>
      <c r="K253" s="48"/>
      <c r="L253" s="39"/>
      <c r="M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</sheetData>
  <sheetProtection algorithmName="SHA-512" hashValue="mQwHTsuhGeSHUFL7oKhaBMcYrNp8j1dZqPn/vDxV/EpH0hMf1O0t8B7uoHyurmlTl7Ylg0lB6EQ+lB1UwuPOsQ==" saltValue="kFcgLQc3GhgeNjyK4cD5dTdc7GkiEEslY2vY9TkeOvPKlzyzTN4JUD7PsyZT0yyWp/SALAX9uAsqa9wTaPut7g==" spinCount="100000" sheet="1" objects="1" scenarios="1" formatColumns="0" formatRows="0" autoFilter="0"/>
  <autoFilter ref="C87:K25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7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1" t="str">
        <f>'Rekapitulace stavby'!K6</f>
        <v>Výměna pražců a kolejnic v úseku Č. Kříž - Volary</v>
      </c>
      <c r="F7" s="372"/>
      <c r="G7" s="372"/>
      <c r="H7" s="372"/>
      <c r="I7" s="108"/>
      <c r="L7" s="20"/>
    </row>
    <row r="8" spans="1:46" s="1" customFormat="1" ht="12" customHeight="1">
      <c r="B8" s="20"/>
      <c r="D8" s="114" t="s">
        <v>101</v>
      </c>
      <c r="I8" s="108"/>
      <c r="L8" s="20"/>
    </row>
    <row r="9" spans="1:46" s="2" customFormat="1" ht="16.5" customHeight="1">
      <c r="A9" s="34"/>
      <c r="B9" s="39"/>
      <c r="C9" s="34"/>
      <c r="D9" s="34"/>
      <c r="E9" s="371" t="s">
        <v>102</v>
      </c>
      <c r="F9" s="373"/>
      <c r="G9" s="373"/>
      <c r="H9" s="373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103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74" t="s">
        <v>411</v>
      </c>
      <c r="F11" s="373"/>
      <c r="G11" s="373"/>
      <c r="H11" s="373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28. 4. 2020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37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31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5" t="str">
        <f>'Rekapitulace stavby'!E14</f>
        <v>Vyplň údaj</v>
      </c>
      <c r="F20" s="376"/>
      <c r="G20" s="376"/>
      <c r="H20" s="376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33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36</v>
      </c>
      <c r="E25" s="34"/>
      <c r="F25" s="34"/>
      <c r="G25" s="34"/>
      <c r="H25" s="34"/>
      <c r="I25" s="117" t="s">
        <v>27</v>
      </c>
      <c r="J25" s="103" t="s">
        <v>28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38</v>
      </c>
      <c r="F26" s="34"/>
      <c r="G26" s="34"/>
      <c r="H26" s="34"/>
      <c r="I26" s="117" t="s">
        <v>30</v>
      </c>
      <c r="J26" s="103" t="s">
        <v>28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9"/>
      <c r="B29" s="120"/>
      <c r="C29" s="119"/>
      <c r="D29" s="119"/>
      <c r="E29" s="377" t="s">
        <v>28</v>
      </c>
      <c r="F29" s="377"/>
      <c r="G29" s="377"/>
      <c r="H29" s="377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46</v>
      </c>
      <c r="E35" s="114" t="s">
        <v>47</v>
      </c>
      <c r="F35" s="130">
        <f>ROUND((SUM(BE88:BE156)),  2)</f>
        <v>0</v>
      </c>
      <c r="G35" s="34"/>
      <c r="H35" s="34"/>
      <c r="I35" s="131">
        <v>0.21</v>
      </c>
      <c r="J35" s="130">
        <f>ROUND(((SUM(BE88:BE156))*I35),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4" t="s">
        <v>48</v>
      </c>
      <c r="F36" s="130">
        <f>ROUND((SUM(BF88:BF156)),  2)</f>
        <v>0</v>
      </c>
      <c r="G36" s="34"/>
      <c r="H36" s="34"/>
      <c r="I36" s="131">
        <v>0.15</v>
      </c>
      <c r="J36" s="130">
        <f>ROUND(((SUM(BF88:BF156))*I36),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49</v>
      </c>
      <c r="F37" s="130">
        <f>ROUND((SUM(BG88:BG156)),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50</v>
      </c>
      <c r="F38" s="130">
        <f>ROUND((SUM(BH88:BH156)),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51</v>
      </c>
      <c r="F39" s="130">
        <f>ROUND((SUM(BI88:BI156)),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105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78" t="str">
        <f>E7</f>
        <v>Výměna pražců a kolejnic v úseku Č. Kříž - Volary</v>
      </c>
      <c r="F50" s="379"/>
      <c r="G50" s="379"/>
      <c r="H50" s="379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101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78" t="s">
        <v>102</v>
      </c>
      <c r="F52" s="380"/>
      <c r="G52" s="380"/>
      <c r="H52" s="380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103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7" t="str">
        <f>E11</f>
        <v>SO 1.2 - Železniční svršek - následné podbití</v>
      </c>
      <c r="F54" s="380"/>
      <c r="G54" s="380"/>
      <c r="H54" s="380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197 dle JŘ, TÚ Volary - Černý Kříž</v>
      </c>
      <c r="G56" s="36"/>
      <c r="H56" s="36"/>
      <c r="I56" s="117" t="s">
        <v>24</v>
      </c>
      <c r="J56" s="59" t="str">
        <f>IF(J14="","",J14)</f>
        <v>28. 4. 2020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33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7" t="s">
        <v>36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106</v>
      </c>
      <c r="D61" s="147"/>
      <c r="E61" s="147"/>
      <c r="F61" s="147"/>
      <c r="G61" s="147"/>
      <c r="H61" s="147"/>
      <c r="I61" s="148"/>
      <c r="J61" s="149" t="s">
        <v>107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24.95" customHeight="1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J98</f>
        <v>0</v>
      </c>
      <c r="K64" s="152"/>
      <c r="L64" s="157"/>
    </row>
    <row r="65" spans="1:31" s="10" customFormat="1" ht="19.899999999999999" customHeight="1">
      <c r="B65" s="158"/>
      <c r="C65" s="97"/>
      <c r="D65" s="159" t="s">
        <v>110</v>
      </c>
      <c r="E65" s="160"/>
      <c r="F65" s="160"/>
      <c r="G65" s="160"/>
      <c r="H65" s="160"/>
      <c r="I65" s="161"/>
      <c r="J65" s="162">
        <f>J99</f>
        <v>0</v>
      </c>
      <c r="K65" s="97"/>
      <c r="L65" s="163"/>
    </row>
    <row r="66" spans="1:31" s="9" customFormat="1" ht="24.95" customHeight="1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J134</f>
        <v>0</v>
      </c>
      <c r="K66" s="152"/>
      <c r="L66" s="157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112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78" t="str">
        <f>E7</f>
        <v>Výměna pražců a kolejnic v úseku Č. Kříž - Volary</v>
      </c>
      <c r="F76" s="379"/>
      <c r="G76" s="379"/>
      <c r="H76" s="379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101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78" t="s">
        <v>102</v>
      </c>
      <c r="F78" s="380"/>
      <c r="G78" s="380"/>
      <c r="H78" s="380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103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27" t="str">
        <f>E11</f>
        <v>SO 1.2 - Železniční svršek - následné podbití</v>
      </c>
      <c r="F80" s="380"/>
      <c r="G80" s="380"/>
      <c r="H80" s="380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trať 197 dle JŘ, TÚ Volary - Černý Kříž</v>
      </c>
      <c r="G82" s="36"/>
      <c r="H82" s="36"/>
      <c r="I82" s="117" t="s">
        <v>24</v>
      </c>
      <c r="J82" s="59" t="str">
        <f>IF(J14="","",J14)</f>
        <v>28. 4. 2020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33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31</v>
      </c>
      <c r="D85" s="36"/>
      <c r="E85" s="36"/>
      <c r="F85" s="27" t="str">
        <f>IF(E20="","",E20)</f>
        <v>Vyplň údaj</v>
      </c>
      <c r="G85" s="36"/>
      <c r="H85" s="36"/>
      <c r="I85" s="117" t="s">
        <v>36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113</v>
      </c>
      <c r="D87" s="167" t="s">
        <v>61</v>
      </c>
      <c r="E87" s="167" t="s">
        <v>57</v>
      </c>
      <c r="F87" s="167" t="s">
        <v>58</v>
      </c>
      <c r="G87" s="167" t="s">
        <v>114</v>
      </c>
      <c r="H87" s="167" t="s">
        <v>115</v>
      </c>
      <c r="I87" s="168" t="s">
        <v>116</v>
      </c>
      <c r="J87" s="167" t="s">
        <v>107</v>
      </c>
      <c r="K87" s="169" t="s">
        <v>117</v>
      </c>
      <c r="L87" s="170"/>
      <c r="M87" s="68" t="s">
        <v>28</v>
      </c>
      <c r="N87" s="69" t="s">
        <v>46</v>
      </c>
      <c r="O87" s="69" t="s">
        <v>118</v>
      </c>
      <c r="P87" s="69" t="s">
        <v>119</v>
      </c>
      <c r="Q87" s="69" t="s">
        <v>120</v>
      </c>
      <c r="R87" s="69" t="s">
        <v>121</v>
      </c>
      <c r="S87" s="69" t="s">
        <v>122</v>
      </c>
      <c r="T87" s="70" t="s">
        <v>123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>
      <c r="A88" s="34"/>
      <c r="B88" s="35"/>
      <c r="C88" s="75" t="s">
        <v>124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P89+SUM(P90:P98)+P134</f>
        <v>0</v>
      </c>
      <c r="Q88" s="72"/>
      <c r="R88" s="173">
        <f>R89+SUM(R90:R98)+R134</f>
        <v>289.44</v>
      </c>
      <c r="S88" s="72"/>
      <c r="T88" s="174">
        <f>T89+SUM(T90:T98)+T134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108</v>
      </c>
      <c r="BK88" s="175">
        <f>BK89+SUM(BK90:BK98)+BK134</f>
        <v>0</v>
      </c>
    </row>
    <row r="89" spans="1:65" s="2" customFormat="1" ht="21.75" customHeight="1">
      <c r="A89" s="34"/>
      <c r="B89" s="35"/>
      <c r="C89" s="176" t="s">
        <v>8</v>
      </c>
      <c r="D89" s="176" t="s">
        <v>126</v>
      </c>
      <c r="E89" s="177" t="s">
        <v>148</v>
      </c>
      <c r="F89" s="178" t="s">
        <v>149</v>
      </c>
      <c r="G89" s="179" t="s">
        <v>150</v>
      </c>
      <c r="H89" s="180">
        <v>42</v>
      </c>
      <c r="I89" s="181"/>
      <c r="J89" s="182">
        <f>ROUND(I89*H89,2)</f>
        <v>0</v>
      </c>
      <c r="K89" s="178" t="s">
        <v>130</v>
      </c>
      <c r="L89" s="183"/>
      <c r="M89" s="184" t="s">
        <v>28</v>
      </c>
      <c r="N89" s="185" t="s">
        <v>47</v>
      </c>
      <c r="O89" s="64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131</v>
      </c>
      <c r="AT89" s="188" t="s">
        <v>126</v>
      </c>
      <c r="AU89" s="188" t="s">
        <v>76</v>
      </c>
      <c r="AY89" s="17" t="s">
        <v>132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133</v>
      </c>
      <c r="BM89" s="188" t="s">
        <v>151</v>
      </c>
    </row>
    <row r="90" spans="1:65" s="2" customFormat="1" ht="19.5">
      <c r="A90" s="34"/>
      <c r="B90" s="35"/>
      <c r="C90" s="36"/>
      <c r="D90" s="190" t="s">
        <v>135</v>
      </c>
      <c r="E90" s="36"/>
      <c r="F90" s="191" t="s">
        <v>152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135</v>
      </c>
      <c r="AU90" s="17" t="s">
        <v>76</v>
      </c>
    </row>
    <row r="91" spans="1:65" s="12" customFormat="1" ht="11.25">
      <c r="B91" s="194"/>
      <c r="C91" s="195"/>
      <c r="D91" s="190" t="s">
        <v>137</v>
      </c>
      <c r="E91" s="196" t="s">
        <v>28</v>
      </c>
      <c r="F91" s="197" t="s">
        <v>153</v>
      </c>
      <c r="G91" s="195"/>
      <c r="H91" s="198">
        <v>42</v>
      </c>
      <c r="I91" s="199"/>
      <c r="J91" s="195"/>
      <c r="K91" s="195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137</v>
      </c>
      <c r="AU91" s="204" t="s">
        <v>76</v>
      </c>
      <c r="AV91" s="12" t="s">
        <v>85</v>
      </c>
      <c r="AW91" s="12" t="s">
        <v>35</v>
      </c>
      <c r="AX91" s="12" t="s">
        <v>83</v>
      </c>
      <c r="AY91" s="204" t="s">
        <v>132</v>
      </c>
    </row>
    <row r="92" spans="1:65" s="2" customFormat="1" ht="21.75" customHeight="1">
      <c r="A92" s="34"/>
      <c r="B92" s="35"/>
      <c r="C92" s="176" t="s">
        <v>154</v>
      </c>
      <c r="D92" s="176" t="s">
        <v>126</v>
      </c>
      <c r="E92" s="177" t="s">
        <v>155</v>
      </c>
      <c r="F92" s="178" t="s">
        <v>156</v>
      </c>
      <c r="G92" s="179" t="s">
        <v>157</v>
      </c>
      <c r="H92" s="180">
        <v>19.440000000000001</v>
      </c>
      <c r="I92" s="181"/>
      <c r="J92" s="182">
        <f>ROUND(I92*H92,2)</f>
        <v>0</v>
      </c>
      <c r="K92" s="178" t="s">
        <v>130</v>
      </c>
      <c r="L92" s="183"/>
      <c r="M92" s="184" t="s">
        <v>28</v>
      </c>
      <c r="N92" s="185" t="s">
        <v>47</v>
      </c>
      <c r="O92" s="64"/>
      <c r="P92" s="186">
        <f>O92*H92</f>
        <v>0</v>
      </c>
      <c r="Q92" s="186">
        <v>1</v>
      </c>
      <c r="R92" s="186">
        <f>Q92*H92</f>
        <v>19.440000000000001</v>
      </c>
      <c r="S92" s="186">
        <v>0</v>
      </c>
      <c r="T92" s="18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8" t="s">
        <v>131</v>
      </c>
      <c r="AT92" s="188" t="s">
        <v>126</v>
      </c>
      <c r="AU92" s="188" t="s">
        <v>76</v>
      </c>
      <c r="AY92" s="17" t="s">
        <v>132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133</v>
      </c>
      <c r="BM92" s="188" t="s">
        <v>158</v>
      </c>
    </row>
    <row r="93" spans="1:65" s="2" customFormat="1" ht="19.5">
      <c r="A93" s="34"/>
      <c r="B93" s="35"/>
      <c r="C93" s="36"/>
      <c r="D93" s="190" t="s">
        <v>135</v>
      </c>
      <c r="E93" s="36"/>
      <c r="F93" s="191" t="s">
        <v>159</v>
      </c>
      <c r="G93" s="36"/>
      <c r="H93" s="36"/>
      <c r="I93" s="115"/>
      <c r="J93" s="36"/>
      <c r="K93" s="36"/>
      <c r="L93" s="39"/>
      <c r="M93" s="192"/>
      <c r="N93" s="193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135</v>
      </c>
      <c r="AU93" s="17" t="s">
        <v>76</v>
      </c>
    </row>
    <row r="94" spans="1:65" s="12" customFormat="1" ht="11.25">
      <c r="B94" s="194"/>
      <c r="C94" s="195"/>
      <c r="D94" s="190" t="s">
        <v>137</v>
      </c>
      <c r="E94" s="196" t="s">
        <v>28</v>
      </c>
      <c r="F94" s="197" t="s">
        <v>160</v>
      </c>
      <c r="G94" s="195"/>
      <c r="H94" s="198">
        <v>19.440000000000001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137</v>
      </c>
      <c r="AU94" s="204" t="s">
        <v>76</v>
      </c>
      <c r="AV94" s="12" t="s">
        <v>85</v>
      </c>
      <c r="AW94" s="12" t="s">
        <v>35</v>
      </c>
      <c r="AX94" s="12" t="s">
        <v>83</v>
      </c>
      <c r="AY94" s="204" t="s">
        <v>132</v>
      </c>
    </row>
    <row r="95" spans="1:65" s="2" customFormat="1" ht="21.75" customHeight="1">
      <c r="A95" s="34"/>
      <c r="B95" s="35"/>
      <c r="C95" s="176" t="s">
        <v>161</v>
      </c>
      <c r="D95" s="176" t="s">
        <v>126</v>
      </c>
      <c r="E95" s="177" t="s">
        <v>162</v>
      </c>
      <c r="F95" s="178" t="s">
        <v>163</v>
      </c>
      <c r="G95" s="179" t="s">
        <v>157</v>
      </c>
      <c r="H95" s="180">
        <v>270</v>
      </c>
      <c r="I95" s="181"/>
      <c r="J95" s="182">
        <f>ROUND(I95*H95,2)</f>
        <v>0</v>
      </c>
      <c r="K95" s="178" t="s">
        <v>130</v>
      </c>
      <c r="L95" s="183"/>
      <c r="M95" s="184" t="s">
        <v>28</v>
      </c>
      <c r="N95" s="185" t="s">
        <v>47</v>
      </c>
      <c r="O95" s="64"/>
      <c r="P95" s="186">
        <f>O95*H95</f>
        <v>0</v>
      </c>
      <c r="Q95" s="186">
        <v>1</v>
      </c>
      <c r="R95" s="186">
        <f>Q95*H95</f>
        <v>270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131</v>
      </c>
      <c r="AT95" s="188" t="s">
        <v>126</v>
      </c>
      <c r="AU95" s="188" t="s">
        <v>76</v>
      </c>
      <c r="AY95" s="17" t="s">
        <v>132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133</v>
      </c>
      <c r="BM95" s="188" t="s">
        <v>164</v>
      </c>
    </row>
    <row r="96" spans="1:65" s="2" customFormat="1" ht="39">
      <c r="A96" s="34"/>
      <c r="B96" s="35"/>
      <c r="C96" s="36"/>
      <c r="D96" s="190" t="s">
        <v>135</v>
      </c>
      <c r="E96" s="36"/>
      <c r="F96" s="191" t="s">
        <v>412</v>
      </c>
      <c r="G96" s="36"/>
      <c r="H96" s="36"/>
      <c r="I96" s="115"/>
      <c r="J96" s="36"/>
      <c r="K96" s="36"/>
      <c r="L96" s="39"/>
      <c r="M96" s="192"/>
      <c r="N96" s="193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135</v>
      </c>
      <c r="AU96" s="17" t="s">
        <v>76</v>
      </c>
    </row>
    <row r="97" spans="1:65" s="12" customFormat="1" ht="11.25">
      <c r="B97" s="194"/>
      <c r="C97" s="195"/>
      <c r="D97" s="190" t="s">
        <v>137</v>
      </c>
      <c r="E97" s="196" t="s">
        <v>28</v>
      </c>
      <c r="F97" s="197" t="s">
        <v>413</v>
      </c>
      <c r="G97" s="195"/>
      <c r="H97" s="198">
        <v>270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137</v>
      </c>
      <c r="AU97" s="204" t="s">
        <v>76</v>
      </c>
      <c r="AV97" s="12" t="s">
        <v>85</v>
      </c>
      <c r="AW97" s="12" t="s">
        <v>35</v>
      </c>
      <c r="AX97" s="12" t="s">
        <v>83</v>
      </c>
      <c r="AY97" s="204" t="s">
        <v>132</v>
      </c>
    </row>
    <row r="98" spans="1:65" s="13" customFormat="1" ht="25.9" customHeight="1">
      <c r="B98" s="205"/>
      <c r="C98" s="206"/>
      <c r="D98" s="207" t="s">
        <v>75</v>
      </c>
      <c r="E98" s="208" t="s">
        <v>167</v>
      </c>
      <c r="F98" s="208" t="s">
        <v>168</v>
      </c>
      <c r="G98" s="206"/>
      <c r="H98" s="206"/>
      <c r="I98" s="209"/>
      <c r="J98" s="210">
        <f>BK98</f>
        <v>0</v>
      </c>
      <c r="K98" s="206"/>
      <c r="L98" s="211"/>
      <c r="M98" s="212"/>
      <c r="N98" s="213"/>
      <c r="O98" s="213"/>
      <c r="P98" s="214">
        <f>P99</f>
        <v>0</v>
      </c>
      <c r="Q98" s="213"/>
      <c r="R98" s="214">
        <f>R99</f>
        <v>0</v>
      </c>
      <c r="S98" s="213"/>
      <c r="T98" s="215">
        <f>T99</f>
        <v>0</v>
      </c>
      <c r="AR98" s="216" t="s">
        <v>83</v>
      </c>
      <c r="AT98" s="217" t="s">
        <v>75</v>
      </c>
      <c r="AU98" s="217" t="s">
        <v>76</v>
      </c>
      <c r="AY98" s="216" t="s">
        <v>132</v>
      </c>
      <c r="BK98" s="218">
        <f>BK99</f>
        <v>0</v>
      </c>
    </row>
    <row r="99" spans="1:65" s="13" customFormat="1" ht="22.9" customHeight="1">
      <c r="B99" s="205"/>
      <c r="C99" s="206"/>
      <c r="D99" s="207" t="s">
        <v>75</v>
      </c>
      <c r="E99" s="219" t="s">
        <v>169</v>
      </c>
      <c r="F99" s="219" t="s">
        <v>170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SUM(P100:P133)</f>
        <v>0</v>
      </c>
      <c r="Q99" s="213"/>
      <c r="R99" s="214">
        <f>SUM(R100:R133)</f>
        <v>0</v>
      </c>
      <c r="S99" s="213"/>
      <c r="T99" s="215">
        <f>SUM(T100:T133)</f>
        <v>0</v>
      </c>
      <c r="AR99" s="216" t="s">
        <v>83</v>
      </c>
      <c r="AT99" s="217" t="s">
        <v>75</v>
      </c>
      <c r="AU99" s="217" t="s">
        <v>83</v>
      </c>
      <c r="AY99" s="216" t="s">
        <v>132</v>
      </c>
      <c r="BK99" s="218">
        <f>SUM(BK100:BK133)</f>
        <v>0</v>
      </c>
    </row>
    <row r="100" spans="1:65" s="2" customFormat="1" ht="33" customHeight="1">
      <c r="A100" s="34"/>
      <c r="B100" s="35"/>
      <c r="C100" s="221" t="s">
        <v>181</v>
      </c>
      <c r="D100" s="221" t="s">
        <v>172</v>
      </c>
      <c r="E100" s="222" t="s">
        <v>182</v>
      </c>
      <c r="F100" s="223" t="s">
        <v>183</v>
      </c>
      <c r="G100" s="224" t="s">
        <v>175</v>
      </c>
      <c r="H100" s="225">
        <v>190.8</v>
      </c>
      <c r="I100" s="226"/>
      <c r="J100" s="227">
        <f>ROUND(I100*H100,2)</f>
        <v>0</v>
      </c>
      <c r="K100" s="223" t="s">
        <v>130</v>
      </c>
      <c r="L100" s="39"/>
      <c r="M100" s="228" t="s">
        <v>28</v>
      </c>
      <c r="N100" s="229" t="s">
        <v>47</v>
      </c>
      <c r="O100" s="64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8" t="s">
        <v>133</v>
      </c>
      <c r="AT100" s="188" t="s">
        <v>172</v>
      </c>
      <c r="AU100" s="188" t="s">
        <v>85</v>
      </c>
      <c r="AY100" s="17" t="s">
        <v>132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133</v>
      </c>
      <c r="BM100" s="188" t="s">
        <v>184</v>
      </c>
    </row>
    <row r="101" spans="1:65" s="2" customFormat="1" ht="39">
      <c r="A101" s="34"/>
      <c r="B101" s="35"/>
      <c r="C101" s="36"/>
      <c r="D101" s="190" t="s">
        <v>177</v>
      </c>
      <c r="E101" s="36"/>
      <c r="F101" s="191" t="s">
        <v>185</v>
      </c>
      <c r="G101" s="36"/>
      <c r="H101" s="36"/>
      <c r="I101" s="115"/>
      <c r="J101" s="36"/>
      <c r="K101" s="36"/>
      <c r="L101" s="39"/>
      <c r="M101" s="192"/>
      <c r="N101" s="193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177</v>
      </c>
      <c r="AU101" s="17" t="s">
        <v>85</v>
      </c>
    </row>
    <row r="102" spans="1:65" s="2" customFormat="1" ht="19.5">
      <c r="A102" s="34"/>
      <c r="B102" s="35"/>
      <c r="C102" s="36"/>
      <c r="D102" s="190" t="s">
        <v>135</v>
      </c>
      <c r="E102" s="36"/>
      <c r="F102" s="191" t="s">
        <v>414</v>
      </c>
      <c r="G102" s="36"/>
      <c r="H102" s="36"/>
      <c r="I102" s="115"/>
      <c r="J102" s="36"/>
      <c r="K102" s="36"/>
      <c r="L102" s="39"/>
      <c r="M102" s="192"/>
      <c r="N102" s="193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135</v>
      </c>
      <c r="AU102" s="17" t="s">
        <v>85</v>
      </c>
    </row>
    <row r="103" spans="1:65" s="12" customFormat="1" ht="11.25">
      <c r="B103" s="194"/>
      <c r="C103" s="195"/>
      <c r="D103" s="190" t="s">
        <v>137</v>
      </c>
      <c r="E103" s="196" t="s">
        <v>28</v>
      </c>
      <c r="F103" s="197" t="s">
        <v>415</v>
      </c>
      <c r="G103" s="195"/>
      <c r="H103" s="198">
        <v>190.8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137</v>
      </c>
      <c r="AU103" s="204" t="s">
        <v>85</v>
      </c>
      <c r="AV103" s="12" t="s">
        <v>85</v>
      </c>
      <c r="AW103" s="12" t="s">
        <v>35</v>
      </c>
      <c r="AX103" s="12" t="s">
        <v>83</v>
      </c>
      <c r="AY103" s="204" t="s">
        <v>132</v>
      </c>
    </row>
    <row r="104" spans="1:65" s="2" customFormat="1" ht="21.75" customHeight="1">
      <c r="A104" s="34"/>
      <c r="B104" s="35"/>
      <c r="C104" s="221" t="s">
        <v>416</v>
      </c>
      <c r="D104" s="221" t="s">
        <v>172</v>
      </c>
      <c r="E104" s="222" t="s">
        <v>417</v>
      </c>
      <c r="F104" s="223" t="s">
        <v>418</v>
      </c>
      <c r="G104" s="224" t="s">
        <v>129</v>
      </c>
      <c r="H104" s="225">
        <v>2</v>
      </c>
      <c r="I104" s="226"/>
      <c r="J104" s="227">
        <f>ROUND(I104*H104,2)</f>
        <v>0</v>
      </c>
      <c r="K104" s="223" t="s">
        <v>130</v>
      </c>
      <c r="L104" s="39"/>
      <c r="M104" s="228" t="s">
        <v>28</v>
      </c>
      <c r="N104" s="229" t="s">
        <v>47</v>
      </c>
      <c r="O104" s="64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133</v>
      </c>
      <c r="AT104" s="188" t="s">
        <v>172</v>
      </c>
      <c r="AU104" s="188" t="s">
        <v>85</v>
      </c>
      <c r="AY104" s="17" t="s">
        <v>132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133</v>
      </c>
      <c r="BM104" s="188" t="s">
        <v>419</v>
      </c>
    </row>
    <row r="105" spans="1:65" s="2" customFormat="1" ht="19.5">
      <c r="A105" s="34"/>
      <c r="B105" s="35"/>
      <c r="C105" s="36"/>
      <c r="D105" s="190" t="s">
        <v>177</v>
      </c>
      <c r="E105" s="36"/>
      <c r="F105" s="191" t="s">
        <v>420</v>
      </c>
      <c r="G105" s="36"/>
      <c r="H105" s="36"/>
      <c r="I105" s="115"/>
      <c r="J105" s="36"/>
      <c r="K105" s="36"/>
      <c r="L105" s="39"/>
      <c r="M105" s="192"/>
      <c r="N105" s="193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177</v>
      </c>
      <c r="AU105" s="17" t="s">
        <v>85</v>
      </c>
    </row>
    <row r="106" spans="1:65" s="2" customFormat="1" ht="19.5">
      <c r="A106" s="34"/>
      <c r="B106" s="35"/>
      <c r="C106" s="36"/>
      <c r="D106" s="190" t="s">
        <v>135</v>
      </c>
      <c r="E106" s="36"/>
      <c r="F106" s="191" t="s">
        <v>152</v>
      </c>
      <c r="G106" s="36"/>
      <c r="H106" s="36"/>
      <c r="I106" s="115"/>
      <c r="J106" s="36"/>
      <c r="K106" s="36"/>
      <c r="L106" s="39"/>
      <c r="M106" s="192"/>
      <c r="N106" s="193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135</v>
      </c>
      <c r="AU106" s="17" t="s">
        <v>85</v>
      </c>
    </row>
    <row r="107" spans="1:65" s="12" customFormat="1" ht="11.25">
      <c r="B107" s="194"/>
      <c r="C107" s="195"/>
      <c r="D107" s="190" t="s">
        <v>137</v>
      </c>
      <c r="E107" s="196" t="s">
        <v>28</v>
      </c>
      <c r="F107" s="197" t="s">
        <v>272</v>
      </c>
      <c r="G107" s="195"/>
      <c r="H107" s="198">
        <v>2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137</v>
      </c>
      <c r="AU107" s="204" t="s">
        <v>85</v>
      </c>
      <c r="AV107" s="12" t="s">
        <v>85</v>
      </c>
      <c r="AW107" s="12" t="s">
        <v>35</v>
      </c>
      <c r="AX107" s="12" t="s">
        <v>83</v>
      </c>
      <c r="AY107" s="204" t="s">
        <v>132</v>
      </c>
    </row>
    <row r="108" spans="1:65" s="2" customFormat="1" ht="21.75" customHeight="1">
      <c r="A108" s="34"/>
      <c r="B108" s="35"/>
      <c r="C108" s="221" t="s">
        <v>216</v>
      </c>
      <c r="D108" s="221" t="s">
        <v>172</v>
      </c>
      <c r="E108" s="222" t="s">
        <v>421</v>
      </c>
      <c r="F108" s="223" t="s">
        <v>422</v>
      </c>
      <c r="G108" s="224" t="s">
        <v>197</v>
      </c>
      <c r="H108" s="225">
        <v>5.4</v>
      </c>
      <c r="I108" s="226"/>
      <c r="J108" s="227">
        <f>ROUND(I108*H108,2)</f>
        <v>0</v>
      </c>
      <c r="K108" s="223" t="s">
        <v>130</v>
      </c>
      <c r="L108" s="39"/>
      <c r="M108" s="228" t="s">
        <v>28</v>
      </c>
      <c r="N108" s="229" t="s">
        <v>47</v>
      </c>
      <c r="O108" s="64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8" t="s">
        <v>133</v>
      </c>
      <c r="AT108" s="188" t="s">
        <v>172</v>
      </c>
      <c r="AU108" s="188" t="s">
        <v>85</v>
      </c>
      <c r="AY108" s="17" t="s">
        <v>132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133</v>
      </c>
      <c r="BM108" s="188" t="s">
        <v>423</v>
      </c>
    </row>
    <row r="109" spans="1:65" s="2" customFormat="1" ht="19.5">
      <c r="A109" s="34"/>
      <c r="B109" s="35"/>
      <c r="C109" s="36"/>
      <c r="D109" s="190" t="s">
        <v>177</v>
      </c>
      <c r="E109" s="36"/>
      <c r="F109" s="191" t="s">
        <v>424</v>
      </c>
      <c r="G109" s="36"/>
      <c r="H109" s="36"/>
      <c r="I109" s="115"/>
      <c r="J109" s="36"/>
      <c r="K109" s="36"/>
      <c r="L109" s="39"/>
      <c r="M109" s="192"/>
      <c r="N109" s="193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177</v>
      </c>
      <c r="AU109" s="17" t="s">
        <v>85</v>
      </c>
    </row>
    <row r="110" spans="1:65" s="2" customFormat="1" ht="19.5">
      <c r="A110" s="34"/>
      <c r="B110" s="35"/>
      <c r="C110" s="36"/>
      <c r="D110" s="190" t="s">
        <v>135</v>
      </c>
      <c r="E110" s="36"/>
      <c r="F110" s="191" t="s">
        <v>152</v>
      </c>
      <c r="G110" s="36"/>
      <c r="H110" s="36"/>
      <c r="I110" s="115"/>
      <c r="J110" s="36"/>
      <c r="K110" s="36"/>
      <c r="L110" s="39"/>
      <c r="M110" s="192"/>
      <c r="N110" s="193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135</v>
      </c>
      <c r="AU110" s="17" t="s">
        <v>85</v>
      </c>
    </row>
    <row r="111" spans="1:65" s="12" customFormat="1" ht="11.25">
      <c r="B111" s="194"/>
      <c r="C111" s="195"/>
      <c r="D111" s="190" t="s">
        <v>137</v>
      </c>
      <c r="E111" s="196" t="s">
        <v>28</v>
      </c>
      <c r="F111" s="197" t="s">
        <v>265</v>
      </c>
      <c r="G111" s="195"/>
      <c r="H111" s="198">
        <v>5.4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137</v>
      </c>
      <c r="AU111" s="204" t="s">
        <v>85</v>
      </c>
      <c r="AV111" s="12" t="s">
        <v>85</v>
      </c>
      <c r="AW111" s="12" t="s">
        <v>35</v>
      </c>
      <c r="AX111" s="12" t="s">
        <v>83</v>
      </c>
      <c r="AY111" s="204" t="s">
        <v>132</v>
      </c>
    </row>
    <row r="112" spans="1:65" s="2" customFormat="1" ht="21.75" customHeight="1">
      <c r="A112" s="34"/>
      <c r="B112" s="35"/>
      <c r="C112" s="221" t="s">
        <v>425</v>
      </c>
      <c r="D112" s="221" t="s">
        <v>172</v>
      </c>
      <c r="E112" s="222" t="s">
        <v>426</v>
      </c>
      <c r="F112" s="223" t="s">
        <v>427</v>
      </c>
      <c r="G112" s="224" t="s">
        <v>175</v>
      </c>
      <c r="H112" s="225">
        <v>10.8</v>
      </c>
      <c r="I112" s="226"/>
      <c r="J112" s="227">
        <f>ROUND(I112*H112,2)</f>
        <v>0</v>
      </c>
      <c r="K112" s="223" t="s">
        <v>428</v>
      </c>
      <c r="L112" s="39"/>
      <c r="M112" s="228" t="s">
        <v>28</v>
      </c>
      <c r="N112" s="229" t="s">
        <v>47</v>
      </c>
      <c r="O112" s="64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8" t="s">
        <v>133</v>
      </c>
      <c r="AT112" s="188" t="s">
        <v>172</v>
      </c>
      <c r="AU112" s="188" t="s">
        <v>85</v>
      </c>
      <c r="AY112" s="17" t="s">
        <v>132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7" t="s">
        <v>83</v>
      </c>
      <c r="BK112" s="189">
        <f>ROUND(I112*H112,2)</f>
        <v>0</v>
      </c>
      <c r="BL112" s="17" t="s">
        <v>133</v>
      </c>
      <c r="BM112" s="188" t="s">
        <v>429</v>
      </c>
    </row>
    <row r="113" spans="1:65" s="2" customFormat="1" ht="19.5">
      <c r="A113" s="34"/>
      <c r="B113" s="35"/>
      <c r="C113" s="36"/>
      <c r="D113" s="190" t="s">
        <v>177</v>
      </c>
      <c r="E113" s="36"/>
      <c r="F113" s="191" t="s">
        <v>430</v>
      </c>
      <c r="G113" s="36"/>
      <c r="H113" s="36"/>
      <c r="I113" s="115"/>
      <c r="J113" s="36"/>
      <c r="K113" s="36"/>
      <c r="L113" s="39"/>
      <c r="M113" s="192"/>
      <c r="N113" s="193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177</v>
      </c>
      <c r="AU113" s="17" t="s">
        <v>85</v>
      </c>
    </row>
    <row r="114" spans="1:65" s="2" customFormat="1" ht="29.25">
      <c r="A114" s="34"/>
      <c r="B114" s="35"/>
      <c r="C114" s="36"/>
      <c r="D114" s="190" t="s">
        <v>135</v>
      </c>
      <c r="E114" s="36"/>
      <c r="F114" s="191" t="s">
        <v>431</v>
      </c>
      <c r="G114" s="36"/>
      <c r="H114" s="36"/>
      <c r="I114" s="115"/>
      <c r="J114" s="36"/>
      <c r="K114" s="36"/>
      <c r="L114" s="39"/>
      <c r="M114" s="192"/>
      <c r="N114" s="193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135</v>
      </c>
      <c r="AU114" s="17" t="s">
        <v>85</v>
      </c>
    </row>
    <row r="115" spans="1:65" s="12" customFormat="1" ht="11.25">
      <c r="B115" s="194"/>
      <c r="C115" s="195"/>
      <c r="D115" s="190" t="s">
        <v>137</v>
      </c>
      <c r="E115" s="196" t="s">
        <v>28</v>
      </c>
      <c r="F115" s="197" t="s">
        <v>432</v>
      </c>
      <c r="G115" s="195"/>
      <c r="H115" s="198">
        <v>10.8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137</v>
      </c>
      <c r="AU115" s="204" t="s">
        <v>85</v>
      </c>
      <c r="AV115" s="12" t="s">
        <v>85</v>
      </c>
      <c r="AW115" s="12" t="s">
        <v>35</v>
      </c>
      <c r="AX115" s="12" t="s">
        <v>83</v>
      </c>
      <c r="AY115" s="204" t="s">
        <v>132</v>
      </c>
    </row>
    <row r="116" spans="1:65" s="2" customFormat="1" ht="55.5" customHeight="1">
      <c r="A116" s="34"/>
      <c r="B116" s="35"/>
      <c r="C116" s="221" t="s">
        <v>433</v>
      </c>
      <c r="D116" s="221" t="s">
        <v>172</v>
      </c>
      <c r="E116" s="222" t="s">
        <v>434</v>
      </c>
      <c r="F116" s="223" t="s">
        <v>435</v>
      </c>
      <c r="G116" s="224" t="s">
        <v>249</v>
      </c>
      <c r="H116" s="225">
        <v>2</v>
      </c>
      <c r="I116" s="226"/>
      <c r="J116" s="227">
        <f>ROUND(I116*H116,2)</f>
        <v>0</v>
      </c>
      <c r="K116" s="223" t="s">
        <v>130</v>
      </c>
      <c r="L116" s="39"/>
      <c r="M116" s="228" t="s">
        <v>28</v>
      </c>
      <c r="N116" s="229" t="s">
        <v>47</v>
      </c>
      <c r="O116" s="6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8" t="s">
        <v>133</v>
      </c>
      <c r="AT116" s="188" t="s">
        <v>172</v>
      </c>
      <c r="AU116" s="188" t="s">
        <v>85</v>
      </c>
      <c r="AY116" s="17" t="s">
        <v>132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133</v>
      </c>
      <c r="BM116" s="188" t="s">
        <v>436</v>
      </c>
    </row>
    <row r="117" spans="1:65" s="2" customFormat="1" ht="48.75">
      <c r="A117" s="34"/>
      <c r="B117" s="35"/>
      <c r="C117" s="36"/>
      <c r="D117" s="190" t="s">
        <v>177</v>
      </c>
      <c r="E117" s="36"/>
      <c r="F117" s="191" t="s">
        <v>437</v>
      </c>
      <c r="G117" s="36"/>
      <c r="H117" s="36"/>
      <c r="I117" s="115"/>
      <c r="J117" s="36"/>
      <c r="K117" s="36"/>
      <c r="L117" s="39"/>
      <c r="M117" s="192"/>
      <c r="N117" s="193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177</v>
      </c>
      <c r="AU117" s="17" t="s">
        <v>85</v>
      </c>
    </row>
    <row r="118" spans="1:65" s="12" customFormat="1" ht="11.25">
      <c r="B118" s="194"/>
      <c r="C118" s="195"/>
      <c r="D118" s="190" t="s">
        <v>137</v>
      </c>
      <c r="E118" s="196" t="s">
        <v>28</v>
      </c>
      <c r="F118" s="197" t="s">
        <v>272</v>
      </c>
      <c r="G118" s="195"/>
      <c r="H118" s="198">
        <v>2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137</v>
      </c>
      <c r="AU118" s="204" t="s">
        <v>85</v>
      </c>
      <c r="AV118" s="12" t="s">
        <v>85</v>
      </c>
      <c r="AW118" s="12" t="s">
        <v>35</v>
      </c>
      <c r="AX118" s="12" t="s">
        <v>83</v>
      </c>
      <c r="AY118" s="204" t="s">
        <v>132</v>
      </c>
    </row>
    <row r="119" spans="1:65" s="2" customFormat="1" ht="21.75" customHeight="1">
      <c r="A119" s="34"/>
      <c r="B119" s="35"/>
      <c r="C119" s="221" t="s">
        <v>280</v>
      </c>
      <c r="D119" s="221" t="s">
        <v>172</v>
      </c>
      <c r="E119" s="222" t="s">
        <v>281</v>
      </c>
      <c r="F119" s="223" t="s">
        <v>282</v>
      </c>
      <c r="G119" s="224" t="s">
        <v>249</v>
      </c>
      <c r="H119" s="225">
        <v>2</v>
      </c>
      <c r="I119" s="226"/>
      <c r="J119" s="227">
        <f>ROUND(I119*H119,2)</f>
        <v>0</v>
      </c>
      <c r="K119" s="223" t="s">
        <v>130</v>
      </c>
      <c r="L119" s="39"/>
      <c r="M119" s="228" t="s">
        <v>28</v>
      </c>
      <c r="N119" s="229" t="s">
        <v>47</v>
      </c>
      <c r="O119" s="64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8" t="s">
        <v>133</v>
      </c>
      <c r="AT119" s="188" t="s">
        <v>172</v>
      </c>
      <c r="AU119" s="188" t="s">
        <v>85</v>
      </c>
      <c r="AY119" s="17" t="s">
        <v>132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133</v>
      </c>
      <c r="BM119" s="188" t="s">
        <v>283</v>
      </c>
    </row>
    <row r="120" spans="1:65" s="2" customFormat="1" ht="29.25">
      <c r="A120" s="34"/>
      <c r="B120" s="35"/>
      <c r="C120" s="36"/>
      <c r="D120" s="190" t="s">
        <v>177</v>
      </c>
      <c r="E120" s="36"/>
      <c r="F120" s="191" t="s">
        <v>284</v>
      </c>
      <c r="G120" s="36"/>
      <c r="H120" s="36"/>
      <c r="I120" s="115"/>
      <c r="J120" s="36"/>
      <c r="K120" s="36"/>
      <c r="L120" s="39"/>
      <c r="M120" s="192"/>
      <c r="N120" s="193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177</v>
      </c>
      <c r="AU120" s="17" t="s">
        <v>85</v>
      </c>
    </row>
    <row r="121" spans="1:65" s="12" customFormat="1" ht="11.25">
      <c r="B121" s="194"/>
      <c r="C121" s="195"/>
      <c r="D121" s="190" t="s">
        <v>137</v>
      </c>
      <c r="E121" s="196" t="s">
        <v>28</v>
      </c>
      <c r="F121" s="197" t="s">
        <v>272</v>
      </c>
      <c r="G121" s="195"/>
      <c r="H121" s="198">
        <v>2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137</v>
      </c>
      <c r="AU121" s="204" t="s">
        <v>85</v>
      </c>
      <c r="AV121" s="12" t="s">
        <v>85</v>
      </c>
      <c r="AW121" s="12" t="s">
        <v>35</v>
      </c>
      <c r="AX121" s="12" t="s">
        <v>83</v>
      </c>
      <c r="AY121" s="204" t="s">
        <v>132</v>
      </c>
    </row>
    <row r="122" spans="1:65" s="2" customFormat="1" ht="21.75" customHeight="1">
      <c r="A122" s="34"/>
      <c r="B122" s="35"/>
      <c r="C122" s="221" t="s">
        <v>260</v>
      </c>
      <c r="D122" s="221" t="s">
        <v>172</v>
      </c>
      <c r="E122" s="222" t="s">
        <v>261</v>
      </c>
      <c r="F122" s="223" t="s">
        <v>262</v>
      </c>
      <c r="G122" s="224" t="s">
        <v>197</v>
      </c>
      <c r="H122" s="225">
        <v>5.4</v>
      </c>
      <c r="I122" s="226"/>
      <c r="J122" s="227">
        <f>ROUND(I122*H122,2)</f>
        <v>0</v>
      </c>
      <c r="K122" s="223" t="s">
        <v>130</v>
      </c>
      <c r="L122" s="39"/>
      <c r="M122" s="228" t="s">
        <v>28</v>
      </c>
      <c r="N122" s="229" t="s">
        <v>47</v>
      </c>
      <c r="O122" s="64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133</v>
      </c>
      <c r="AT122" s="188" t="s">
        <v>172</v>
      </c>
      <c r="AU122" s="188" t="s">
        <v>85</v>
      </c>
      <c r="AY122" s="17" t="s">
        <v>132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133</v>
      </c>
      <c r="BM122" s="188" t="s">
        <v>263</v>
      </c>
    </row>
    <row r="123" spans="1:65" s="2" customFormat="1" ht="29.25">
      <c r="A123" s="34"/>
      <c r="B123" s="35"/>
      <c r="C123" s="36"/>
      <c r="D123" s="190" t="s">
        <v>177</v>
      </c>
      <c r="E123" s="36"/>
      <c r="F123" s="191" t="s">
        <v>264</v>
      </c>
      <c r="G123" s="36"/>
      <c r="H123" s="36"/>
      <c r="I123" s="115"/>
      <c r="J123" s="36"/>
      <c r="K123" s="36"/>
      <c r="L123" s="39"/>
      <c r="M123" s="192"/>
      <c r="N123" s="193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177</v>
      </c>
      <c r="AU123" s="17" t="s">
        <v>85</v>
      </c>
    </row>
    <row r="124" spans="1:65" s="2" customFormat="1" ht="19.5">
      <c r="A124" s="34"/>
      <c r="B124" s="35"/>
      <c r="C124" s="36"/>
      <c r="D124" s="190" t="s">
        <v>135</v>
      </c>
      <c r="E124" s="36"/>
      <c r="F124" s="191" t="s">
        <v>152</v>
      </c>
      <c r="G124" s="36"/>
      <c r="H124" s="36"/>
      <c r="I124" s="115"/>
      <c r="J124" s="36"/>
      <c r="K124" s="36"/>
      <c r="L124" s="39"/>
      <c r="M124" s="192"/>
      <c r="N124" s="193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135</v>
      </c>
      <c r="AU124" s="17" t="s">
        <v>85</v>
      </c>
    </row>
    <row r="125" spans="1:65" s="12" customFormat="1" ht="11.25">
      <c r="B125" s="194"/>
      <c r="C125" s="195"/>
      <c r="D125" s="190" t="s">
        <v>137</v>
      </c>
      <c r="E125" s="196" t="s">
        <v>28</v>
      </c>
      <c r="F125" s="197" t="s">
        <v>265</v>
      </c>
      <c r="G125" s="195"/>
      <c r="H125" s="198">
        <v>5.4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137</v>
      </c>
      <c r="AU125" s="204" t="s">
        <v>85</v>
      </c>
      <c r="AV125" s="12" t="s">
        <v>85</v>
      </c>
      <c r="AW125" s="12" t="s">
        <v>35</v>
      </c>
      <c r="AX125" s="12" t="s">
        <v>83</v>
      </c>
      <c r="AY125" s="204" t="s">
        <v>132</v>
      </c>
    </row>
    <row r="126" spans="1:65" s="2" customFormat="1" ht="21.75" customHeight="1">
      <c r="A126" s="34"/>
      <c r="B126" s="35"/>
      <c r="C126" s="221" t="s">
        <v>266</v>
      </c>
      <c r="D126" s="221" t="s">
        <v>172</v>
      </c>
      <c r="E126" s="222" t="s">
        <v>267</v>
      </c>
      <c r="F126" s="223" t="s">
        <v>268</v>
      </c>
      <c r="G126" s="224" t="s">
        <v>129</v>
      </c>
      <c r="H126" s="225">
        <v>2</v>
      </c>
      <c r="I126" s="226"/>
      <c r="J126" s="227">
        <f>ROUND(I126*H126,2)</f>
        <v>0</v>
      </c>
      <c r="K126" s="223" t="s">
        <v>130</v>
      </c>
      <c r="L126" s="39"/>
      <c r="M126" s="228" t="s">
        <v>28</v>
      </c>
      <c r="N126" s="229" t="s">
        <v>47</v>
      </c>
      <c r="O126" s="64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133</v>
      </c>
      <c r="AT126" s="188" t="s">
        <v>172</v>
      </c>
      <c r="AU126" s="188" t="s">
        <v>85</v>
      </c>
      <c r="AY126" s="17" t="s">
        <v>132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83</v>
      </c>
      <c r="BK126" s="189">
        <f>ROUND(I126*H126,2)</f>
        <v>0</v>
      </c>
      <c r="BL126" s="17" t="s">
        <v>133</v>
      </c>
      <c r="BM126" s="188" t="s">
        <v>269</v>
      </c>
    </row>
    <row r="127" spans="1:65" s="2" customFormat="1" ht="29.25">
      <c r="A127" s="34"/>
      <c r="B127" s="35"/>
      <c r="C127" s="36"/>
      <c r="D127" s="190" t="s">
        <v>177</v>
      </c>
      <c r="E127" s="36"/>
      <c r="F127" s="191" t="s">
        <v>270</v>
      </c>
      <c r="G127" s="36"/>
      <c r="H127" s="36"/>
      <c r="I127" s="115"/>
      <c r="J127" s="36"/>
      <c r="K127" s="36"/>
      <c r="L127" s="39"/>
      <c r="M127" s="192"/>
      <c r="N127" s="193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177</v>
      </c>
      <c r="AU127" s="17" t="s">
        <v>85</v>
      </c>
    </row>
    <row r="128" spans="1:65" s="2" customFormat="1" ht="19.5">
      <c r="A128" s="34"/>
      <c r="B128" s="35"/>
      <c r="C128" s="36"/>
      <c r="D128" s="190" t="s">
        <v>135</v>
      </c>
      <c r="E128" s="36"/>
      <c r="F128" s="191" t="s">
        <v>271</v>
      </c>
      <c r="G128" s="36"/>
      <c r="H128" s="36"/>
      <c r="I128" s="115"/>
      <c r="J128" s="36"/>
      <c r="K128" s="36"/>
      <c r="L128" s="39"/>
      <c r="M128" s="192"/>
      <c r="N128" s="193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135</v>
      </c>
      <c r="AU128" s="17" t="s">
        <v>85</v>
      </c>
    </row>
    <row r="129" spans="1:65" s="12" customFormat="1" ht="11.25">
      <c r="B129" s="194"/>
      <c r="C129" s="195"/>
      <c r="D129" s="190" t="s">
        <v>137</v>
      </c>
      <c r="E129" s="196" t="s">
        <v>28</v>
      </c>
      <c r="F129" s="197" t="s">
        <v>272</v>
      </c>
      <c r="G129" s="195"/>
      <c r="H129" s="198">
        <v>2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137</v>
      </c>
      <c r="AU129" s="204" t="s">
        <v>85</v>
      </c>
      <c r="AV129" s="12" t="s">
        <v>85</v>
      </c>
      <c r="AW129" s="12" t="s">
        <v>35</v>
      </c>
      <c r="AX129" s="12" t="s">
        <v>83</v>
      </c>
      <c r="AY129" s="204" t="s">
        <v>132</v>
      </c>
    </row>
    <row r="130" spans="1:65" s="2" customFormat="1" ht="21.75" customHeight="1">
      <c r="A130" s="34"/>
      <c r="B130" s="35"/>
      <c r="C130" s="221" t="s">
        <v>438</v>
      </c>
      <c r="D130" s="221" t="s">
        <v>172</v>
      </c>
      <c r="E130" s="222" t="s">
        <v>294</v>
      </c>
      <c r="F130" s="223" t="s">
        <v>295</v>
      </c>
      <c r="G130" s="224" t="s">
        <v>150</v>
      </c>
      <c r="H130" s="225">
        <v>36</v>
      </c>
      <c r="I130" s="226"/>
      <c r="J130" s="227">
        <f>ROUND(I130*H130,2)</f>
        <v>0</v>
      </c>
      <c r="K130" s="223" t="s">
        <v>130</v>
      </c>
      <c r="L130" s="39"/>
      <c r="M130" s="228" t="s">
        <v>28</v>
      </c>
      <c r="N130" s="229" t="s">
        <v>47</v>
      </c>
      <c r="O130" s="64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133</v>
      </c>
      <c r="AT130" s="188" t="s">
        <v>172</v>
      </c>
      <c r="AU130" s="188" t="s">
        <v>85</v>
      </c>
      <c r="AY130" s="17" t="s">
        <v>132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7" t="s">
        <v>83</v>
      </c>
      <c r="BK130" s="189">
        <f>ROUND(I130*H130,2)</f>
        <v>0</v>
      </c>
      <c r="BL130" s="17" t="s">
        <v>133</v>
      </c>
      <c r="BM130" s="188" t="s">
        <v>439</v>
      </c>
    </row>
    <row r="131" spans="1:65" s="2" customFormat="1" ht="19.5">
      <c r="A131" s="34"/>
      <c r="B131" s="35"/>
      <c r="C131" s="36"/>
      <c r="D131" s="190" t="s">
        <v>177</v>
      </c>
      <c r="E131" s="36"/>
      <c r="F131" s="191" t="s">
        <v>297</v>
      </c>
      <c r="G131" s="36"/>
      <c r="H131" s="36"/>
      <c r="I131" s="115"/>
      <c r="J131" s="36"/>
      <c r="K131" s="36"/>
      <c r="L131" s="39"/>
      <c r="M131" s="192"/>
      <c r="N131" s="193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177</v>
      </c>
      <c r="AU131" s="17" t="s">
        <v>85</v>
      </c>
    </row>
    <row r="132" spans="1:65" s="2" customFormat="1" ht="19.5">
      <c r="A132" s="34"/>
      <c r="B132" s="35"/>
      <c r="C132" s="36"/>
      <c r="D132" s="190" t="s">
        <v>135</v>
      </c>
      <c r="E132" s="36"/>
      <c r="F132" s="191" t="s">
        <v>298</v>
      </c>
      <c r="G132" s="36"/>
      <c r="H132" s="36"/>
      <c r="I132" s="115"/>
      <c r="J132" s="36"/>
      <c r="K132" s="36"/>
      <c r="L132" s="39"/>
      <c r="M132" s="192"/>
      <c r="N132" s="193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135</v>
      </c>
      <c r="AU132" s="17" t="s">
        <v>85</v>
      </c>
    </row>
    <row r="133" spans="1:65" s="12" customFormat="1" ht="11.25">
      <c r="B133" s="194"/>
      <c r="C133" s="195"/>
      <c r="D133" s="190" t="s">
        <v>137</v>
      </c>
      <c r="E133" s="196" t="s">
        <v>28</v>
      </c>
      <c r="F133" s="197" t="s">
        <v>299</v>
      </c>
      <c r="G133" s="195"/>
      <c r="H133" s="198">
        <v>36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137</v>
      </c>
      <c r="AU133" s="204" t="s">
        <v>85</v>
      </c>
      <c r="AV133" s="12" t="s">
        <v>85</v>
      </c>
      <c r="AW133" s="12" t="s">
        <v>35</v>
      </c>
      <c r="AX133" s="12" t="s">
        <v>83</v>
      </c>
      <c r="AY133" s="204" t="s">
        <v>132</v>
      </c>
    </row>
    <row r="134" spans="1:65" s="13" customFormat="1" ht="25.9" customHeight="1">
      <c r="B134" s="205"/>
      <c r="C134" s="206"/>
      <c r="D134" s="207" t="s">
        <v>75</v>
      </c>
      <c r="E134" s="208" t="s">
        <v>312</v>
      </c>
      <c r="F134" s="208" t="s">
        <v>313</v>
      </c>
      <c r="G134" s="206"/>
      <c r="H134" s="206"/>
      <c r="I134" s="209"/>
      <c r="J134" s="210">
        <f>BK134</f>
        <v>0</v>
      </c>
      <c r="K134" s="206"/>
      <c r="L134" s="211"/>
      <c r="M134" s="212"/>
      <c r="N134" s="213"/>
      <c r="O134" s="213"/>
      <c r="P134" s="214">
        <f>SUM(P135:P156)</f>
        <v>0</v>
      </c>
      <c r="Q134" s="213"/>
      <c r="R134" s="214">
        <f>SUM(R135:R156)</f>
        <v>0</v>
      </c>
      <c r="S134" s="213"/>
      <c r="T134" s="215">
        <f>SUM(T135:T156)</f>
        <v>0</v>
      </c>
      <c r="AR134" s="216" t="s">
        <v>133</v>
      </c>
      <c r="AT134" s="217" t="s">
        <v>75</v>
      </c>
      <c r="AU134" s="217" t="s">
        <v>76</v>
      </c>
      <c r="AY134" s="216" t="s">
        <v>132</v>
      </c>
      <c r="BK134" s="218">
        <f>SUM(BK135:BK156)</f>
        <v>0</v>
      </c>
    </row>
    <row r="135" spans="1:65" s="2" customFormat="1" ht="21.75" customHeight="1">
      <c r="A135" s="34"/>
      <c r="B135" s="35"/>
      <c r="C135" s="221" t="s">
        <v>314</v>
      </c>
      <c r="D135" s="221" t="s">
        <v>172</v>
      </c>
      <c r="E135" s="222" t="s">
        <v>315</v>
      </c>
      <c r="F135" s="223" t="s">
        <v>316</v>
      </c>
      <c r="G135" s="224" t="s">
        <v>129</v>
      </c>
      <c r="H135" s="225">
        <v>1</v>
      </c>
      <c r="I135" s="226"/>
      <c r="J135" s="227">
        <f>ROUND(I135*H135,2)</f>
        <v>0</v>
      </c>
      <c r="K135" s="223" t="s">
        <v>130</v>
      </c>
      <c r="L135" s="39"/>
      <c r="M135" s="228" t="s">
        <v>28</v>
      </c>
      <c r="N135" s="229" t="s">
        <v>47</v>
      </c>
      <c r="O135" s="64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317</v>
      </c>
      <c r="AT135" s="188" t="s">
        <v>172</v>
      </c>
      <c r="AU135" s="188" t="s">
        <v>83</v>
      </c>
      <c r="AY135" s="17" t="s">
        <v>132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317</v>
      </c>
      <c r="BM135" s="188" t="s">
        <v>318</v>
      </c>
    </row>
    <row r="136" spans="1:65" s="2" customFormat="1" ht="29.25">
      <c r="A136" s="34"/>
      <c r="B136" s="35"/>
      <c r="C136" s="36"/>
      <c r="D136" s="190" t="s">
        <v>135</v>
      </c>
      <c r="E136" s="36"/>
      <c r="F136" s="191" t="s">
        <v>319</v>
      </c>
      <c r="G136" s="36"/>
      <c r="H136" s="36"/>
      <c r="I136" s="115"/>
      <c r="J136" s="36"/>
      <c r="K136" s="36"/>
      <c r="L136" s="39"/>
      <c r="M136" s="192"/>
      <c r="N136" s="193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135</v>
      </c>
      <c r="AU136" s="17" t="s">
        <v>83</v>
      </c>
    </row>
    <row r="137" spans="1:65" s="12" customFormat="1" ht="11.25">
      <c r="B137" s="194"/>
      <c r="C137" s="195"/>
      <c r="D137" s="190" t="s">
        <v>137</v>
      </c>
      <c r="E137" s="196" t="s">
        <v>28</v>
      </c>
      <c r="F137" s="197" t="s">
        <v>320</v>
      </c>
      <c r="G137" s="195"/>
      <c r="H137" s="198">
        <v>1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137</v>
      </c>
      <c r="AU137" s="204" t="s">
        <v>83</v>
      </c>
      <c r="AV137" s="12" t="s">
        <v>85</v>
      </c>
      <c r="AW137" s="12" t="s">
        <v>35</v>
      </c>
      <c r="AX137" s="12" t="s">
        <v>83</v>
      </c>
      <c r="AY137" s="204" t="s">
        <v>132</v>
      </c>
    </row>
    <row r="138" spans="1:65" s="2" customFormat="1" ht="21.75" customHeight="1">
      <c r="A138" s="34"/>
      <c r="B138" s="35"/>
      <c r="C138" s="221" t="s">
        <v>321</v>
      </c>
      <c r="D138" s="221" t="s">
        <v>172</v>
      </c>
      <c r="E138" s="222" t="s">
        <v>322</v>
      </c>
      <c r="F138" s="223" t="s">
        <v>323</v>
      </c>
      <c r="G138" s="224" t="s">
        <v>129</v>
      </c>
      <c r="H138" s="225">
        <v>1</v>
      </c>
      <c r="I138" s="226"/>
      <c r="J138" s="227">
        <f>ROUND(I138*H138,2)</f>
        <v>0</v>
      </c>
      <c r="K138" s="223" t="s">
        <v>130</v>
      </c>
      <c r="L138" s="39"/>
      <c r="M138" s="228" t="s">
        <v>28</v>
      </c>
      <c r="N138" s="229" t="s">
        <v>47</v>
      </c>
      <c r="O138" s="64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317</v>
      </c>
      <c r="AT138" s="188" t="s">
        <v>172</v>
      </c>
      <c r="AU138" s="188" t="s">
        <v>83</v>
      </c>
      <c r="AY138" s="17" t="s">
        <v>132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7" t="s">
        <v>83</v>
      </c>
      <c r="BK138" s="189">
        <f>ROUND(I138*H138,2)</f>
        <v>0</v>
      </c>
      <c r="BL138" s="17" t="s">
        <v>317</v>
      </c>
      <c r="BM138" s="188" t="s">
        <v>324</v>
      </c>
    </row>
    <row r="139" spans="1:65" s="2" customFormat="1" ht="19.5">
      <c r="A139" s="34"/>
      <c r="B139" s="35"/>
      <c r="C139" s="36"/>
      <c r="D139" s="190" t="s">
        <v>135</v>
      </c>
      <c r="E139" s="36"/>
      <c r="F139" s="191" t="s">
        <v>325</v>
      </c>
      <c r="G139" s="36"/>
      <c r="H139" s="36"/>
      <c r="I139" s="115"/>
      <c r="J139" s="36"/>
      <c r="K139" s="36"/>
      <c r="L139" s="39"/>
      <c r="M139" s="192"/>
      <c r="N139" s="193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135</v>
      </c>
      <c r="AU139" s="17" t="s">
        <v>83</v>
      </c>
    </row>
    <row r="140" spans="1:65" s="12" customFormat="1" ht="11.25">
      <c r="B140" s="194"/>
      <c r="C140" s="195"/>
      <c r="D140" s="190" t="s">
        <v>137</v>
      </c>
      <c r="E140" s="196" t="s">
        <v>28</v>
      </c>
      <c r="F140" s="197" t="s">
        <v>320</v>
      </c>
      <c r="G140" s="195"/>
      <c r="H140" s="198">
        <v>1</v>
      </c>
      <c r="I140" s="199"/>
      <c r="J140" s="195"/>
      <c r="K140" s="195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137</v>
      </c>
      <c r="AU140" s="204" t="s">
        <v>83</v>
      </c>
      <c r="AV140" s="12" t="s">
        <v>85</v>
      </c>
      <c r="AW140" s="12" t="s">
        <v>35</v>
      </c>
      <c r="AX140" s="12" t="s">
        <v>83</v>
      </c>
      <c r="AY140" s="204" t="s">
        <v>132</v>
      </c>
    </row>
    <row r="141" spans="1:65" s="2" customFormat="1" ht="21.75" customHeight="1">
      <c r="A141" s="34"/>
      <c r="B141" s="35"/>
      <c r="C141" s="221" t="s">
        <v>326</v>
      </c>
      <c r="D141" s="221" t="s">
        <v>172</v>
      </c>
      <c r="E141" s="222" t="s">
        <v>327</v>
      </c>
      <c r="F141" s="223" t="s">
        <v>328</v>
      </c>
      <c r="G141" s="224" t="s">
        <v>129</v>
      </c>
      <c r="H141" s="225">
        <v>1</v>
      </c>
      <c r="I141" s="226"/>
      <c r="J141" s="227">
        <f>ROUND(I141*H141,2)</f>
        <v>0</v>
      </c>
      <c r="K141" s="223" t="s">
        <v>130</v>
      </c>
      <c r="L141" s="39"/>
      <c r="M141" s="228" t="s">
        <v>28</v>
      </c>
      <c r="N141" s="229" t="s">
        <v>47</v>
      </c>
      <c r="O141" s="64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317</v>
      </c>
      <c r="AT141" s="188" t="s">
        <v>172</v>
      </c>
      <c r="AU141" s="188" t="s">
        <v>83</v>
      </c>
      <c r="AY141" s="17" t="s">
        <v>132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7" t="s">
        <v>83</v>
      </c>
      <c r="BK141" s="189">
        <f>ROUND(I141*H141,2)</f>
        <v>0</v>
      </c>
      <c r="BL141" s="17" t="s">
        <v>317</v>
      </c>
      <c r="BM141" s="188" t="s">
        <v>329</v>
      </c>
    </row>
    <row r="142" spans="1:65" s="2" customFormat="1" ht="19.5">
      <c r="A142" s="34"/>
      <c r="B142" s="35"/>
      <c r="C142" s="36"/>
      <c r="D142" s="190" t="s">
        <v>135</v>
      </c>
      <c r="E142" s="36"/>
      <c r="F142" s="191" t="s">
        <v>325</v>
      </c>
      <c r="G142" s="36"/>
      <c r="H142" s="36"/>
      <c r="I142" s="115"/>
      <c r="J142" s="36"/>
      <c r="K142" s="36"/>
      <c r="L142" s="39"/>
      <c r="M142" s="192"/>
      <c r="N142" s="193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135</v>
      </c>
      <c r="AU142" s="17" t="s">
        <v>83</v>
      </c>
    </row>
    <row r="143" spans="1:65" s="12" customFormat="1" ht="11.25">
      <c r="B143" s="194"/>
      <c r="C143" s="195"/>
      <c r="D143" s="190" t="s">
        <v>137</v>
      </c>
      <c r="E143" s="196" t="s">
        <v>28</v>
      </c>
      <c r="F143" s="197" t="s">
        <v>320</v>
      </c>
      <c r="G143" s="195"/>
      <c r="H143" s="198">
        <v>1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137</v>
      </c>
      <c r="AU143" s="204" t="s">
        <v>83</v>
      </c>
      <c r="AV143" s="12" t="s">
        <v>85</v>
      </c>
      <c r="AW143" s="12" t="s">
        <v>35</v>
      </c>
      <c r="AX143" s="12" t="s">
        <v>83</v>
      </c>
      <c r="AY143" s="204" t="s">
        <v>132</v>
      </c>
    </row>
    <row r="144" spans="1:65" s="2" customFormat="1" ht="21.75" customHeight="1">
      <c r="A144" s="34"/>
      <c r="B144" s="35"/>
      <c r="C144" s="221" t="s">
        <v>330</v>
      </c>
      <c r="D144" s="221" t="s">
        <v>172</v>
      </c>
      <c r="E144" s="222" t="s">
        <v>331</v>
      </c>
      <c r="F144" s="223" t="s">
        <v>332</v>
      </c>
      <c r="G144" s="224" t="s">
        <v>129</v>
      </c>
      <c r="H144" s="225">
        <v>1</v>
      </c>
      <c r="I144" s="226"/>
      <c r="J144" s="227">
        <f>ROUND(I144*H144,2)</f>
        <v>0</v>
      </c>
      <c r="K144" s="223" t="s">
        <v>130</v>
      </c>
      <c r="L144" s="39"/>
      <c r="M144" s="228" t="s">
        <v>28</v>
      </c>
      <c r="N144" s="229" t="s">
        <v>47</v>
      </c>
      <c r="O144" s="64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317</v>
      </c>
      <c r="AT144" s="188" t="s">
        <v>172</v>
      </c>
      <c r="AU144" s="188" t="s">
        <v>83</v>
      </c>
      <c r="AY144" s="17" t="s">
        <v>132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83</v>
      </c>
      <c r="BK144" s="189">
        <f>ROUND(I144*H144,2)</f>
        <v>0</v>
      </c>
      <c r="BL144" s="17" t="s">
        <v>317</v>
      </c>
      <c r="BM144" s="188" t="s">
        <v>333</v>
      </c>
    </row>
    <row r="145" spans="1:65" s="2" customFormat="1" ht="19.5">
      <c r="A145" s="34"/>
      <c r="B145" s="35"/>
      <c r="C145" s="36"/>
      <c r="D145" s="190" t="s">
        <v>135</v>
      </c>
      <c r="E145" s="36"/>
      <c r="F145" s="191" t="s">
        <v>325</v>
      </c>
      <c r="G145" s="36"/>
      <c r="H145" s="36"/>
      <c r="I145" s="115"/>
      <c r="J145" s="36"/>
      <c r="K145" s="36"/>
      <c r="L145" s="39"/>
      <c r="M145" s="192"/>
      <c r="N145" s="193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135</v>
      </c>
      <c r="AU145" s="17" t="s">
        <v>83</v>
      </c>
    </row>
    <row r="146" spans="1:65" s="12" customFormat="1" ht="11.25">
      <c r="B146" s="194"/>
      <c r="C146" s="195"/>
      <c r="D146" s="190" t="s">
        <v>137</v>
      </c>
      <c r="E146" s="196" t="s">
        <v>28</v>
      </c>
      <c r="F146" s="197" t="s">
        <v>320</v>
      </c>
      <c r="G146" s="195"/>
      <c r="H146" s="198">
        <v>1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137</v>
      </c>
      <c r="AU146" s="204" t="s">
        <v>83</v>
      </c>
      <c r="AV146" s="12" t="s">
        <v>85</v>
      </c>
      <c r="AW146" s="12" t="s">
        <v>35</v>
      </c>
      <c r="AX146" s="12" t="s">
        <v>83</v>
      </c>
      <c r="AY146" s="204" t="s">
        <v>132</v>
      </c>
    </row>
    <row r="147" spans="1:65" s="2" customFormat="1" ht="33" customHeight="1">
      <c r="A147" s="34"/>
      <c r="B147" s="35"/>
      <c r="C147" s="221" t="s">
        <v>334</v>
      </c>
      <c r="D147" s="221" t="s">
        <v>172</v>
      </c>
      <c r="E147" s="222" t="s">
        <v>335</v>
      </c>
      <c r="F147" s="223" t="s">
        <v>336</v>
      </c>
      <c r="G147" s="224" t="s">
        <v>129</v>
      </c>
      <c r="H147" s="225">
        <v>2</v>
      </c>
      <c r="I147" s="226"/>
      <c r="J147" s="227">
        <f>ROUND(I147*H147,2)</f>
        <v>0</v>
      </c>
      <c r="K147" s="223" t="s">
        <v>130</v>
      </c>
      <c r="L147" s="39"/>
      <c r="M147" s="228" t="s">
        <v>28</v>
      </c>
      <c r="N147" s="229" t="s">
        <v>47</v>
      </c>
      <c r="O147" s="64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317</v>
      </c>
      <c r="AT147" s="188" t="s">
        <v>172</v>
      </c>
      <c r="AU147" s="188" t="s">
        <v>83</v>
      </c>
      <c r="AY147" s="17" t="s">
        <v>132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83</v>
      </c>
      <c r="BK147" s="189">
        <f>ROUND(I147*H147,2)</f>
        <v>0</v>
      </c>
      <c r="BL147" s="17" t="s">
        <v>317</v>
      </c>
      <c r="BM147" s="188" t="s">
        <v>337</v>
      </c>
    </row>
    <row r="148" spans="1:65" s="2" customFormat="1" ht="29.25">
      <c r="A148" s="34"/>
      <c r="B148" s="35"/>
      <c r="C148" s="36"/>
      <c r="D148" s="190" t="s">
        <v>177</v>
      </c>
      <c r="E148" s="36"/>
      <c r="F148" s="191" t="s">
        <v>338</v>
      </c>
      <c r="G148" s="36"/>
      <c r="H148" s="36"/>
      <c r="I148" s="115"/>
      <c r="J148" s="36"/>
      <c r="K148" s="36"/>
      <c r="L148" s="39"/>
      <c r="M148" s="192"/>
      <c r="N148" s="193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177</v>
      </c>
      <c r="AU148" s="17" t="s">
        <v>83</v>
      </c>
    </row>
    <row r="149" spans="1:65" s="12" customFormat="1" ht="11.25">
      <c r="B149" s="194"/>
      <c r="C149" s="195"/>
      <c r="D149" s="190" t="s">
        <v>137</v>
      </c>
      <c r="E149" s="196" t="s">
        <v>28</v>
      </c>
      <c r="F149" s="197" t="s">
        <v>272</v>
      </c>
      <c r="G149" s="195"/>
      <c r="H149" s="198">
        <v>2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137</v>
      </c>
      <c r="AU149" s="204" t="s">
        <v>83</v>
      </c>
      <c r="AV149" s="12" t="s">
        <v>85</v>
      </c>
      <c r="AW149" s="12" t="s">
        <v>35</v>
      </c>
      <c r="AX149" s="12" t="s">
        <v>83</v>
      </c>
      <c r="AY149" s="204" t="s">
        <v>132</v>
      </c>
    </row>
    <row r="150" spans="1:65" s="2" customFormat="1" ht="33" customHeight="1">
      <c r="A150" s="34"/>
      <c r="B150" s="35"/>
      <c r="C150" s="221" t="s">
        <v>340</v>
      </c>
      <c r="D150" s="221" t="s">
        <v>172</v>
      </c>
      <c r="E150" s="222" t="s">
        <v>341</v>
      </c>
      <c r="F150" s="223" t="s">
        <v>342</v>
      </c>
      <c r="G150" s="224" t="s">
        <v>129</v>
      </c>
      <c r="H150" s="225">
        <v>1</v>
      </c>
      <c r="I150" s="226"/>
      <c r="J150" s="227">
        <f>ROUND(I150*H150,2)</f>
        <v>0</v>
      </c>
      <c r="K150" s="223" t="s">
        <v>130</v>
      </c>
      <c r="L150" s="39"/>
      <c r="M150" s="228" t="s">
        <v>28</v>
      </c>
      <c r="N150" s="229" t="s">
        <v>47</v>
      </c>
      <c r="O150" s="64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317</v>
      </c>
      <c r="AT150" s="188" t="s">
        <v>172</v>
      </c>
      <c r="AU150" s="188" t="s">
        <v>83</v>
      </c>
      <c r="AY150" s="17" t="s">
        <v>132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7" t="s">
        <v>83</v>
      </c>
      <c r="BK150" s="189">
        <f>ROUND(I150*H150,2)</f>
        <v>0</v>
      </c>
      <c r="BL150" s="17" t="s">
        <v>317</v>
      </c>
      <c r="BM150" s="188" t="s">
        <v>343</v>
      </c>
    </row>
    <row r="151" spans="1:65" s="2" customFormat="1" ht="29.25">
      <c r="A151" s="34"/>
      <c r="B151" s="35"/>
      <c r="C151" s="36"/>
      <c r="D151" s="190" t="s">
        <v>177</v>
      </c>
      <c r="E151" s="36"/>
      <c r="F151" s="191" t="s">
        <v>338</v>
      </c>
      <c r="G151" s="36"/>
      <c r="H151" s="36"/>
      <c r="I151" s="115"/>
      <c r="J151" s="36"/>
      <c r="K151" s="36"/>
      <c r="L151" s="39"/>
      <c r="M151" s="192"/>
      <c r="N151" s="193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177</v>
      </c>
      <c r="AU151" s="17" t="s">
        <v>83</v>
      </c>
    </row>
    <row r="152" spans="1:65" s="12" customFormat="1" ht="11.25">
      <c r="B152" s="194"/>
      <c r="C152" s="195"/>
      <c r="D152" s="190" t="s">
        <v>137</v>
      </c>
      <c r="E152" s="196" t="s">
        <v>28</v>
      </c>
      <c r="F152" s="197" t="s">
        <v>320</v>
      </c>
      <c r="G152" s="195"/>
      <c r="H152" s="198">
        <v>1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137</v>
      </c>
      <c r="AU152" s="204" t="s">
        <v>83</v>
      </c>
      <c r="AV152" s="12" t="s">
        <v>85</v>
      </c>
      <c r="AW152" s="12" t="s">
        <v>35</v>
      </c>
      <c r="AX152" s="12" t="s">
        <v>83</v>
      </c>
      <c r="AY152" s="204" t="s">
        <v>132</v>
      </c>
    </row>
    <row r="153" spans="1:65" s="2" customFormat="1" ht="100.5" customHeight="1">
      <c r="A153" s="34"/>
      <c r="B153" s="35"/>
      <c r="C153" s="221" t="s">
        <v>357</v>
      </c>
      <c r="D153" s="221" t="s">
        <v>172</v>
      </c>
      <c r="E153" s="222" t="s">
        <v>358</v>
      </c>
      <c r="F153" s="223" t="s">
        <v>359</v>
      </c>
      <c r="G153" s="224" t="s">
        <v>157</v>
      </c>
      <c r="H153" s="225">
        <v>289.44</v>
      </c>
      <c r="I153" s="226"/>
      <c r="J153" s="227">
        <f>ROUND(I153*H153,2)</f>
        <v>0</v>
      </c>
      <c r="K153" s="223" t="s">
        <v>130</v>
      </c>
      <c r="L153" s="39"/>
      <c r="M153" s="228" t="s">
        <v>28</v>
      </c>
      <c r="N153" s="229" t="s">
        <v>47</v>
      </c>
      <c r="O153" s="64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317</v>
      </c>
      <c r="AT153" s="188" t="s">
        <v>172</v>
      </c>
      <c r="AU153" s="188" t="s">
        <v>83</v>
      </c>
      <c r="AY153" s="17" t="s">
        <v>132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7" t="s">
        <v>83</v>
      </c>
      <c r="BK153" s="189">
        <f>ROUND(I153*H153,2)</f>
        <v>0</v>
      </c>
      <c r="BL153" s="17" t="s">
        <v>317</v>
      </c>
      <c r="BM153" s="188" t="s">
        <v>360</v>
      </c>
    </row>
    <row r="154" spans="1:65" s="2" customFormat="1" ht="68.25">
      <c r="A154" s="34"/>
      <c r="B154" s="35"/>
      <c r="C154" s="36"/>
      <c r="D154" s="190" t="s">
        <v>177</v>
      </c>
      <c r="E154" s="36"/>
      <c r="F154" s="191" t="s">
        <v>355</v>
      </c>
      <c r="G154" s="36"/>
      <c r="H154" s="36"/>
      <c r="I154" s="115"/>
      <c r="J154" s="36"/>
      <c r="K154" s="36"/>
      <c r="L154" s="39"/>
      <c r="M154" s="192"/>
      <c r="N154" s="193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177</v>
      </c>
      <c r="AU154" s="17" t="s">
        <v>83</v>
      </c>
    </row>
    <row r="155" spans="1:65" s="2" customFormat="1" ht="19.5">
      <c r="A155" s="34"/>
      <c r="B155" s="35"/>
      <c r="C155" s="36"/>
      <c r="D155" s="190" t="s">
        <v>135</v>
      </c>
      <c r="E155" s="36"/>
      <c r="F155" s="191" t="s">
        <v>361</v>
      </c>
      <c r="G155" s="36"/>
      <c r="H155" s="36"/>
      <c r="I155" s="115"/>
      <c r="J155" s="36"/>
      <c r="K155" s="36"/>
      <c r="L155" s="39"/>
      <c r="M155" s="192"/>
      <c r="N155" s="193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135</v>
      </c>
      <c r="AU155" s="17" t="s">
        <v>83</v>
      </c>
    </row>
    <row r="156" spans="1:65" s="12" customFormat="1" ht="11.25">
      <c r="B156" s="194"/>
      <c r="C156" s="195"/>
      <c r="D156" s="190" t="s">
        <v>137</v>
      </c>
      <c r="E156" s="196" t="s">
        <v>28</v>
      </c>
      <c r="F156" s="197" t="s">
        <v>440</v>
      </c>
      <c r="G156" s="195"/>
      <c r="H156" s="198">
        <v>289.44</v>
      </c>
      <c r="I156" s="199"/>
      <c r="J156" s="195"/>
      <c r="K156" s="195"/>
      <c r="L156" s="200"/>
      <c r="M156" s="241"/>
      <c r="N156" s="242"/>
      <c r="O156" s="242"/>
      <c r="P156" s="242"/>
      <c r="Q156" s="242"/>
      <c r="R156" s="242"/>
      <c r="S156" s="242"/>
      <c r="T156" s="243"/>
      <c r="AT156" s="204" t="s">
        <v>137</v>
      </c>
      <c r="AU156" s="204" t="s">
        <v>83</v>
      </c>
      <c r="AV156" s="12" t="s">
        <v>85</v>
      </c>
      <c r="AW156" s="12" t="s">
        <v>35</v>
      </c>
      <c r="AX156" s="12" t="s">
        <v>83</v>
      </c>
      <c r="AY156" s="204" t="s">
        <v>132</v>
      </c>
    </row>
    <row r="157" spans="1:65" s="2" customFormat="1" ht="6.95" customHeight="1">
      <c r="A157" s="34"/>
      <c r="B157" s="47"/>
      <c r="C157" s="48"/>
      <c r="D157" s="48"/>
      <c r="E157" s="48"/>
      <c r="F157" s="48"/>
      <c r="G157" s="48"/>
      <c r="H157" s="48"/>
      <c r="I157" s="142"/>
      <c r="J157" s="48"/>
      <c r="K157" s="48"/>
      <c r="L157" s="39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algorithmName="SHA-512" hashValue="Rhzy5D69v4L3X6TQXVGVx0qOfwdkssiFrspDaNSHuwJ3NJk6pMVUc3eBNYoUh4k9loAB/ob4Bqmu8pYPI9YMrA==" saltValue="zbnMrUci51mUrOwg3gJx0m8OEmUnbKHVkDT5GnTKrqnpgDasOLzJgJRO0MMjpO7DXLBkkQdrCXFqWtzNe6d2Jw==" spinCount="100000" sheet="1" objects="1" scenarios="1" formatColumns="0" formatRows="0" autoFilter="0"/>
  <autoFilter ref="C87:K15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topLeftCell="A88" workbookViewId="0">
      <selection activeCell="W90" sqref="W9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7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1" t="str">
        <f>'Rekapitulace stavby'!K6</f>
        <v>Výměna pražců a kolejnic v úseku Č. Kříž - Volary</v>
      </c>
      <c r="F7" s="372"/>
      <c r="G7" s="372"/>
      <c r="H7" s="372"/>
      <c r="I7" s="108"/>
      <c r="L7" s="20"/>
    </row>
    <row r="8" spans="1:46" s="1" customFormat="1" ht="12" customHeight="1">
      <c r="B8" s="20"/>
      <c r="D8" s="114" t="s">
        <v>101</v>
      </c>
      <c r="I8" s="108"/>
      <c r="L8" s="20"/>
    </row>
    <row r="9" spans="1:46" s="2" customFormat="1" ht="16.5" customHeight="1">
      <c r="A9" s="34"/>
      <c r="B9" s="39"/>
      <c r="C9" s="34"/>
      <c r="D9" s="34"/>
      <c r="E9" s="371" t="s">
        <v>102</v>
      </c>
      <c r="F9" s="373"/>
      <c r="G9" s="373"/>
      <c r="H9" s="373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103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74" t="s">
        <v>441</v>
      </c>
      <c r="F11" s="373"/>
      <c r="G11" s="373"/>
      <c r="H11" s="373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28. 4. 2020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37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31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5" t="str">
        <f>'Rekapitulace stavby'!E14</f>
        <v>Vyplň údaj</v>
      </c>
      <c r="F20" s="376"/>
      <c r="G20" s="376"/>
      <c r="H20" s="376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33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36</v>
      </c>
      <c r="E25" s="34"/>
      <c r="F25" s="34"/>
      <c r="G25" s="34"/>
      <c r="H25" s="34"/>
      <c r="I25" s="117" t="s">
        <v>27</v>
      </c>
      <c r="J25" s="103" t="s">
        <v>28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38</v>
      </c>
      <c r="F26" s="34"/>
      <c r="G26" s="34"/>
      <c r="H26" s="34"/>
      <c r="I26" s="117" t="s">
        <v>30</v>
      </c>
      <c r="J26" s="103" t="s">
        <v>28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9"/>
      <c r="B29" s="120"/>
      <c r="C29" s="119"/>
      <c r="D29" s="119"/>
      <c r="E29" s="377" t="s">
        <v>28</v>
      </c>
      <c r="F29" s="377"/>
      <c r="G29" s="377"/>
      <c r="H29" s="377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9" t="s">
        <v>46</v>
      </c>
      <c r="E35" s="114" t="s">
        <v>47</v>
      </c>
      <c r="F35" s="130">
        <f>ROUND((SUM(BE86:BE97)),  2)</f>
        <v>0</v>
      </c>
      <c r="G35" s="34"/>
      <c r="H35" s="34"/>
      <c r="I35" s="131">
        <v>0.21</v>
      </c>
      <c r="J35" s="130">
        <f>ROUND(((SUM(BE86:BE97))*I35),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4" t="s">
        <v>48</v>
      </c>
      <c r="F36" s="130">
        <f>ROUND((SUM(BF86:BF97)),  2)</f>
        <v>0</v>
      </c>
      <c r="G36" s="34"/>
      <c r="H36" s="34"/>
      <c r="I36" s="131">
        <v>0.15</v>
      </c>
      <c r="J36" s="130">
        <f>ROUND(((SUM(BF86:BF97))*I36),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49</v>
      </c>
      <c r="F37" s="130">
        <f>ROUND((SUM(BG86:BG97)),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4" t="s">
        <v>50</v>
      </c>
      <c r="F38" s="130">
        <f>ROUND((SUM(BH86:BH97)),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4" t="s">
        <v>51</v>
      </c>
      <c r="F39" s="130">
        <f>ROUND((SUM(BI86:BI97)),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105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78" t="str">
        <f>E7</f>
        <v>Výměna pražců a kolejnic v úseku Č. Kříž - Volary</v>
      </c>
      <c r="F50" s="379"/>
      <c r="G50" s="379"/>
      <c r="H50" s="379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101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78" t="s">
        <v>102</v>
      </c>
      <c r="F52" s="380"/>
      <c r="G52" s="380"/>
      <c r="H52" s="380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103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27" t="str">
        <f>E11</f>
        <v>SO 1.3 - Materiál a práce zadavatele -  NEOCEŇOVAT !</v>
      </c>
      <c r="F54" s="380"/>
      <c r="G54" s="380"/>
      <c r="H54" s="380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197 dle JŘ, TÚ Volary - Černý Kříž</v>
      </c>
      <c r="G56" s="36"/>
      <c r="H56" s="36"/>
      <c r="I56" s="117" t="s">
        <v>24</v>
      </c>
      <c r="J56" s="59" t="str">
        <f>IF(J14="","",J14)</f>
        <v>28. 4. 2020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33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31</v>
      </c>
      <c r="D59" s="36"/>
      <c r="E59" s="36"/>
      <c r="F59" s="27" t="str">
        <f>IF(E20="","",E20)</f>
        <v>Vyplň údaj</v>
      </c>
      <c r="G59" s="36"/>
      <c r="H59" s="36"/>
      <c r="I59" s="117" t="s">
        <v>36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106</v>
      </c>
      <c r="D61" s="147"/>
      <c r="E61" s="147"/>
      <c r="F61" s="147"/>
      <c r="G61" s="147"/>
      <c r="H61" s="147"/>
      <c r="I61" s="148"/>
      <c r="J61" s="149" t="s">
        <v>107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24.95" customHeight="1">
      <c r="B64" s="151"/>
      <c r="C64" s="152"/>
      <c r="D64" s="153" t="s">
        <v>442</v>
      </c>
      <c r="E64" s="154"/>
      <c r="F64" s="154"/>
      <c r="G64" s="154"/>
      <c r="H64" s="154"/>
      <c r="I64" s="155"/>
      <c r="J64" s="156">
        <f>J95</f>
        <v>0</v>
      </c>
      <c r="K64" s="152"/>
      <c r="L64" s="157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112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78" t="str">
        <f>E7</f>
        <v>Výměna pražců a kolejnic v úseku Č. Kříž - Volary</v>
      </c>
      <c r="F74" s="379"/>
      <c r="G74" s="379"/>
      <c r="H74" s="379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>
      <c r="B75" s="21"/>
      <c r="C75" s="29" t="s">
        <v>101</v>
      </c>
      <c r="D75" s="22"/>
      <c r="E75" s="22"/>
      <c r="F75" s="22"/>
      <c r="G75" s="22"/>
      <c r="H75" s="22"/>
      <c r="I75" s="108"/>
      <c r="J75" s="22"/>
      <c r="K75" s="22"/>
      <c r="L75" s="20"/>
    </row>
    <row r="76" spans="1:31" s="2" customFormat="1" ht="16.5" customHeight="1">
      <c r="A76" s="34"/>
      <c r="B76" s="35"/>
      <c r="C76" s="36"/>
      <c r="D76" s="36"/>
      <c r="E76" s="378" t="s">
        <v>102</v>
      </c>
      <c r="F76" s="380"/>
      <c r="G76" s="380"/>
      <c r="H76" s="380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103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27" t="str">
        <f>E11</f>
        <v>SO 1.3 - Materiál a práce zadavatele -  NEOCEŇOVAT !</v>
      </c>
      <c r="F78" s="380"/>
      <c r="G78" s="380"/>
      <c r="H78" s="380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22</v>
      </c>
      <c r="D80" s="36"/>
      <c r="E80" s="36"/>
      <c r="F80" s="27" t="str">
        <f>F14</f>
        <v>trať 197 dle JŘ, TÚ Volary - Černý Kříž</v>
      </c>
      <c r="G80" s="36"/>
      <c r="H80" s="36"/>
      <c r="I80" s="117" t="s">
        <v>24</v>
      </c>
      <c r="J80" s="59" t="str">
        <f>IF(J14="","",J14)</f>
        <v>28. 4. 2020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26</v>
      </c>
      <c r="D82" s="36"/>
      <c r="E82" s="36"/>
      <c r="F82" s="27" t="str">
        <f>E17</f>
        <v xml:space="preserve">Správa železnic, státní organizace, OŘ Plzeň </v>
      </c>
      <c r="G82" s="36"/>
      <c r="H82" s="36"/>
      <c r="I82" s="117" t="s">
        <v>33</v>
      </c>
      <c r="J82" s="32" t="str">
        <f>E23</f>
        <v xml:space="preserve"> 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IF(E20="","",E20)</f>
        <v>Vyplň údaj</v>
      </c>
      <c r="G83" s="36"/>
      <c r="H83" s="36"/>
      <c r="I83" s="117" t="s">
        <v>36</v>
      </c>
      <c r="J83" s="32" t="str">
        <f>E26</f>
        <v>Libor Brabenec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64"/>
      <c r="B85" s="165"/>
      <c r="C85" s="166" t="s">
        <v>113</v>
      </c>
      <c r="D85" s="167" t="s">
        <v>61</v>
      </c>
      <c r="E85" s="167" t="s">
        <v>57</v>
      </c>
      <c r="F85" s="167" t="s">
        <v>58</v>
      </c>
      <c r="G85" s="167" t="s">
        <v>114</v>
      </c>
      <c r="H85" s="167" t="s">
        <v>115</v>
      </c>
      <c r="I85" s="168" t="s">
        <v>116</v>
      </c>
      <c r="J85" s="167" t="s">
        <v>107</v>
      </c>
      <c r="K85" s="169" t="s">
        <v>117</v>
      </c>
      <c r="L85" s="170"/>
      <c r="M85" s="68" t="s">
        <v>28</v>
      </c>
      <c r="N85" s="69" t="s">
        <v>46</v>
      </c>
      <c r="O85" s="69" t="s">
        <v>118</v>
      </c>
      <c r="P85" s="69" t="s">
        <v>119</v>
      </c>
      <c r="Q85" s="69" t="s">
        <v>120</v>
      </c>
      <c r="R85" s="69" t="s">
        <v>121</v>
      </c>
      <c r="S85" s="69" t="s">
        <v>122</v>
      </c>
      <c r="T85" s="70" t="s">
        <v>123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</row>
    <row r="86" spans="1:65" s="2" customFormat="1" ht="22.9" customHeight="1">
      <c r="A86" s="34"/>
      <c r="B86" s="35"/>
      <c r="C86" s="75" t="s">
        <v>124</v>
      </c>
      <c r="D86" s="36"/>
      <c r="E86" s="36"/>
      <c r="F86" s="36"/>
      <c r="G86" s="36"/>
      <c r="H86" s="36"/>
      <c r="I86" s="115"/>
      <c r="J86" s="171">
        <f>BK86</f>
        <v>0</v>
      </c>
      <c r="K86" s="36"/>
      <c r="L86" s="39"/>
      <c r="M86" s="71"/>
      <c r="N86" s="172"/>
      <c r="O86" s="72"/>
      <c r="P86" s="173">
        <f>P87+SUM(P88:P95)</f>
        <v>0</v>
      </c>
      <c r="Q86" s="72"/>
      <c r="R86" s="173">
        <f>R87+SUM(R88:R95)</f>
        <v>921.31050000000005</v>
      </c>
      <c r="S86" s="72"/>
      <c r="T86" s="174">
        <f>T87+SUM(T88:T95)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108</v>
      </c>
      <c r="BK86" s="175">
        <f>BK87+SUM(BK88:BK95)</f>
        <v>0</v>
      </c>
    </row>
    <row r="87" spans="1:65" s="2" customFormat="1" ht="21.75" customHeight="1">
      <c r="A87" s="34"/>
      <c r="B87" s="35"/>
      <c r="C87" s="176" t="s">
        <v>83</v>
      </c>
      <c r="D87" s="176" t="s">
        <v>126</v>
      </c>
      <c r="E87" s="177" t="s">
        <v>443</v>
      </c>
      <c r="F87" s="178" t="s">
        <v>444</v>
      </c>
      <c r="G87" s="179" t="s">
        <v>129</v>
      </c>
      <c r="H87" s="180">
        <v>38</v>
      </c>
      <c r="I87" s="389">
        <v>0</v>
      </c>
      <c r="J87" s="182">
        <f>ROUND(I87*H87,2)</f>
        <v>0</v>
      </c>
      <c r="K87" s="178" t="s">
        <v>130</v>
      </c>
      <c r="L87" s="183"/>
      <c r="M87" s="184" t="s">
        <v>28</v>
      </c>
      <c r="N87" s="185" t="s">
        <v>47</v>
      </c>
      <c r="O87" s="64"/>
      <c r="P87" s="186">
        <f>O87*H87</f>
        <v>0</v>
      </c>
      <c r="Q87" s="186">
        <v>3.70425</v>
      </c>
      <c r="R87" s="186">
        <f>Q87*H87</f>
        <v>140.76150000000001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131</v>
      </c>
      <c r="AT87" s="188" t="s">
        <v>126</v>
      </c>
      <c r="AU87" s="188" t="s">
        <v>76</v>
      </c>
      <c r="AY87" s="17" t="s">
        <v>132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133</v>
      </c>
      <c r="BM87" s="188" t="s">
        <v>445</v>
      </c>
    </row>
    <row r="88" spans="1:65" s="2" customFormat="1" ht="68.25">
      <c r="A88" s="34"/>
      <c r="B88" s="35"/>
      <c r="C88" s="36"/>
      <c r="D88" s="190" t="s">
        <v>135</v>
      </c>
      <c r="E88" s="36"/>
      <c r="F88" s="191" t="s">
        <v>446</v>
      </c>
      <c r="G88" s="36"/>
      <c r="H88" s="36"/>
      <c r="I88" s="115"/>
      <c r="J88" s="36"/>
      <c r="K88" s="36"/>
      <c r="L88" s="39"/>
      <c r="M88" s="192"/>
      <c r="N88" s="193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135</v>
      </c>
      <c r="AU88" s="17" t="s">
        <v>76</v>
      </c>
    </row>
    <row r="89" spans="1:65" s="12" customFormat="1" ht="11.25">
      <c r="B89" s="194"/>
      <c r="C89" s="195"/>
      <c r="D89" s="190" t="s">
        <v>137</v>
      </c>
      <c r="E89" s="196" t="s">
        <v>28</v>
      </c>
      <c r="F89" s="197" t="s">
        <v>447</v>
      </c>
      <c r="G89" s="195"/>
      <c r="H89" s="198">
        <v>38</v>
      </c>
      <c r="I89" s="199"/>
      <c r="J89" s="195"/>
      <c r="K89" s="195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137</v>
      </c>
      <c r="AU89" s="204" t="s">
        <v>76</v>
      </c>
      <c r="AV89" s="12" t="s">
        <v>85</v>
      </c>
      <c r="AW89" s="12" t="s">
        <v>35</v>
      </c>
      <c r="AX89" s="12" t="s">
        <v>83</v>
      </c>
      <c r="AY89" s="204" t="s">
        <v>132</v>
      </c>
    </row>
    <row r="90" spans="1:65" s="2" customFormat="1" ht="21.75" customHeight="1">
      <c r="A90" s="34"/>
      <c r="B90" s="35"/>
      <c r="C90" s="176" t="s">
        <v>85</v>
      </c>
      <c r="D90" s="176" t="s">
        <v>126</v>
      </c>
      <c r="E90" s="177" t="s">
        <v>448</v>
      </c>
      <c r="F90" s="178" t="s">
        <v>449</v>
      </c>
      <c r="G90" s="179" t="s">
        <v>129</v>
      </c>
      <c r="H90" s="180">
        <v>2387</v>
      </c>
      <c r="I90" s="389">
        <v>0</v>
      </c>
      <c r="J90" s="182">
        <f>ROUND(I90*H90,2)</f>
        <v>0</v>
      </c>
      <c r="K90" s="178" t="s">
        <v>130</v>
      </c>
      <c r="L90" s="183"/>
      <c r="M90" s="184" t="s">
        <v>28</v>
      </c>
      <c r="N90" s="185" t="s">
        <v>47</v>
      </c>
      <c r="O90" s="64"/>
      <c r="P90" s="186">
        <f>O90*H90</f>
        <v>0</v>
      </c>
      <c r="Q90" s="186">
        <v>0.32700000000000001</v>
      </c>
      <c r="R90" s="186">
        <f>Q90*H90</f>
        <v>780.54899999999998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131</v>
      </c>
      <c r="AT90" s="188" t="s">
        <v>126</v>
      </c>
      <c r="AU90" s="188" t="s">
        <v>76</v>
      </c>
      <c r="AY90" s="17" t="s">
        <v>132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133</v>
      </c>
      <c r="BM90" s="188" t="s">
        <v>450</v>
      </c>
    </row>
    <row r="91" spans="1:65" s="2" customFormat="1" ht="68.25">
      <c r="A91" s="34"/>
      <c r="B91" s="35"/>
      <c r="C91" s="36"/>
      <c r="D91" s="190" t="s">
        <v>135</v>
      </c>
      <c r="E91" s="36"/>
      <c r="F91" s="191" t="s">
        <v>451</v>
      </c>
      <c r="G91" s="36"/>
      <c r="H91" s="36"/>
      <c r="I91" s="115"/>
      <c r="J91" s="36"/>
      <c r="K91" s="36"/>
      <c r="L91" s="39"/>
      <c r="M91" s="192"/>
      <c r="N91" s="193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76</v>
      </c>
    </row>
    <row r="92" spans="1:65" s="12" customFormat="1" ht="11.25">
      <c r="B92" s="194"/>
      <c r="C92" s="195"/>
      <c r="D92" s="190" t="s">
        <v>137</v>
      </c>
      <c r="E92" s="196" t="s">
        <v>28</v>
      </c>
      <c r="F92" s="197" t="s">
        <v>452</v>
      </c>
      <c r="G92" s="195"/>
      <c r="H92" s="198">
        <v>2387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137</v>
      </c>
      <c r="AU92" s="204" t="s">
        <v>76</v>
      </c>
      <c r="AV92" s="12" t="s">
        <v>85</v>
      </c>
      <c r="AW92" s="12" t="s">
        <v>35</v>
      </c>
      <c r="AX92" s="12" t="s">
        <v>83</v>
      </c>
      <c r="AY92" s="204" t="s">
        <v>132</v>
      </c>
    </row>
    <row r="93" spans="1:65" s="2" customFormat="1" ht="21.75" customHeight="1">
      <c r="A93" s="34"/>
      <c r="B93" s="35"/>
      <c r="C93" s="176" t="s">
        <v>453</v>
      </c>
      <c r="D93" s="176" t="s">
        <v>126</v>
      </c>
      <c r="E93" s="177" t="s">
        <v>454</v>
      </c>
      <c r="F93" s="178" t="s">
        <v>455</v>
      </c>
      <c r="G93" s="179" t="s">
        <v>197</v>
      </c>
      <c r="H93" s="180">
        <v>5.4</v>
      </c>
      <c r="I93" s="389">
        <v>0</v>
      </c>
      <c r="J93" s="182">
        <f>ROUND(I93*H93,2)</f>
        <v>0</v>
      </c>
      <c r="K93" s="178" t="s">
        <v>130</v>
      </c>
      <c r="L93" s="183"/>
      <c r="M93" s="184" t="s">
        <v>28</v>
      </c>
      <c r="N93" s="185" t="s">
        <v>47</v>
      </c>
      <c r="O93" s="64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131</v>
      </c>
      <c r="AT93" s="188" t="s">
        <v>126</v>
      </c>
      <c r="AU93" s="188" t="s">
        <v>76</v>
      </c>
      <c r="AY93" s="17" t="s">
        <v>132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133</v>
      </c>
      <c r="BM93" s="188" t="s">
        <v>456</v>
      </c>
    </row>
    <row r="94" spans="1:65" s="2" customFormat="1" ht="97.5">
      <c r="A94" s="34"/>
      <c r="B94" s="35"/>
      <c r="C94" s="36"/>
      <c r="D94" s="190" t="s">
        <v>135</v>
      </c>
      <c r="E94" s="36"/>
      <c r="F94" s="191" t="s">
        <v>457</v>
      </c>
      <c r="G94" s="36"/>
      <c r="H94" s="36"/>
      <c r="I94" s="115"/>
      <c r="J94" s="36"/>
      <c r="K94" s="36"/>
      <c r="L94" s="39"/>
      <c r="M94" s="192"/>
      <c r="N94" s="193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135</v>
      </c>
      <c r="AU94" s="17" t="s">
        <v>76</v>
      </c>
    </row>
    <row r="95" spans="1:65" s="13" customFormat="1" ht="25.9" customHeight="1">
      <c r="B95" s="205"/>
      <c r="C95" s="206"/>
      <c r="D95" s="207" t="s">
        <v>75</v>
      </c>
      <c r="E95" s="208" t="s">
        <v>458</v>
      </c>
      <c r="F95" s="208" t="s">
        <v>459</v>
      </c>
      <c r="G95" s="206"/>
      <c r="H95" s="206"/>
      <c r="I95" s="209"/>
      <c r="J95" s="210">
        <f>BK95</f>
        <v>0</v>
      </c>
      <c r="K95" s="206"/>
      <c r="L95" s="211"/>
      <c r="M95" s="212"/>
      <c r="N95" s="213"/>
      <c r="O95" s="213"/>
      <c r="P95" s="214">
        <f>SUM(P96:P97)</f>
        <v>0</v>
      </c>
      <c r="Q95" s="213"/>
      <c r="R95" s="214">
        <f>SUM(R96:R97)</f>
        <v>0</v>
      </c>
      <c r="S95" s="213"/>
      <c r="T95" s="215">
        <f>SUM(T96:T97)</f>
        <v>0</v>
      </c>
      <c r="AR95" s="216" t="s">
        <v>169</v>
      </c>
      <c r="AT95" s="217" t="s">
        <v>75</v>
      </c>
      <c r="AU95" s="217" t="s">
        <v>76</v>
      </c>
      <c r="AY95" s="216" t="s">
        <v>132</v>
      </c>
      <c r="BK95" s="218">
        <f>SUM(BK96:BK97)</f>
        <v>0</v>
      </c>
    </row>
    <row r="96" spans="1:65" s="2" customFormat="1" ht="21.75" customHeight="1">
      <c r="A96" s="34"/>
      <c r="B96" s="35"/>
      <c r="C96" s="221" t="s">
        <v>169</v>
      </c>
      <c r="D96" s="221" t="s">
        <v>172</v>
      </c>
      <c r="E96" s="222" t="s">
        <v>460</v>
      </c>
      <c r="F96" s="223" t="s">
        <v>461</v>
      </c>
      <c r="G96" s="224" t="s">
        <v>462</v>
      </c>
      <c r="H96" s="244"/>
      <c r="I96" s="389">
        <v>0</v>
      </c>
      <c r="J96" s="227">
        <f>ROUND(I96*H96,2)</f>
        <v>0</v>
      </c>
      <c r="K96" s="223" t="s">
        <v>130</v>
      </c>
      <c r="L96" s="39"/>
      <c r="M96" s="228" t="s">
        <v>28</v>
      </c>
      <c r="N96" s="229" t="s">
        <v>47</v>
      </c>
      <c r="O96" s="64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8" t="s">
        <v>133</v>
      </c>
      <c r="AT96" s="188" t="s">
        <v>172</v>
      </c>
      <c r="AU96" s="188" t="s">
        <v>83</v>
      </c>
      <c r="AY96" s="17" t="s">
        <v>132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133</v>
      </c>
      <c r="BM96" s="188" t="s">
        <v>463</v>
      </c>
    </row>
    <row r="97" spans="1:47" s="2" customFormat="1" ht="39">
      <c r="A97" s="34"/>
      <c r="B97" s="35"/>
      <c r="C97" s="36"/>
      <c r="D97" s="190" t="s">
        <v>135</v>
      </c>
      <c r="E97" s="36"/>
      <c r="F97" s="191" t="s">
        <v>464</v>
      </c>
      <c r="G97" s="36"/>
      <c r="H97" s="36"/>
      <c r="I97" s="115"/>
      <c r="J97" s="36"/>
      <c r="K97" s="36"/>
      <c r="L97" s="39"/>
      <c r="M97" s="245"/>
      <c r="N97" s="246"/>
      <c r="O97" s="247"/>
      <c r="P97" s="247"/>
      <c r="Q97" s="247"/>
      <c r="R97" s="247"/>
      <c r="S97" s="247"/>
      <c r="T97" s="248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135</v>
      </c>
      <c r="AU97" s="17" t="s">
        <v>83</v>
      </c>
    </row>
    <row r="98" spans="1:47" s="2" customFormat="1" ht="6.95" customHeight="1">
      <c r="A98" s="34"/>
      <c r="B98" s="47"/>
      <c r="C98" s="48"/>
      <c r="D98" s="48"/>
      <c r="E98" s="48"/>
      <c r="F98" s="48"/>
      <c r="G98" s="48"/>
      <c r="H98" s="48"/>
      <c r="I98" s="142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</sheetData>
  <sheetProtection algorithmName="SHA-512" hashValue="TshEbZ0KsgyTzKypJfMLbBFNC8NRmQwUphB6XoA+Smz2eoIwoUSWN1kyCv1FQIjfZxZNDX80qdk7wIazwx39rw==" saltValue="Jf1G5Y+g0i9eIH+HonB3rte/jZYq8hn+EuMe/wfqyLnLlAg5v8R3CUTg/gdcmReqXiWqc24faCTQo0iDprZ+Pg==" spinCount="100000" sheet="1" objects="1" scenarios="1" formatColumns="0" formatRows="0" autoFilter="0"/>
  <autoFilter ref="C85:K97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7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71" t="str">
        <f>'Rekapitulace stavby'!K6</f>
        <v>Výměna pražců a kolejnic v úseku Č. Kříž - Volary</v>
      </c>
      <c r="F7" s="372"/>
      <c r="G7" s="372"/>
      <c r="H7" s="372"/>
      <c r="I7" s="108"/>
      <c r="L7" s="20"/>
    </row>
    <row r="8" spans="1:46" s="2" customFormat="1" ht="12" customHeight="1">
      <c r="A8" s="34"/>
      <c r="B8" s="39"/>
      <c r="C8" s="34"/>
      <c r="D8" s="114" t="s">
        <v>101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74" t="s">
        <v>465</v>
      </c>
      <c r="F9" s="373"/>
      <c r="G9" s="373"/>
      <c r="H9" s="373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21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22</v>
      </c>
      <c r="E12" s="34"/>
      <c r="F12" s="103" t="s">
        <v>23</v>
      </c>
      <c r="G12" s="34"/>
      <c r="H12" s="34"/>
      <c r="I12" s="117" t="s">
        <v>24</v>
      </c>
      <c r="J12" s="118" t="str">
        <f>'Rekapitulace stavby'!AN8</f>
        <v>28. 4. 2020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26</v>
      </c>
      <c r="E14" s="34"/>
      <c r="F14" s="34"/>
      <c r="G14" s="34"/>
      <c r="H14" s="34"/>
      <c r="I14" s="117" t="s">
        <v>27</v>
      </c>
      <c r="J14" s="103" t="s">
        <v>37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29</v>
      </c>
      <c r="F15" s="34"/>
      <c r="G15" s="34"/>
      <c r="H15" s="34"/>
      <c r="I15" s="117" t="s">
        <v>30</v>
      </c>
      <c r="J15" s="103" t="s">
        <v>39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31</v>
      </c>
      <c r="E17" s="34"/>
      <c r="F17" s="34"/>
      <c r="G17" s="34"/>
      <c r="H17" s="34"/>
      <c r="I17" s="117" t="s">
        <v>27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5" t="str">
        <f>'Rekapitulace stavby'!E14</f>
        <v>Vyplň údaj</v>
      </c>
      <c r="F18" s="376"/>
      <c r="G18" s="376"/>
      <c r="H18" s="376"/>
      <c r="I18" s="117" t="s">
        <v>30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33</v>
      </c>
      <c r="E20" s="34"/>
      <c r="F20" s="34"/>
      <c r="G20" s="34"/>
      <c r="H20" s="34"/>
      <c r="I20" s="117" t="s">
        <v>27</v>
      </c>
      <c r="J20" s="103" t="str">
        <f>IF('Rekapitulace stavby'!AN16="","",'Rekapitulace stavby'!AN16)</f>
        <v/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tr">
        <f>IF('Rekapitulace stavby'!E17="","",'Rekapitulace stavby'!E17)</f>
        <v xml:space="preserve"> </v>
      </c>
      <c r="F21" s="34"/>
      <c r="G21" s="34"/>
      <c r="H21" s="34"/>
      <c r="I21" s="117" t="s">
        <v>30</v>
      </c>
      <c r="J21" s="103" t="str">
        <f>IF('Rekapitulace stavby'!AN17="","",'Rekapitulace stavby'!AN17)</f>
        <v/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36</v>
      </c>
      <c r="E23" s="34"/>
      <c r="F23" s="34"/>
      <c r="G23" s="34"/>
      <c r="H23" s="34"/>
      <c r="I23" s="117" t="s">
        <v>27</v>
      </c>
      <c r="J23" s="103" t="s">
        <v>28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38</v>
      </c>
      <c r="F24" s="34"/>
      <c r="G24" s="34"/>
      <c r="H24" s="34"/>
      <c r="I24" s="117" t="s">
        <v>30</v>
      </c>
      <c r="J24" s="103" t="s">
        <v>28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40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77" t="s">
        <v>28</v>
      </c>
      <c r="F27" s="377"/>
      <c r="G27" s="377"/>
      <c r="H27" s="37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42</v>
      </c>
      <c r="E30" s="34"/>
      <c r="F30" s="34"/>
      <c r="G30" s="34"/>
      <c r="H30" s="34"/>
      <c r="I30" s="115"/>
      <c r="J30" s="126">
        <f>ROUND(J80,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44</v>
      </c>
      <c r="G32" s="34"/>
      <c r="H32" s="34"/>
      <c r="I32" s="128" t="s">
        <v>43</v>
      </c>
      <c r="J32" s="127" t="s">
        <v>45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46</v>
      </c>
      <c r="E33" s="114" t="s">
        <v>47</v>
      </c>
      <c r="F33" s="130">
        <f>ROUND((SUM(BE80:BE94)),  2)</f>
        <v>0</v>
      </c>
      <c r="G33" s="34"/>
      <c r="H33" s="34"/>
      <c r="I33" s="131">
        <v>0.21</v>
      </c>
      <c r="J33" s="130">
        <f>ROUND(((SUM(BE80:BE94))*I33),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48</v>
      </c>
      <c r="F34" s="130">
        <f>ROUND((SUM(BF80:BF94)),  2)</f>
        <v>0</v>
      </c>
      <c r="G34" s="34"/>
      <c r="H34" s="34"/>
      <c r="I34" s="131">
        <v>0.15</v>
      </c>
      <c r="J34" s="130">
        <f>ROUND(((SUM(BF80:BF94))*I34),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49</v>
      </c>
      <c r="F35" s="130">
        <f>ROUND((SUM(BG80:BG94)),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50</v>
      </c>
      <c r="F36" s="130">
        <f>ROUND((SUM(BH80:BH94)),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51</v>
      </c>
      <c r="F37" s="130">
        <f>ROUND((SUM(BI80:BI94)),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52</v>
      </c>
      <c r="E39" s="134"/>
      <c r="F39" s="134"/>
      <c r="G39" s="135" t="s">
        <v>53</v>
      </c>
      <c r="H39" s="136" t="s">
        <v>54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105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78" t="str">
        <f>E7</f>
        <v>Výměna pražců a kolejnic v úseku Č. Kříž - Volary</v>
      </c>
      <c r="F48" s="379"/>
      <c r="G48" s="379"/>
      <c r="H48" s="379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7" t="str">
        <f>E9</f>
        <v>VON - Vedlejší a ostatní náklady</v>
      </c>
      <c r="F50" s="380"/>
      <c r="G50" s="380"/>
      <c r="H50" s="380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trať 197 dle JŘ, TÚ Volary - Černý Kříž</v>
      </c>
      <c r="G52" s="36"/>
      <c r="H52" s="36"/>
      <c r="I52" s="117" t="s">
        <v>24</v>
      </c>
      <c r="J52" s="59" t="str">
        <f>IF(J12="","",J12)</f>
        <v>28. 4. 2020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 xml:space="preserve">Správa železnic, státní organizace, OŘ Plzeň </v>
      </c>
      <c r="G54" s="36"/>
      <c r="H54" s="36"/>
      <c r="I54" s="117" t="s">
        <v>33</v>
      </c>
      <c r="J54" s="32" t="str">
        <f>E21</f>
        <v xml:space="preserve"> 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7" t="s">
        <v>36</v>
      </c>
      <c r="J55" s="32" t="str">
        <f>E24</f>
        <v>Libor Brabenec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106</v>
      </c>
      <c r="D57" s="147"/>
      <c r="E57" s="147"/>
      <c r="F57" s="147"/>
      <c r="G57" s="147"/>
      <c r="H57" s="147"/>
      <c r="I57" s="148"/>
      <c r="J57" s="149" t="s">
        <v>107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50" t="s">
        <v>74</v>
      </c>
      <c r="D59" s="36"/>
      <c r="E59" s="36"/>
      <c r="F59" s="36"/>
      <c r="G59" s="36"/>
      <c r="H59" s="36"/>
      <c r="I59" s="115"/>
      <c r="J59" s="77">
        <f>J80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108</v>
      </c>
    </row>
    <row r="60" spans="1:47" s="9" customFormat="1" ht="24.95" customHeight="1">
      <c r="B60" s="151"/>
      <c r="C60" s="152"/>
      <c r="D60" s="153" t="s">
        <v>442</v>
      </c>
      <c r="E60" s="154"/>
      <c r="F60" s="154"/>
      <c r="G60" s="154"/>
      <c r="H60" s="154"/>
      <c r="I60" s="155"/>
      <c r="J60" s="156">
        <f>J81</f>
        <v>0</v>
      </c>
      <c r="K60" s="152"/>
      <c r="L60" s="157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115"/>
      <c r="J61" s="36"/>
      <c r="K61" s="36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142"/>
      <c r="J62" s="48"/>
      <c r="K62" s="48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145"/>
      <c r="J66" s="50"/>
      <c r="K66" s="50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112</v>
      </c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78" t="str">
        <f>E7</f>
        <v>Výměna pražců a kolejnic v úseku Č. Kříž - Volary</v>
      </c>
      <c r="F70" s="379"/>
      <c r="G70" s="379"/>
      <c r="H70" s="379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101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27" t="str">
        <f>E9</f>
        <v>VON - Vedlejší a ostatní náklady</v>
      </c>
      <c r="F72" s="380"/>
      <c r="G72" s="380"/>
      <c r="H72" s="380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22</v>
      </c>
      <c r="D74" s="36"/>
      <c r="E74" s="36"/>
      <c r="F74" s="27" t="str">
        <f>F12</f>
        <v>trať 197 dle JŘ, TÚ Volary - Černý Kříž</v>
      </c>
      <c r="G74" s="36"/>
      <c r="H74" s="36"/>
      <c r="I74" s="117" t="s">
        <v>24</v>
      </c>
      <c r="J74" s="59" t="str">
        <f>IF(J12="","",J12)</f>
        <v>28. 4. 2020</v>
      </c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26</v>
      </c>
      <c r="D76" s="36"/>
      <c r="E76" s="36"/>
      <c r="F76" s="27" t="str">
        <f>E15</f>
        <v xml:space="preserve">Správa železnic, státní organizace, OŘ Plzeň </v>
      </c>
      <c r="G76" s="36"/>
      <c r="H76" s="36"/>
      <c r="I76" s="117" t="s">
        <v>33</v>
      </c>
      <c r="J76" s="32" t="str">
        <f>E21</f>
        <v xml:space="preserve"> 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31</v>
      </c>
      <c r="D77" s="36"/>
      <c r="E77" s="36"/>
      <c r="F77" s="27" t="str">
        <f>IF(E18="","",E18)</f>
        <v>Vyplň údaj</v>
      </c>
      <c r="G77" s="36"/>
      <c r="H77" s="36"/>
      <c r="I77" s="117" t="s">
        <v>36</v>
      </c>
      <c r="J77" s="32" t="str">
        <f>E24</f>
        <v>Libor Brabenec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64"/>
      <c r="B79" s="165"/>
      <c r="C79" s="166" t="s">
        <v>113</v>
      </c>
      <c r="D79" s="167" t="s">
        <v>61</v>
      </c>
      <c r="E79" s="167" t="s">
        <v>57</v>
      </c>
      <c r="F79" s="167" t="s">
        <v>58</v>
      </c>
      <c r="G79" s="167" t="s">
        <v>114</v>
      </c>
      <c r="H79" s="167" t="s">
        <v>115</v>
      </c>
      <c r="I79" s="168" t="s">
        <v>116</v>
      </c>
      <c r="J79" s="167" t="s">
        <v>107</v>
      </c>
      <c r="K79" s="169" t="s">
        <v>117</v>
      </c>
      <c r="L79" s="170"/>
      <c r="M79" s="68" t="s">
        <v>28</v>
      </c>
      <c r="N79" s="69" t="s">
        <v>46</v>
      </c>
      <c r="O79" s="69" t="s">
        <v>118</v>
      </c>
      <c r="P79" s="69" t="s">
        <v>119</v>
      </c>
      <c r="Q79" s="69" t="s">
        <v>120</v>
      </c>
      <c r="R79" s="69" t="s">
        <v>121</v>
      </c>
      <c r="S79" s="69" t="s">
        <v>122</v>
      </c>
      <c r="T79" s="70" t="s">
        <v>123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pans="1:63" s="2" customFormat="1" ht="22.9" customHeight="1">
      <c r="A80" s="34"/>
      <c r="B80" s="35"/>
      <c r="C80" s="75" t="s">
        <v>124</v>
      </c>
      <c r="D80" s="36"/>
      <c r="E80" s="36"/>
      <c r="F80" s="36"/>
      <c r="G80" s="36"/>
      <c r="H80" s="36"/>
      <c r="I80" s="115"/>
      <c r="J80" s="171">
        <f>BK80</f>
        <v>0</v>
      </c>
      <c r="K80" s="36"/>
      <c r="L80" s="39"/>
      <c r="M80" s="71"/>
      <c r="N80" s="172"/>
      <c r="O80" s="72"/>
      <c r="P80" s="173">
        <f>P81</f>
        <v>0</v>
      </c>
      <c r="Q80" s="72"/>
      <c r="R80" s="173">
        <f>R81</f>
        <v>0</v>
      </c>
      <c r="S80" s="72"/>
      <c r="T80" s="17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75</v>
      </c>
      <c r="AU80" s="17" t="s">
        <v>108</v>
      </c>
      <c r="BK80" s="175">
        <f>BK81</f>
        <v>0</v>
      </c>
    </row>
    <row r="81" spans="1:65" s="13" customFormat="1" ht="25.9" customHeight="1">
      <c r="B81" s="205"/>
      <c r="C81" s="206"/>
      <c r="D81" s="207" t="s">
        <v>75</v>
      </c>
      <c r="E81" s="208" t="s">
        <v>458</v>
      </c>
      <c r="F81" s="208" t="s">
        <v>459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SUM(P82:P94)</f>
        <v>0</v>
      </c>
      <c r="Q81" s="213"/>
      <c r="R81" s="214">
        <f>SUM(R82:R94)</f>
        <v>0</v>
      </c>
      <c r="S81" s="213"/>
      <c r="T81" s="215">
        <f>SUM(T82:T94)</f>
        <v>0</v>
      </c>
      <c r="AR81" s="216" t="s">
        <v>169</v>
      </c>
      <c r="AT81" s="217" t="s">
        <v>75</v>
      </c>
      <c r="AU81" s="217" t="s">
        <v>76</v>
      </c>
      <c r="AY81" s="216" t="s">
        <v>132</v>
      </c>
      <c r="BK81" s="218">
        <f>SUM(BK82:BK94)</f>
        <v>0</v>
      </c>
    </row>
    <row r="82" spans="1:65" s="2" customFormat="1" ht="33" customHeight="1">
      <c r="A82" s="34"/>
      <c r="B82" s="35"/>
      <c r="C82" s="221" t="s">
        <v>133</v>
      </c>
      <c r="D82" s="221" t="s">
        <v>172</v>
      </c>
      <c r="E82" s="222" t="s">
        <v>466</v>
      </c>
      <c r="F82" s="223" t="s">
        <v>467</v>
      </c>
      <c r="G82" s="224" t="s">
        <v>462</v>
      </c>
      <c r="H82" s="244"/>
      <c r="I82" s="226"/>
      <c r="J82" s="227">
        <f>ROUND(I82*H82,2)</f>
        <v>0</v>
      </c>
      <c r="K82" s="223" t="s">
        <v>130</v>
      </c>
      <c r="L82" s="39"/>
      <c r="M82" s="228" t="s">
        <v>28</v>
      </c>
      <c r="N82" s="229" t="s">
        <v>47</v>
      </c>
      <c r="O82" s="64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8" t="s">
        <v>133</v>
      </c>
      <c r="AT82" s="188" t="s">
        <v>172</v>
      </c>
      <c r="AU82" s="188" t="s">
        <v>83</v>
      </c>
      <c r="AY82" s="17" t="s">
        <v>132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133</v>
      </c>
      <c r="BM82" s="188" t="s">
        <v>468</v>
      </c>
    </row>
    <row r="83" spans="1:65" s="2" customFormat="1" ht="29.25">
      <c r="A83" s="34"/>
      <c r="B83" s="35"/>
      <c r="C83" s="36"/>
      <c r="D83" s="190" t="s">
        <v>177</v>
      </c>
      <c r="E83" s="36"/>
      <c r="F83" s="191" t="s">
        <v>469</v>
      </c>
      <c r="G83" s="36"/>
      <c r="H83" s="36"/>
      <c r="I83" s="115"/>
      <c r="J83" s="36"/>
      <c r="K83" s="36"/>
      <c r="L83" s="39"/>
      <c r="M83" s="192"/>
      <c r="N83" s="193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177</v>
      </c>
      <c r="AU83" s="17" t="s">
        <v>83</v>
      </c>
    </row>
    <row r="84" spans="1:65" s="2" customFormat="1" ht="19.5">
      <c r="A84" s="34"/>
      <c r="B84" s="35"/>
      <c r="C84" s="36"/>
      <c r="D84" s="190" t="s">
        <v>135</v>
      </c>
      <c r="E84" s="36"/>
      <c r="F84" s="191" t="s">
        <v>470</v>
      </c>
      <c r="G84" s="36"/>
      <c r="H84" s="36"/>
      <c r="I84" s="115"/>
      <c r="J84" s="36"/>
      <c r="K84" s="36"/>
      <c r="L84" s="39"/>
      <c r="M84" s="192"/>
      <c r="N84" s="193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135</v>
      </c>
      <c r="AU84" s="17" t="s">
        <v>83</v>
      </c>
    </row>
    <row r="85" spans="1:65" s="2" customFormat="1" ht="21.75" customHeight="1">
      <c r="A85" s="34"/>
      <c r="B85" s="35"/>
      <c r="C85" s="221" t="s">
        <v>83</v>
      </c>
      <c r="D85" s="221" t="s">
        <v>172</v>
      </c>
      <c r="E85" s="222" t="s">
        <v>471</v>
      </c>
      <c r="F85" s="223" t="s">
        <v>472</v>
      </c>
      <c r="G85" s="224" t="s">
        <v>462</v>
      </c>
      <c r="H85" s="244"/>
      <c r="I85" s="226"/>
      <c r="J85" s="227">
        <f>ROUND(I85*H85,2)</f>
        <v>0</v>
      </c>
      <c r="K85" s="223" t="s">
        <v>130</v>
      </c>
      <c r="L85" s="39"/>
      <c r="M85" s="228" t="s">
        <v>28</v>
      </c>
      <c r="N85" s="229" t="s">
        <v>47</v>
      </c>
      <c r="O85" s="64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8" t="s">
        <v>133</v>
      </c>
      <c r="AT85" s="188" t="s">
        <v>172</v>
      </c>
      <c r="AU85" s="188" t="s">
        <v>83</v>
      </c>
      <c r="AY85" s="17" t="s">
        <v>132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133</v>
      </c>
      <c r="BM85" s="188" t="s">
        <v>473</v>
      </c>
    </row>
    <row r="86" spans="1:65" s="2" customFormat="1" ht="19.5">
      <c r="A86" s="34"/>
      <c r="B86" s="35"/>
      <c r="C86" s="36"/>
      <c r="D86" s="190" t="s">
        <v>135</v>
      </c>
      <c r="E86" s="36"/>
      <c r="F86" s="191" t="s">
        <v>474</v>
      </c>
      <c r="G86" s="36"/>
      <c r="H86" s="36"/>
      <c r="I86" s="115"/>
      <c r="J86" s="36"/>
      <c r="K86" s="36"/>
      <c r="L86" s="39"/>
      <c r="M86" s="192"/>
      <c r="N86" s="193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135</v>
      </c>
      <c r="AU86" s="17" t="s">
        <v>83</v>
      </c>
    </row>
    <row r="87" spans="1:65" s="2" customFormat="1" ht="44.25" customHeight="1">
      <c r="A87" s="34"/>
      <c r="B87" s="35"/>
      <c r="C87" s="221" t="s">
        <v>131</v>
      </c>
      <c r="D87" s="221" t="s">
        <v>172</v>
      </c>
      <c r="E87" s="222" t="s">
        <v>475</v>
      </c>
      <c r="F87" s="223" t="s">
        <v>476</v>
      </c>
      <c r="G87" s="224" t="s">
        <v>197</v>
      </c>
      <c r="H87" s="225">
        <v>1525</v>
      </c>
      <c r="I87" s="226"/>
      <c r="J87" s="227">
        <f>ROUND(I87*H87,2)</f>
        <v>0</v>
      </c>
      <c r="K87" s="223" t="s">
        <v>130</v>
      </c>
      <c r="L87" s="39"/>
      <c r="M87" s="228" t="s">
        <v>28</v>
      </c>
      <c r="N87" s="229" t="s">
        <v>47</v>
      </c>
      <c r="O87" s="64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133</v>
      </c>
      <c r="AT87" s="188" t="s">
        <v>172</v>
      </c>
      <c r="AU87" s="188" t="s">
        <v>83</v>
      </c>
      <c r="AY87" s="17" t="s">
        <v>132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133</v>
      </c>
      <c r="BM87" s="188" t="s">
        <v>477</v>
      </c>
    </row>
    <row r="88" spans="1:65" s="2" customFormat="1" ht="29.25">
      <c r="A88" s="34"/>
      <c r="B88" s="35"/>
      <c r="C88" s="36"/>
      <c r="D88" s="190" t="s">
        <v>177</v>
      </c>
      <c r="E88" s="36"/>
      <c r="F88" s="191" t="s">
        <v>478</v>
      </c>
      <c r="G88" s="36"/>
      <c r="H88" s="36"/>
      <c r="I88" s="115"/>
      <c r="J88" s="36"/>
      <c r="K88" s="36"/>
      <c r="L88" s="39"/>
      <c r="M88" s="192"/>
      <c r="N88" s="193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177</v>
      </c>
      <c r="AU88" s="17" t="s">
        <v>83</v>
      </c>
    </row>
    <row r="89" spans="1:65" s="12" customFormat="1" ht="11.25">
      <c r="B89" s="194"/>
      <c r="C89" s="195"/>
      <c r="D89" s="190" t="s">
        <v>137</v>
      </c>
      <c r="E89" s="196" t="s">
        <v>28</v>
      </c>
      <c r="F89" s="197" t="s">
        <v>479</v>
      </c>
      <c r="G89" s="195"/>
      <c r="H89" s="198">
        <v>1525</v>
      </c>
      <c r="I89" s="199"/>
      <c r="J89" s="195"/>
      <c r="K89" s="195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137</v>
      </c>
      <c r="AU89" s="204" t="s">
        <v>83</v>
      </c>
      <c r="AV89" s="12" t="s">
        <v>85</v>
      </c>
      <c r="AW89" s="12" t="s">
        <v>35</v>
      </c>
      <c r="AX89" s="12" t="s">
        <v>83</v>
      </c>
      <c r="AY89" s="204" t="s">
        <v>132</v>
      </c>
    </row>
    <row r="90" spans="1:65" s="2" customFormat="1" ht="21.75" customHeight="1">
      <c r="A90" s="34"/>
      <c r="B90" s="35"/>
      <c r="C90" s="221" t="s">
        <v>85</v>
      </c>
      <c r="D90" s="221" t="s">
        <v>172</v>
      </c>
      <c r="E90" s="222" t="s">
        <v>480</v>
      </c>
      <c r="F90" s="223" t="s">
        <v>481</v>
      </c>
      <c r="G90" s="224" t="s">
        <v>462</v>
      </c>
      <c r="H90" s="244"/>
      <c r="I90" s="226"/>
      <c r="J90" s="227">
        <f>ROUND(I90*H90,2)</f>
        <v>0</v>
      </c>
      <c r="K90" s="223" t="s">
        <v>130</v>
      </c>
      <c r="L90" s="39"/>
      <c r="M90" s="228" t="s">
        <v>28</v>
      </c>
      <c r="N90" s="229" t="s">
        <v>47</v>
      </c>
      <c r="O90" s="64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133</v>
      </c>
      <c r="AT90" s="188" t="s">
        <v>172</v>
      </c>
      <c r="AU90" s="188" t="s">
        <v>83</v>
      </c>
      <c r="AY90" s="17" t="s">
        <v>132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133</v>
      </c>
      <c r="BM90" s="188" t="s">
        <v>482</v>
      </c>
    </row>
    <row r="91" spans="1:65" s="2" customFormat="1" ht="33" customHeight="1">
      <c r="A91" s="34"/>
      <c r="B91" s="35"/>
      <c r="C91" s="221" t="s">
        <v>483</v>
      </c>
      <c r="D91" s="221" t="s">
        <v>172</v>
      </c>
      <c r="E91" s="222" t="s">
        <v>484</v>
      </c>
      <c r="F91" s="223" t="s">
        <v>485</v>
      </c>
      <c r="G91" s="224" t="s">
        <v>462</v>
      </c>
      <c r="H91" s="244"/>
      <c r="I91" s="226"/>
      <c r="J91" s="227">
        <f>ROUND(I91*H91,2)</f>
        <v>0</v>
      </c>
      <c r="K91" s="223" t="s">
        <v>130</v>
      </c>
      <c r="L91" s="39"/>
      <c r="M91" s="228" t="s">
        <v>28</v>
      </c>
      <c r="N91" s="229" t="s">
        <v>47</v>
      </c>
      <c r="O91" s="64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133</v>
      </c>
      <c r="AT91" s="188" t="s">
        <v>172</v>
      </c>
      <c r="AU91" s="188" t="s">
        <v>83</v>
      </c>
      <c r="AY91" s="17" t="s">
        <v>132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133</v>
      </c>
      <c r="BM91" s="188" t="s">
        <v>486</v>
      </c>
    </row>
    <row r="92" spans="1:65" s="2" customFormat="1" ht="21.75" customHeight="1">
      <c r="A92" s="34"/>
      <c r="B92" s="35"/>
      <c r="C92" s="221" t="s">
        <v>453</v>
      </c>
      <c r="D92" s="221" t="s">
        <v>172</v>
      </c>
      <c r="E92" s="222" t="s">
        <v>487</v>
      </c>
      <c r="F92" s="223" t="s">
        <v>488</v>
      </c>
      <c r="G92" s="224" t="s">
        <v>462</v>
      </c>
      <c r="H92" s="244"/>
      <c r="I92" s="226"/>
      <c r="J92" s="227">
        <f>ROUND(I92*H92,2)</f>
        <v>0</v>
      </c>
      <c r="K92" s="223" t="s">
        <v>130</v>
      </c>
      <c r="L92" s="39"/>
      <c r="M92" s="228" t="s">
        <v>28</v>
      </c>
      <c r="N92" s="229" t="s">
        <v>47</v>
      </c>
      <c r="O92" s="64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8" t="s">
        <v>133</v>
      </c>
      <c r="AT92" s="188" t="s">
        <v>172</v>
      </c>
      <c r="AU92" s="188" t="s">
        <v>83</v>
      </c>
      <c r="AY92" s="17" t="s">
        <v>132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133</v>
      </c>
      <c r="BM92" s="188" t="s">
        <v>489</v>
      </c>
    </row>
    <row r="93" spans="1:65" s="2" customFormat="1" ht="21.75" customHeight="1">
      <c r="A93" s="34"/>
      <c r="B93" s="35"/>
      <c r="C93" s="221" t="s">
        <v>169</v>
      </c>
      <c r="D93" s="221" t="s">
        <v>172</v>
      </c>
      <c r="E93" s="222" t="s">
        <v>490</v>
      </c>
      <c r="F93" s="223" t="s">
        <v>491</v>
      </c>
      <c r="G93" s="224" t="s">
        <v>462</v>
      </c>
      <c r="H93" s="244"/>
      <c r="I93" s="226"/>
      <c r="J93" s="227">
        <f>ROUND(I93*H93,2)</f>
        <v>0</v>
      </c>
      <c r="K93" s="223" t="s">
        <v>130</v>
      </c>
      <c r="L93" s="39"/>
      <c r="M93" s="228" t="s">
        <v>28</v>
      </c>
      <c r="N93" s="229" t="s">
        <v>47</v>
      </c>
      <c r="O93" s="64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133</v>
      </c>
      <c r="AT93" s="188" t="s">
        <v>172</v>
      </c>
      <c r="AU93" s="188" t="s">
        <v>83</v>
      </c>
      <c r="AY93" s="17" t="s">
        <v>132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133</v>
      </c>
      <c r="BM93" s="188" t="s">
        <v>492</v>
      </c>
    </row>
    <row r="94" spans="1:65" s="2" customFormat="1" ht="19.5">
      <c r="A94" s="34"/>
      <c r="B94" s="35"/>
      <c r="C94" s="36"/>
      <c r="D94" s="190" t="s">
        <v>135</v>
      </c>
      <c r="E94" s="36"/>
      <c r="F94" s="191" t="s">
        <v>493</v>
      </c>
      <c r="G94" s="36"/>
      <c r="H94" s="36"/>
      <c r="I94" s="115"/>
      <c r="J94" s="36"/>
      <c r="K94" s="36"/>
      <c r="L94" s="39"/>
      <c r="M94" s="245"/>
      <c r="N94" s="246"/>
      <c r="O94" s="247"/>
      <c r="P94" s="247"/>
      <c r="Q94" s="247"/>
      <c r="R94" s="247"/>
      <c r="S94" s="247"/>
      <c r="T94" s="248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135</v>
      </c>
      <c r="AU94" s="17" t="s">
        <v>83</v>
      </c>
    </row>
    <row r="95" spans="1:65" s="2" customFormat="1" ht="6.95" customHeight="1">
      <c r="A95" s="34"/>
      <c r="B95" s="47"/>
      <c r="C95" s="48"/>
      <c r="D95" s="48"/>
      <c r="E95" s="48"/>
      <c r="F95" s="48"/>
      <c r="G95" s="48"/>
      <c r="H95" s="48"/>
      <c r="I95" s="142"/>
      <c r="J95" s="48"/>
      <c r="K95" s="48"/>
      <c r="L95" s="39"/>
      <c r="M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</sheetData>
  <sheetProtection algorithmName="SHA-512" hashValue="F1zmUoc4GiFHjZi3Y59GcxzzADvZ50zqINVvRuwD+iAKqgh3uO/iGDLieU30BHWwqZy4aNQZ4qGTkkFVNwgZ+Q==" saltValue="SWDH53POgB0Tn8eWOkIY/13xb5/0aWIVpcxgLQ4zjnJW+cA4eUbMZ1S2c2hhY81PtQFjK9fnqp74y6ffQ3Cu1w==" spinCount="100000" sheet="1" objects="1" scenarios="1" formatColumns="0" formatRows="0" autoFilter="0"/>
  <autoFilter ref="C79:K94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9" customWidth="1"/>
    <col min="2" max="2" width="1.6640625" style="249" customWidth="1"/>
    <col min="3" max="4" width="5" style="249" customWidth="1"/>
    <col min="5" max="5" width="11.6640625" style="249" customWidth="1"/>
    <col min="6" max="6" width="9.1640625" style="249" customWidth="1"/>
    <col min="7" max="7" width="5" style="249" customWidth="1"/>
    <col min="8" max="8" width="77.83203125" style="249" customWidth="1"/>
    <col min="9" max="10" width="20" style="249" customWidth="1"/>
    <col min="11" max="11" width="1.6640625" style="249" customWidth="1"/>
  </cols>
  <sheetData>
    <row r="1" spans="2:11" s="1" customFormat="1" ht="37.5" customHeight="1"/>
    <row r="2" spans="2:11" s="1" customFormat="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5" customFormat="1" ht="45" customHeight="1">
      <c r="B3" s="253"/>
      <c r="C3" s="382" t="s">
        <v>494</v>
      </c>
      <c r="D3" s="382"/>
      <c r="E3" s="382"/>
      <c r="F3" s="382"/>
      <c r="G3" s="382"/>
      <c r="H3" s="382"/>
      <c r="I3" s="382"/>
      <c r="J3" s="382"/>
      <c r="K3" s="254"/>
    </row>
    <row r="4" spans="2:11" s="1" customFormat="1" ht="25.5" customHeight="1">
      <c r="B4" s="255"/>
      <c r="C4" s="387" t="s">
        <v>495</v>
      </c>
      <c r="D4" s="387"/>
      <c r="E4" s="387"/>
      <c r="F4" s="387"/>
      <c r="G4" s="387"/>
      <c r="H4" s="387"/>
      <c r="I4" s="387"/>
      <c r="J4" s="387"/>
      <c r="K4" s="256"/>
    </row>
    <row r="5" spans="2:11" s="1" customFormat="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s="1" customFormat="1" ht="15" customHeight="1">
      <c r="B6" s="255"/>
      <c r="C6" s="386" t="s">
        <v>496</v>
      </c>
      <c r="D6" s="386"/>
      <c r="E6" s="386"/>
      <c r="F6" s="386"/>
      <c r="G6" s="386"/>
      <c r="H6" s="386"/>
      <c r="I6" s="386"/>
      <c r="J6" s="386"/>
      <c r="K6" s="256"/>
    </row>
    <row r="7" spans="2:11" s="1" customFormat="1" ht="15" customHeight="1">
      <c r="B7" s="259"/>
      <c r="C7" s="386" t="s">
        <v>497</v>
      </c>
      <c r="D7" s="386"/>
      <c r="E7" s="386"/>
      <c r="F7" s="386"/>
      <c r="G7" s="386"/>
      <c r="H7" s="386"/>
      <c r="I7" s="386"/>
      <c r="J7" s="386"/>
      <c r="K7" s="256"/>
    </row>
    <row r="8" spans="2:11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s="1" customFormat="1" ht="15" customHeight="1">
      <c r="B9" s="259"/>
      <c r="C9" s="386" t="s">
        <v>498</v>
      </c>
      <c r="D9" s="386"/>
      <c r="E9" s="386"/>
      <c r="F9" s="386"/>
      <c r="G9" s="386"/>
      <c r="H9" s="386"/>
      <c r="I9" s="386"/>
      <c r="J9" s="386"/>
      <c r="K9" s="256"/>
    </row>
    <row r="10" spans="2:11" s="1" customFormat="1" ht="15" customHeight="1">
      <c r="B10" s="259"/>
      <c r="C10" s="258"/>
      <c r="D10" s="386" t="s">
        <v>499</v>
      </c>
      <c r="E10" s="386"/>
      <c r="F10" s="386"/>
      <c r="G10" s="386"/>
      <c r="H10" s="386"/>
      <c r="I10" s="386"/>
      <c r="J10" s="386"/>
      <c r="K10" s="256"/>
    </row>
    <row r="11" spans="2:11" s="1" customFormat="1" ht="15" customHeight="1">
      <c r="B11" s="259"/>
      <c r="C11" s="260"/>
      <c r="D11" s="386" t="s">
        <v>500</v>
      </c>
      <c r="E11" s="386"/>
      <c r="F11" s="386"/>
      <c r="G11" s="386"/>
      <c r="H11" s="386"/>
      <c r="I11" s="386"/>
      <c r="J11" s="386"/>
      <c r="K11" s="256"/>
    </row>
    <row r="12" spans="2:11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pans="2:11" s="1" customFormat="1" ht="15" customHeight="1">
      <c r="B13" s="259"/>
      <c r="C13" s="260"/>
      <c r="D13" s="261" t="s">
        <v>501</v>
      </c>
      <c r="E13" s="258"/>
      <c r="F13" s="258"/>
      <c r="G13" s="258"/>
      <c r="H13" s="258"/>
      <c r="I13" s="258"/>
      <c r="J13" s="258"/>
      <c r="K13" s="256"/>
    </row>
    <row r="14" spans="2:11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pans="2:11" s="1" customFormat="1" ht="15" customHeight="1">
      <c r="B15" s="259"/>
      <c r="C15" s="260"/>
      <c r="D15" s="386" t="s">
        <v>502</v>
      </c>
      <c r="E15" s="386"/>
      <c r="F15" s="386"/>
      <c r="G15" s="386"/>
      <c r="H15" s="386"/>
      <c r="I15" s="386"/>
      <c r="J15" s="386"/>
      <c r="K15" s="256"/>
    </row>
    <row r="16" spans="2:11" s="1" customFormat="1" ht="15" customHeight="1">
      <c r="B16" s="259"/>
      <c r="C16" s="260"/>
      <c r="D16" s="386" t="s">
        <v>503</v>
      </c>
      <c r="E16" s="386"/>
      <c r="F16" s="386"/>
      <c r="G16" s="386"/>
      <c r="H16" s="386"/>
      <c r="I16" s="386"/>
      <c r="J16" s="386"/>
      <c r="K16" s="256"/>
    </row>
    <row r="17" spans="2:11" s="1" customFormat="1" ht="15" customHeight="1">
      <c r="B17" s="259"/>
      <c r="C17" s="260"/>
      <c r="D17" s="386" t="s">
        <v>504</v>
      </c>
      <c r="E17" s="386"/>
      <c r="F17" s="386"/>
      <c r="G17" s="386"/>
      <c r="H17" s="386"/>
      <c r="I17" s="386"/>
      <c r="J17" s="386"/>
      <c r="K17" s="256"/>
    </row>
    <row r="18" spans="2:11" s="1" customFormat="1" ht="15" customHeight="1">
      <c r="B18" s="259"/>
      <c r="C18" s="260"/>
      <c r="D18" s="260"/>
      <c r="E18" s="262" t="s">
        <v>82</v>
      </c>
      <c r="F18" s="386" t="s">
        <v>505</v>
      </c>
      <c r="G18" s="386"/>
      <c r="H18" s="386"/>
      <c r="I18" s="386"/>
      <c r="J18" s="386"/>
      <c r="K18" s="256"/>
    </row>
    <row r="19" spans="2:11" s="1" customFormat="1" ht="15" customHeight="1">
      <c r="B19" s="259"/>
      <c r="C19" s="260"/>
      <c r="D19" s="260"/>
      <c r="E19" s="262" t="s">
        <v>506</v>
      </c>
      <c r="F19" s="386" t="s">
        <v>507</v>
      </c>
      <c r="G19" s="386"/>
      <c r="H19" s="386"/>
      <c r="I19" s="386"/>
      <c r="J19" s="386"/>
      <c r="K19" s="256"/>
    </row>
    <row r="20" spans="2:11" s="1" customFormat="1" ht="15" customHeight="1">
      <c r="B20" s="259"/>
      <c r="C20" s="260"/>
      <c r="D20" s="260"/>
      <c r="E20" s="262" t="s">
        <v>508</v>
      </c>
      <c r="F20" s="386" t="s">
        <v>509</v>
      </c>
      <c r="G20" s="386"/>
      <c r="H20" s="386"/>
      <c r="I20" s="386"/>
      <c r="J20" s="386"/>
      <c r="K20" s="256"/>
    </row>
    <row r="21" spans="2:11" s="1" customFormat="1" ht="15" customHeight="1">
      <c r="B21" s="259"/>
      <c r="C21" s="260"/>
      <c r="D21" s="260"/>
      <c r="E21" s="262" t="s">
        <v>97</v>
      </c>
      <c r="F21" s="386" t="s">
        <v>98</v>
      </c>
      <c r="G21" s="386"/>
      <c r="H21" s="386"/>
      <c r="I21" s="386"/>
      <c r="J21" s="386"/>
      <c r="K21" s="256"/>
    </row>
    <row r="22" spans="2:11" s="1" customFormat="1" ht="15" customHeight="1">
      <c r="B22" s="259"/>
      <c r="C22" s="260"/>
      <c r="D22" s="260"/>
      <c r="E22" s="262" t="s">
        <v>312</v>
      </c>
      <c r="F22" s="386" t="s">
        <v>313</v>
      </c>
      <c r="G22" s="386"/>
      <c r="H22" s="386"/>
      <c r="I22" s="386"/>
      <c r="J22" s="386"/>
      <c r="K22" s="256"/>
    </row>
    <row r="23" spans="2:11" s="1" customFormat="1" ht="15" customHeight="1">
      <c r="B23" s="259"/>
      <c r="C23" s="260"/>
      <c r="D23" s="260"/>
      <c r="E23" s="262" t="s">
        <v>89</v>
      </c>
      <c r="F23" s="386" t="s">
        <v>510</v>
      </c>
      <c r="G23" s="386"/>
      <c r="H23" s="386"/>
      <c r="I23" s="386"/>
      <c r="J23" s="386"/>
      <c r="K23" s="256"/>
    </row>
    <row r="24" spans="2:11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pans="2:11" s="1" customFormat="1" ht="15" customHeight="1">
      <c r="B25" s="259"/>
      <c r="C25" s="386" t="s">
        <v>511</v>
      </c>
      <c r="D25" s="386"/>
      <c r="E25" s="386"/>
      <c r="F25" s="386"/>
      <c r="G25" s="386"/>
      <c r="H25" s="386"/>
      <c r="I25" s="386"/>
      <c r="J25" s="386"/>
      <c r="K25" s="256"/>
    </row>
    <row r="26" spans="2:11" s="1" customFormat="1" ht="15" customHeight="1">
      <c r="B26" s="259"/>
      <c r="C26" s="386" t="s">
        <v>512</v>
      </c>
      <c r="D26" s="386"/>
      <c r="E26" s="386"/>
      <c r="F26" s="386"/>
      <c r="G26" s="386"/>
      <c r="H26" s="386"/>
      <c r="I26" s="386"/>
      <c r="J26" s="386"/>
      <c r="K26" s="256"/>
    </row>
    <row r="27" spans="2:11" s="1" customFormat="1" ht="15" customHeight="1">
      <c r="B27" s="259"/>
      <c r="C27" s="258"/>
      <c r="D27" s="386" t="s">
        <v>513</v>
      </c>
      <c r="E27" s="386"/>
      <c r="F27" s="386"/>
      <c r="G27" s="386"/>
      <c r="H27" s="386"/>
      <c r="I27" s="386"/>
      <c r="J27" s="386"/>
      <c r="K27" s="256"/>
    </row>
    <row r="28" spans="2:11" s="1" customFormat="1" ht="15" customHeight="1">
      <c r="B28" s="259"/>
      <c r="C28" s="260"/>
      <c r="D28" s="386" t="s">
        <v>514</v>
      </c>
      <c r="E28" s="386"/>
      <c r="F28" s="386"/>
      <c r="G28" s="386"/>
      <c r="H28" s="386"/>
      <c r="I28" s="386"/>
      <c r="J28" s="386"/>
      <c r="K28" s="256"/>
    </row>
    <row r="29" spans="2:11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pans="2:11" s="1" customFormat="1" ht="15" customHeight="1">
      <c r="B30" s="259"/>
      <c r="C30" s="260"/>
      <c r="D30" s="386" t="s">
        <v>515</v>
      </c>
      <c r="E30" s="386"/>
      <c r="F30" s="386"/>
      <c r="G30" s="386"/>
      <c r="H30" s="386"/>
      <c r="I30" s="386"/>
      <c r="J30" s="386"/>
      <c r="K30" s="256"/>
    </row>
    <row r="31" spans="2:11" s="1" customFormat="1" ht="15" customHeight="1">
      <c r="B31" s="259"/>
      <c r="C31" s="260"/>
      <c r="D31" s="386" t="s">
        <v>516</v>
      </c>
      <c r="E31" s="386"/>
      <c r="F31" s="386"/>
      <c r="G31" s="386"/>
      <c r="H31" s="386"/>
      <c r="I31" s="386"/>
      <c r="J31" s="386"/>
      <c r="K31" s="256"/>
    </row>
    <row r="32" spans="2:11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pans="2:11" s="1" customFormat="1" ht="15" customHeight="1">
      <c r="B33" s="259"/>
      <c r="C33" s="260"/>
      <c r="D33" s="386" t="s">
        <v>517</v>
      </c>
      <c r="E33" s="386"/>
      <c r="F33" s="386"/>
      <c r="G33" s="386"/>
      <c r="H33" s="386"/>
      <c r="I33" s="386"/>
      <c r="J33" s="386"/>
      <c r="K33" s="256"/>
    </row>
    <row r="34" spans="2:11" s="1" customFormat="1" ht="15" customHeight="1">
      <c r="B34" s="259"/>
      <c r="C34" s="260"/>
      <c r="D34" s="386" t="s">
        <v>518</v>
      </c>
      <c r="E34" s="386"/>
      <c r="F34" s="386"/>
      <c r="G34" s="386"/>
      <c r="H34" s="386"/>
      <c r="I34" s="386"/>
      <c r="J34" s="386"/>
      <c r="K34" s="256"/>
    </row>
    <row r="35" spans="2:11" s="1" customFormat="1" ht="15" customHeight="1">
      <c r="B35" s="259"/>
      <c r="C35" s="260"/>
      <c r="D35" s="386" t="s">
        <v>519</v>
      </c>
      <c r="E35" s="386"/>
      <c r="F35" s="386"/>
      <c r="G35" s="386"/>
      <c r="H35" s="386"/>
      <c r="I35" s="386"/>
      <c r="J35" s="386"/>
      <c r="K35" s="256"/>
    </row>
    <row r="36" spans="2:11" s="1" customFormat="1" ht="15" customHeight="1">
      <c r="B36" s="259"/>
      <c r="C36" s="260"/>
      <c r="D36" s="258"/>
      <c r="E36" s="261" t="s">
        <v>113</v>
      </c>
      <c r="F36" s="258"/>
      <c r="G36" s="386" t="s">
        <v>520</v>
      </c>
      <c r="H36" s="386"/>
      <c r="I36" s="386"/>
      <c r="J36" s="386"/>
      <c r="K36" s="256"/>
    </row>
    <row r="37" spans="2:11" s="1" customFormat="1" ht="30.75" customHeight="1">
      <c r="B37" s="259"/>
      <c r="C37" s="260"/>
      <c r="D37" s="258"/>
      <c r="E37" s="261" t="s">
        <v>521</v>
      </c>
      <c r="F37" s="258"/>
      <c r="G37" s="386" t="s">
        <v>522</v>
      </c>
      <c r="H37" s="386"/>
      <c r="I37" s="386"/>
      <c r="J37" s="386"/>
      <c r="K37" s="256"/>
    </row>
    <row r="38" spans="2:11" s="1" customFormat="1" ht="15" customHeight="1">
      <c r="B38" s="259"/>
      <c r="C38" s="260"/>
      <c r="D38" s="258"/>
      <c r="E38" s="261" t="s">
        <v>57</v>
      </c>
      <c r="F38" s="258"/>
      <c r="G38" s="386" t="s">
        <v>523</v>
      </c>
      <c r="H38" s="386"/>
      <c r="I38" s="386"/>
      <c r="J38" s="386"/>
      <c r="K38" s="256"/>
    </row>
    <row r="39" spans="2:11" s="1" customFormat="1" ht="15" customHeight="1">
      <c r="B39" s="259"/>
      <c r="C39" s="260"/>
      <c r="D39" s="258"/>
      <c r="E39" s="261" t="s">
        <v>58</v>
      </c>
      <c r="F39" s="258"/>
      <c r="G39" s="386" t="s">
        <v>524</v>
      </c>
      <c r="H39" s="386"/>
      <c r="I39" s="386"/>
      <c r="J39" s="386"/>
      <c r="K39" s="256"/>
    </row>
    <row r="40" spans="2:11" s="1" customFormat="1" ht="15" customHeight="1">
      <c r="B40" s="259"/>
      <c r="C40" s="260"/>
      <c r="D40" s="258"/>
      <c r="E40" s="261" t="s">
        <v>114</v>
      </c>
      <c r="F40" s="258"/>
      <c r="G40" s="386" t="s">
        <v>525</v>
      </c>
      <c r="H40" s="386"/>
      <c r="I40" s="386"/>
      <c r="J40" s="386"/>
      <c r="K40" s="256"/>
    </row>
    <row r="41" spans="2:11" s="1" customFormat="1" ht="15" customHeight="1">
      <c r="B41" s="259"/>
      <c r="C41" s="260"/>
      <c r="D41" s="258"/>
      <c r="E41" s="261" t="s">
        <v>115</v>
      </c>
      <c r="F41" s="258"/>
      <c r="G41" s="386" t="s">
        <v>526</v>
      </c>
      <c r="H41" s="386"/>
      <c r="I41" s="386"/>
      <c r="J41" s="386"/>
      <c r="K41" s="256"/>
    </row>
    <row r="42" spans="2:11" s="1" customFormat="1" ht="15" customHeight="1">
      <c r="B42" s="259"/>
      <c r="C42" s="260"/>
      <c r="D42" s="258"/>
      <c r="E42" s="261" t="s">
        <v>527</v>
      </c>
      <c r="F42" s="258"/>
      <c r="G42" s="386" t="s">
        <v>528</v>
      </c>
      <c r="H42" s="386"/>
      <c r="I42" s="386"/>
      <c r="J42" s="386"/>
      <c r="K42" s="256"/>
    </row>
    <row r="43" spans="2:11" s="1" customFormat="1" ht="15" customHeight="1">
      <c r="B43" s="259"/>
      <c r="C43" s="260"/>
      <c r="D43" s="258"/>
      <c r="E43" s="261"/>
      <c r="F43" s="258"/>
      <c r="G43" s="386" t="s">
        <v>529</v>
      </c>
      <c r="H43" s="386"/>
      <c r="I43" s="386"/>
      <c r="J43" s="386"/>
      <c r="K43" s="256"/>
    </row>
    <row r="44" spans="2:11" s="1" customFormat="1" ht="15" customHeight="1">
      <c r="B44" s="259"/>
      <c r="C44" s="260"/>
      <c r="D44" s="258"/>
      <c r="E44" s="261" t="s">
        <v>530</v>
      </c>
      <c r="F44" s="258"/>
      <c r="G44" s="386" t="s">
        <v>531</v>
      </c>
      <c r="H44" s="386"/>
      <c r="I44" s="386"/>
      <c r="J44" s="386"/>
      <c r="K44" s="256"/>
    </row>
    <row r="45" spans="2:11" s="1" customFormat="1" ht="15" customHeight="1">
      <c r="B45" s="259"/>
      <c r="C45" s="260"/>
      <c r="D45" s="258"/>
      <c r="E45" s="261" t="s">
        <v>117</v>
      </c>
      <c r="F45" s="258"/>
      <c r="G45" s="386" t="s">
        <v>532</v>
      </c>
      <c r="H45" s="386"/>
      <c r="I45" s="386"/>
      <c r="J45" s="386"/>
      <c r="K45" s="256"/>
    </row>
    <row r="46" spans="2:11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pans="2:11" s="1" customFormat="1" ht="15" customHeight="1">
      <c r="B47" s="259"/>
      <c r="C47" s="260"/>
      <c r="D47" s="386" t="s">
        <v>533</v>
      </c>
      <c r="E47" s="386"/>
      <c r="F47" s="386"/>
      <c r="G47" s="386"/>
      <c r="H47" s="386"/>
      <c r="I47" s="386"/>
      <c r="J47" s="386"/>
      <c r="K47" s="256"/>
    </row>
    <row r="48" spans="2:11" s="1" customFormat="1" ht="15" customHeight="1">
      <c r="B48" s="259"/>
      <c r="C48" s="260"/>
      <c r="D48" s="260"/>
      <c r="E48" s="386" t="s">
        <v>534</v>
      </c>
      <c r="F48" s="386"/>
      <c r="G48" s="386"/>
      <c r="H48" s="386"/>
      <c r="I48" s="386"/>
      <c r="J48" s="386"/>
      <c r="K48" s="256"/>
    </row>
    <row r="49" spans="2:11" s="1" customFormat="1" ht="15" customHeight="1">
      <c r="B49" s="259"/>
      <c r="C49" s="260"/>
      <c r="D49" s="260"/>
      <c r="E49" s="386" t="s">
        <v>535</v>
      </c>
      <c r="F49" s="386"/>
      <c r="G49" s="386"/>
      <c r="H49" s="386"/>
      <c r="I49" s="386"/>
      <c r="J49" s="386"/>
      <c r="K49" s="256"/>
    </row>
    <row r="50" spans="2:11" s="1" customFormat="1" ht="15" customHeight="1">
      <c r="B50" s="259"/>
      <c r="C50" s="260"/>
      <c r="D50" s="260"/>
      <c r="E50" s="386" t="s">
        <v>536</v>
      </c>
      <c r="F50" s="386"/>
      <c r="G50" s="386"/>
      <c r="H50" s="386"/>
      <c r="I50" s="386"/>
      <c r="J50" s="386"/>
      <c r="K50" s="256"/>
    </row>
    <row r="51" spans="2:11" s="1" customFormat="1" ht="15" customHeight="1">
      <c r="B51" s="259"/>
      <c r="C51" s="260"/>
      <c r="D51" s="386" t="s">
        <v>537</v>
      </c>
      <c r="E51" s="386"/>
      <c r="F51" s="386"/>
      <c r="G51" s="386"/>
      <c r="H51" s="386"/>
      <c r="I51" s="386"/>
      <c r="J51" s="386"/>
      <c r="K51" s="256"/>
    </row>
    <row r="52" spans="2:11" s="1" customFormat="1" ht="25.5" customHeight="1">
      <c r="B52" s="255"/>
      <c r="C52" s="387" t="s">
        <v>538</v>
      </c>
      <c r="D52" s="387"/>
      <c r="E52" s="387"/>
      <c r="F52" s="387"/>
      <c r="G52" s="387"/>
      <c r="H52" s="387"/>
      <c r="I52" s="387"/>
      <c r="J52" s="387"/>
      <c r="K52" s="256"/>
    </row>
    <row r="53" spans="2:11" s="1" customFormat="1" ht="5.25" customHeight="1">
      <c r="B53" s="255"/>
      <c r="C53" s="257"/>
      <c r="D53" s="257"/>
      <c r="E53" s="257"/>
      <c r="F53" s="257"/>
      <c r="G53" s="257"/>
      <c r="H53" s="257"/>
      <c r="I53" s="257"/>
      <c r="J53" s="257"/>
      <c r="K53" s="256"/>
    </row>
    <row r="54" spans="2:11" s="1" customFormat="1" ht="15" customHeight="1">
      <c r="B54" s="255"/>
      <c r="C54" s="386" t="s">
        <v>539</v>
      </c>
      <c r="D54" s="386"/>
      <c r="E54" s="386"/>
      <c r="F54" s="386"/>
      <c r="G54" s="386"/>
      <c r="H54" s="386"/>
      <c r="I54" s="386"/>
      <c r="J54" s="386"/>
      <c r="K54" s="256"/>
    </row>
    <row r="55" spans="2:11" s="1" customFormat="1" ht="15" customHeight="1">
      <c r="B55" s="255"/>
      <c r="C55" s="386" t="s">
        <v>540</v>
      </c>
      <c r="D55" s="386"/>
      <c r="E55" s="386"/>
      <c r="F55" s="386"/>
      <c r="G55" s="386"/>
      <c r="H55" s="386"/>
      <c r="I55" s="386"/>
      <c r="J55" s="386"/>
      <c r="K55" s="256"/>
    </row>
    <row r="56" spans="2:11" s="1" customFormat="1" ht="12.75" customHeight="1">
      <c r="B56" s="255"/>
      <c r="C56" s="258"/>
      <c r="D56" s="258"/>
      <c r="E56" s="258"/>
      <c r="F56" s="258"/>
      <c r="G56" s="258"/>
      <c r="H56" s="258"/>
      <c r="I56" s="258"/>
      <c r="J56" s="258"/>
      <c r="K56" s="256"/>
    </row>
    <row r="57" spans="2:11" s="1" customFormat="1" ht="15" customHeight="1">
      <c r="B57" s="255"/>
      <c r="C57" s="386" t="s">
        <v>541</v>
      </c>
      <c r="D57" s="386"/>
      <c r="E57" s="386"/>
      <c r="F57" s="386"/>
      <c r="G57" s="386"/>
      <c r="H57" s="386"/>
      <c r="I57" s="386"/>
      <c r="J57" s="386"/>
      <c r="K57" s="256"/>
    </row>
    <row r="58" spans="2:11" s="1" customFormat="1" ht="15" customHeight="1">
      <c r="B58" s="255"/>
      <c r="C58" s="260"/>
      <c r="D58" s="386" t="s">
        <v>542</v>
      </c>
      <c r="E58" s="386"/>
      <c r="F58" s="386"/>
      <c r="G58" s="386"/>
      <c r="H58" s="386"/>
      <c r="I58" s="386"/>
      <c r="J58" s="386"/>
      <c r="K58" s="256"/>
    </row>
    <row r="59" spans="2:11" s="1" customFormat="1" ht="15" customHeight="1">
      <c r="B59" s="255"/>
      <c r="C59" s="260"/>
      <c r="D59" s="386" t="s">
        <v>543</v>
      </c>
      <c r="E59" s="386"/>
      <c r="F59" s="386"/>
      <c r="G59" s="386"/>
      <c r="H59" s="386"/>
      <c r="I59" s="386"/>
      <c r="J59" s="386"/>
      <c r="K59" s="256"/>
    </row>
    <row r="60" spans="2:11" s="1" customFormat="1" ht="15" customHeight="1">
      <c r="B60" s="255"/>
      <c r="C60" s="260"/>
      <c r="D60" s="386" t="s">
        <v>544</v>
      </c>
      <c r="E60" s="386"/>
      <c r="F60" s="386"/>
      <c r="G60" s="386"/>
      <c r="H60" s="386"/>
      <c r="I60" s="386"/>
      <c r="J60" s="386"/>
      <c r="K60" s="256"/>
    </row>
    <row r="61" spans="2:11" s="1" customFormat="1" ht="15" customHeight="1">
      <c r="B61" s="255"/>
      <c r="C61" s="260"/>
      <c r="D61" s="386" t="s">
        <v>545</v>
      </c>
      <c r="E61" s="386"/>
      <c r="F61" s="386"/>
      <c r="G61" s="386"/>
      <c r="H61" s="386"/>
      <c r="I61" s="386"/>
      <c r="J61" s="386"/>
      <c r="K61" s="256"/>
    </row>
    <row r="62" spans="2:11" s="1" customFormat="1" ht="15" customHeight="1">
      <c r="B62" s="255"/>
      <c r="C62" s="260"/>
      <c r="D62" s="388" t="s">
        <v>546</v>
      </c>
      <c r="E62" s="388"/>
      <c r="F62" s="388"/>
      <c r="G62" s="388"/>
      <c r="H62" s="388"/>
      <c r="I62" s="388"/>
      <c r="J62" s="388"/>
      <c r="K62" s="256"/>
    </row>
    <row r="63" spans="2:11" s="1" customFormat="1" ht="15" customHeight="1">
      <c r="B63" s="255"/>
      <c r="C63" s="260"/>
      <c r="D63" s="386" t="s">
        <v>547</v>
      </c>
      <c r="E63" s="386"/>
      <c r="F63" s="386"/>
      <c r="G63" s="386"/>
      <c r="H63" s="386"/>
      <c r="I63" s="386"/>
      <c r="J63" s="386"/>
      <c r="K63" s="256"/>
    </row>
    <row r="64" spans="2:11" s="1" customFormat="1" ht="12.75" customHeight="1">
      <c r="B64" s="255"/>
      <c r="C64" s="260"/>
      <c r="D64" s="260"/>
      <c r="E64" s="263"/>
      <c r="F64" s="260"/>
      <c r="G64" s="260"/>
      <c r="H64" s="260"/>
      <c r="I64" s="260"/>
      <c r="J64" s="260"/>
      <c r="K64" s="256"/>
    </row>
    <row r="65" spans="2:11" s="1" customFormat="1" ht="15" customHeight="1">
      <c r="B65" s="255"/>
      <c r="C65" s="260"/>
      <c r="D65" s="386" t="s">
        <v>548</v>
      </c>
      <c r="E65" s="386"/>
      <c r="F65" s="386"/>
      <c r="G65" s="386"/>
      <c r="H65" s="386"/>
      <c r="I65" s="386"/>
      <c r="J65" s="386"/>
      <c r="K65" s="256"/>
    </row>
    <row r="66" spans="2:11" s="1" customFormat="1" ht="15" customHeight="1">
      <c r="B66" s="255"/>
      <c r="C66" s="260"/>
      <c r="D66" s="388" t="s">
        <v>549</v>
      </c>
      <c r="E66" s="388"/>
      <c r="F66" s="388"/>
      <c r="G66" s="388"/>
      <c r="H66" s="388"/>
      <c r="I66" s="388"/>
      <c r="J66" s="388"/>
      <c r="K66" s="256"/>
    </row>
    <row r="67" spans="2:11" s="1" customFormat="1" ht="15" customHeight="1">
      <c r="B67" s="255"/>
      <c r="C67" s="260"/>
      <c r="D67" s="386" t="s">
        <v>550</v>
      </c>
      <c r="E67" s="386"/>
      <c r="F67" s="386"/>
      <c r="G67" s="386"/>
      <c r="H67" s="386"/>
      <c r="I67" s="386"/>
      <c r="J67" s="386"/>
      <c r="K67" s="256"/>
    </row>
    <row r="68" spans="2:11" s="1" customFormat="1" ht="15" customHeight="1">
      <c r="B68" s="255"/>
      <c r="C68" s="260"/>
      <c r="D68" s="386" t="s">
        <v>551</v>
      </c>
      <c r="E68" s="386"/>
      <c r="F68" s="386"/>
      <c r="G68" s="386"/>
      <c r="H68" s="386"/>
      <c r="I68" s="386"/>
      <c r="J68" s="386"/>
      <c r="K68" s="256"/>
    </row>
    <row r="69" spans="2:11" s="1" customFormat="1" ht="15" customHeight="1">
      <c r="B69" s="255"/>
      <c r="C69" s="260"/>
      <c r="D69" s="386" t="s">
        <v>552</v>
      </c>
      <c r="E69" s="386"/>
      <c r="F69" s="386"/>
      <c r="G69" s="386"/>
      <c r="H69" s="386"/>
      <c r="I69" s="386"/>
      <c r="J69" s="386"/>
      <c r="K69" s="256"/>
    </row>
    <row r="70" spans="2:11" s="1" customFormat="1" ht="15" customHeight="1">
      <c r="B70" s="255"/>
      <c r="C70" s="260"/>
      <c r="D70" s="386" t="s">
        <v>553</v>
      </c>
      <c r="E70" s="386"/>
      <c r="F70" s="386"/>
      <c r="G70" s="386"/>
      <c r="H70" s="386"/>
      <c r="I70" s="386"/>
      <c r="J70" s="386"/>
      <c r="K70" s="256"/>
    </row>
    <row r="71" spans="2:1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pans="2:11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pans="2:11" s="1" customFormat="1" ht="45" customHeight="1">
      <c r="B75" s="272"/>
      <c r="C75" s="381" t="s">
        <v>554</v>
      </c>
      <c r="D75" s="381"/>
      <c r="E75" s="381"/>
      <c r="F75" s="381"/>
      <c r="G75" s="381"/>
      <c r="H75" s="381"/>
      <c r="I75" s="381"/>
      <c r="J75" s="381"/>
      <c r="K75" s="273"/>
    </row>
    <row r="76" spans="2:11" s="1" customFormat="1" ht="17.25" customHeight="1">
      <c r="B76" s="272"/>
      <c r="C76" s="274" t="s">
        <v>555</v>
      </c>
      <c r="D76" s="274"/>
      <c r="E76" s="274"/>
      <c r="F76" s="274" t="s">
        <v>556</v>
      </c>
      <c r="G76" s="275"/>
      <c r="H76" s="274" t="s">
        <v>58</v>
      </c>
      <c r="I76" s="274" t="s">
        <v>61</v>
      </c>
      <c r="J76" s="274" t="s">
        <v>557</v>
      </c>
      <c r="K76" s="273"/>
    </row>
    <row r="77" spans="2:11" s="1" customFormat="1" ht="17.25" customHeight="1">
      <c r="B77" s="272"/>
      <c r="C77" s="276" t="s">
        <v>558</v>
      </c>
      <c r="D77" s="276"/>
      <c r="E77" s="276"/>
      <c r="F77" s="277" t="s">
        <v>559</v>
      </c>
      <c r="G77" s="278"/>
      <c r="H77" s="276"/>
      <c r="I77" s="276"/>
      <c r="J77" s="276" t="s">
        <v>560</v>
      </c>
      <c r="K77" s="273"/>
    </row>
    <row r="78" spans="2:11" s="1" customFormat="1" ht="5.25" customHeight="1">
      <c r="B78" s="272"/>
      <c r="C78" s="279"/>
      <c r="D78" s="279"/>
      <c r="E78" s="279"/>
      <c r="F78" s="279"/>
      <c r="G78" s="280"/>
      <c r="H78" s="279"/>
      <c r="I78" s="279"/>
      <c r="J78" s="279"/>
      <c r="K78" s="273"/>
    </row>
    <row r="79" spans="2:11" s="1" customFormat="1" ht="15" customHeight="1">
      <c r="B79" s="272"/>
      <c r="C79" s="261" t="s">
        <v>57</v>
      </c>
      <c r="D79" s="279"/>
      <c r="E79" s="279"/>
      <c r="F79" s="281" t="s">
        <v>561</v>
      </c>
      <c r="G79" s="280"/>
      <c r="H79" s="261" t="s">
        <v>562</v>
      </c>
      <c r="I79" s="261" t="s">
        <v>563</v>
      </c>
      <c r="J79" s="261">
        <v>20</v>
      </c>
      <c r="K79" s="273"/>
    </row>
    <row r="80" spans="2:11" s="1" customFormat="1" ht="15" customHeight="1">
      <c r="B80" s="272"/>
      <c r="C80" s="261" t="s">
        <v>564</v>
      </c>
      <c r="D80" s="261"/>
      <c r="E80" s="261"/>
      <c r="F80" s="281" t="s">
        <v>561</v>
      </c>
      <c r="G80" s="280"/>
      <c r="H80" s="261" t="s">
        <v>565</v>
      </c>
      <c r="I80" s="261" t="s">
        <v>563</v>
      </c>
      <c r="J80" s="261">
        <v>120</v>
      </c>
      <c r="K80" s="273"/>
    </row>
    <row r="81" spans="2:11" s="1" customFormat="1" ht="15" customHeight="1">
      <c r="B81" s="282"/>
      <c r="C81" s="261" t="s">
        <v>566</v>
      </c>
      <c r="D81" s="261"/>
      <c r="E81" s="261"/>
      <c r="F81" s="281" t="s">
        <v>567</v>
      </c>
      <c r="G81" s="280"/>
      <c r="H81" s="261" t="s">
        <v>568</v>
      </c>
      <c r="I81" s="261" t="s">
        <v>563</v>
      </c>
      <c r="J81" s="261">
        <v>50</v>
      </c>
      <c r="K81" s="273"/>
    </row>
    <row r="82" spans="2:11" s="1" customFormat="1" ht="15" customHeight="1">
      <c r="B82" s="282"/>
      <c r="C82" s="261" t="s">
        <v>569</v>
      </c>
      <c r="D82" s="261"/>
      <c r="E82" s="261"/>
      <c r="F82" s="281" t="s">
        <v>561</v>
      </c>
      <c r="G82" s="280"/>
      <c r="H82" s="261" t="s">
        <v>570</v>
      </c>
      <c r="I82" s="261" t="s">
        <v>571</v>
      </c>
      <c r="J82" s="261"/>
      <c r="K82" s="273"/>
    </row>
    <row r="83" spans="2:11" s="1" customFormat="1" ht="15" customHeight="1">
      <c r="B83" s="282"/>
      <c r="C83" s="283" t="s">
        <v>572</v>
      </c>
      <c r="D83" s="283"/>
      <c r="E83" s="283"/>
      <c r="F83" s="284" t="s">
        <v>567</v>
      </c>
      <c r="G83" s="283"/>
      <c r="H83" s="283" t="s">
        <v>573</v>
      </c>
      <c r="I83" s="283" t="s">
        <v>563</v>
      </c>
      <c r="J83" s="283">
        <v>15</v>
      </c>
      <c r="K83" s="273"/>
    </row>
    <row r="84" spans="2:11" s="1" customFormat="1" ht="15" customHeight="1">
      <c r="B84" s="282"/>
      <c r="C84" s="283" t="s">
        <v>574</v>
      </c>
      <c r="D84" s="283"/>
      <c r="E84" s="283"/>
      <c r="F84" s="284" t="s">
        <v>567</v>
      </c>
      <c r="G84" s="283"/>
      <c r="H84" s="283" t="s">
        <v>575</v>
      </c>
      <c r="I84" s="283" t="s">
        <v>563</v>
      </c>
      <c r="J84" s="283">
        <v>15</v>
      </c>
      <c r="K84" s="273"/>
    </row>
    <row r="85" spans="2:11" s="1" customFormat="1" ht="15" customHeight="1">
      <c r="B85" s="282"/>
      <c r="C85" s="283" t="s">
        <v>576</v>
      </c>
      <c r="D85" s="283"/>
      <c r="E85" s="283"/>
      <c r="F85" s="284" t="s">
        <v>567</v>
      </c>
      <c r="G85" s="283"/>
      <c r="H85" s="283" t="s">
        <v>577</v>
      </c>
      <c r="I85" s="283" t="s">
        <v>563</v>
      </c>
      <c r="J85" s="283">
        <v>20</v>
      </c>
      <c r="K85" s="273"/>
    </row>
    <row r="86" spans="2:11" s="1" customFormat="1" ht="15" customHeight="1">
      <c r="B86" s="282"/>
      <c r="C86" s="283" t="s">
        <v>578</v>
      </c>
      <c r="D86" s="283"/>
      <c r="E86" s="283"/>
      <c r="F86" s="284" t="s">
        <v>567</v>
      </c>
      <c r="G86" s="283"/>
      <c r="H86" s="283" t="s">
        <v>579</v>
      </c>
      <c r="I86" s="283" t="s">
        <v>563</v>
      </c>
      <c r="J86" s="283">
        <v>20</v>
      </c>
      <c r="K86" s="273"/>
    </row>
    <row r="87" spans="2:11" s="1" customFormat="1" ht="15" customHeight="1">
      <c r="B87" s="282"/>
      <c r="C87" s="261" t="s">
        <v>580</v>
      </c>
      <c r="D87" s="261"/>
      <c r="E87" s="261"/>
      <c r="F87" s="281" t="s">
        <v>567</v>
      </c>
      <c r="G87" s="280"/>
      <c r="H87" s="261" t="s">
        <v>581</v>
      </c>
      <c r="I87" s="261" t="s">
        <v>563</v>
      </c>
      <c r="J87" s="261">
        <v>50</v>
      </c>
      <c r="K87" s="273"/>
    </row>
    <row r="88" spans="2:11" s="1" customFormat="1" ht="15" customHeight="1">
      <c r="B88" s="282"/>
      <c r="C88" s="261" t="s">
        <v>582</v>
      </c>
      <c r="D88" s="261"/>
      <c r="E88" s="261"/>
      <c r="F88" s="281" t="s">
        <v>567</v>
      </c>
      <c r="G88" s="280"/>
      <c r="H88" s="261" t="s">
        <v>583</v>
      </c>
      <c r="I88" s="261" t="s">
        <v>563</v>
      </c>
      <c r="J88" s="261">
        <v>20</v>
      </c>
      <c r="K88" s="273"/>
    </row>
    <row r="89" spans="2:11" s="1" customFormat="1" ht="15" customHeight="1">
      <c r="B89" s="282"/>
      <c r="C89" s="261" t="s">
        <v>584</v>
      </c>
      <c r="D89" s="261"/>
      <c r="E89" s="261"/>
      <c r="F89" s="281" t="s">
        <v>567</v>
      </c>
      <c r="G89" s="280"/>
      <c r="H89" s="261" t="s">
        <v>585</v>
      </c>
      <c r="I89" s="261" t="s">
        <v>563</v>
      </c>
      <c r="J89" s="261">
        <v>20</v>
      </c>
      <c r="K89" s="273"/>
    </row>
    <row r="90" spans="2:11" s="1" customFormat="1" ht="15" customHeight="1">
      <c r="B90" s="282"/>
      <c r="C90" s="261" t="s">
        <v>586</v>
      </c>
      <c r="D90" s="261"/>
      <c r="E90" s="261"/>
      <c r="F90" s="281" t="s">
        <v>567</v>
      </c>
      <c r="G90" s="280"/>
      <c r="H90" s="261" t="s">
        <v>587</v>
      </c>
      <c r="I90" s="261" t="s">
        <v>563</v>
      </c>
      <c r="J90" s="261">
        <v>50</v>
      </c>
      <c r="K90" s="273"/>
    </row>
    <row r="91" spans="2:11" s="1" customFormat="1" ht="15" customHeight="1">
      <c r="B91" s="282"/>
      <c r="C91" s="261" t="s">
        <v>588</v>
      </c>
      <c r="D91" s="261"/>
      <c r="E91" s="261"/>
      <c r="F91" s="281" t="s">
        <v>567</v>
      </c>
      <c r="G91" s="280"/>
      <c r="H91" s="261" t="s">
        <v>588</v>
      </c>
      <c r="I91" s="261" t="s">
        <v>563</v>
      </c>
      <c r="J91" s="261">
        <v>50</v>
      </c>
      <c r="K91" s="273"/>
    </row>
    <row r="92" spans="2:11" s="1" customFormat="1" ht="15" customHeight="1">
      <c r="B92" s="282"/>
      <c r="C92" s="261" t="s">
        <v>589</v>
      </c>
      <c r="D92" s="261"/>
      <c r="E92" s="261"/>
      <c r="F92" s="281" t="s">
        <v>567</v>
      </c>
      <c r="G92" s="280"/>
      <c r="H92" s="261" t="s">
        <v>590</v>
      </c>
      <c r="I92" s="261" t="s">
        <v>563</v>
      </c>
      <c r="J92" s="261">
        <v>255</v>
      </c>
      <c r="K92" s="273"/>
    </row>
    <row r="93" spans="2:11" s="1" customFormat="1" ht="15" customHeight="1">
      <c r="B93" s="282"/>
      <c r="C93" s="261" t="s">
        <v>591</v>
      </c>
      <c r="D93" s="261"/>
      <c r="E93" s="261"/>
      <c r="F93" s="281" t="s">
        <v>561</v>
      </c>
      <c r="G93" s="280"/>
      <c r="H93" s="261" t="s">
        <v>592</v>
      </c>
      <c r="I93" s="261" t="s">
        <v>593</v>
      </c>
      <c r="J93" s="261"/>
      <c r="K93" s="273"/>
    </row>
    <row r="94" spans="2:11" s="1" customFormat="1" ht="15" customHeight="1">
      <c r="B94" s="282"/>
      <c r="C94" s="261" t="s">
        <v>594</v>
      </c>
      <c r="D94" s="261"/>
      <c r="E94" s="261"/>
      <c r="F94" s="281" t="s">
        <v>561</v>
      </c>
      <c r="G94" s="280"/>
      <c r="H94" s="261" t="s">
        <v>595</v>
      </c>
      <c r="I94" s="261" t="s">
        <v>596</v>
      </c>
      <c r="J94" s="261"/>
      <c r="K94" s="273"/>
    </row>
    <row r="95" spans="2:11" s="1" customFormat="1" ht="15" customHeight="1">
      <c r="B95" s="282"/>
      <c r="C95" s="261" t="s">
        <v>597</v>
      </c>
      <c r="D95" s="261"/>
      <c r="E95" s="261"/>
      <c r="F95" s="281" t="s">
        <v>561</v>
      </c>
      <c r="G95" s="280"/>
      <c r="H95" s="261" t="s">
        <v>597</v>
      </c>
      <c r="I95" s="261" t="s">
        <v>596</v>
      </c>
      <c r="J95" s="261"/>
      <c r="K95" s="273"/>
    </row>
    <row r="96" spans="2:11" s="1" customFormat="1" ht="15" customHeight="1">
      <c r="B96" s="282"/>
      <c r="C96" s="261" t="s">
        <v>42</v>
      </c>
      <c r="D96" s="261"/>
      <c r="E96" s="261"/>
      <c r="F96" s="281" t="s">
        <v>561</v>
      </c>
      <c r="G96" s="280"/>
      <c r="H96" s="261" t="s">
        <v>598</v>
      </c>
      <c r="I96" s="261" t="s">
        <v>596</v>
      </c>
      <c r="J96" s="261"/>
      <c r="K96" s="273"/>
    </row>
    <row r="97" spans="2:11" s="1" customFormat="1" ht="15" customHeight="1">
      <c r="B97" s="282"/>
      <c r="C97" s="261" t="s">
        <v>52</v>
      </c>
      <c r="D97" s="261"/>
      <c r="E97" s="261"/>
      <c r="F97" s="281" t="s">
        <v>561</v>
      </c>
      <c r="G97" s="280"/>
      <c r="H97" s="261" t="s">
        <v>599</v>
      </c>
      <c r="I97" s="261" t="s">
        <v>596</v>
      </c>
      <c r="J97" s="261"/>
      <c r="K97" s="273"/>
    </row>
    <row r="98" spans="2:11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pans="2:11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pans="2:11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pans="2:11" s="1" customFormat="1" ht="45" customHeight="1">
      <c r="B102" s="272"/>
      <c r="C102" s="381" t="s">
        <v>600</v>
      </c>
      <c r="D102" s="381"/>
      <c r="E102" s="381"/>
      <c r="F102" s="381"/>
      <c r="G102" s="381"/>
      <c r="H102" s="381"/>
      <c r="I102" s="381"/>
      <c r="J102" s="381"/>
      <c r="K102" s="273"/>
    </row>
    <row r="103" spans="2:11" s="1" customFormat="1" ht="17.25" customHeight="1">
      <c r="B103" s="272"/>
      <c r="C103" s="274" t="s">
        <v>555</v>
      </c>
      <c r="D103" s="274"/>
      <c r="E103" s="274"/>
      <c r="F103" s="274" t="s">
        <v>556</v>
      </c>
      <c r="G103" s="275"/>
      <c r="H103" s="274" t="s">
        <v>58</v>
      </c>
      <c r="I103" s="274" t="s">
        <v>61</v>
      </c>
      <c r="J103" s="274" t="s">
        <v>557</v>
      </c>
      <c r="K103" s="273"/>
    </row>
    <row r="104" spans="2:11" s="1" customFormat="1" ht="17.25" customHeight="1">
      <c r="B104" s="272"/>
      <c r="C104" s="276" t="s">
        <v>558</v>
      </c>
      <c r="D104" s="276"/>
      <c r="E104" s="276"/>
      <c r="F104" s="277" t="s">
        <v>559</v>
      </c>
      <c r="G104" s="278"/>
      <c r="H104" s="276"/>
      <c r="I104" s="276"/>
      <c r="J104" s="276" t="s">
        <v>560</v>
      </c>
      <c r="K104" s="273"/>
    </row>
    <row r="105" spans="2:11" s="1" customFormat="1" ht="5.25" customHeight="1">
      <c r="B105" s="272"/>
      <c r="C105" s="274"/>
      <c r="D105" s="274"/>
      <c r="E105" s="274"/>
      <c r="F105" s="274"/>
      <c r="G105" s="290"/>
      <c r="H105" s="274"/>
      <c r="I105" s="274"/>
      <c r="J105" s="274"/>
      <c r="K105" s="273"/>
    </row>
    <row r="106" spans="2:11" s="1" customFormat="1" ht="15" customHeight="1">
      <c r="B106" s="272"/>
      <c r="C106" s="261" t="s">
        <v>57</v>
      </c>
      <c r="D106" s="279"/>
      <c r="E106" s="279"/>
      <c r="F106" s="281" t="s">
        <v>561</v>
      </c>
      <c r="G106" s="290"/>
      <c r="H106" s="261" t="s">
        <v>601</v>
      </c>
      <c r="I106" s="261" t="s">
        <v>563</v>
      </c>
      <c r="J106" s="261">
        <v>20</v>
      </c>
      <c r="K106" s="273"/>
    </row>
    <row r="107" spans="2:11" s="1" customFormat="1" ht="15" customHeight="1">
      <c r="B107" s="272"/>
      <c r="C107" s="261" t="s">
        <v>564</v>
      </c>
      <c r="D107" s="261"/>
      <c r="E107" s="261"/>
      <c r="F107" s="281" t="s">
        <v>561</v>
      </c>
      <c r="G107" s="261"/>
      <c r="H107" s="261" t="s">
        <v>601</v>
      </c>
      <c r="I107" s="261" t="s">
        <v>563</v>
      </c>
      <c r="J107" s="261">
        <v>120</v>
      </c>
      <c r="K107" s="273"/>
    </row>
    <row r="108" spans="2:11" s="1" customFormat="1" ht="15" customHeight="1">
      <c r="B108" s="282"/>
      <c r="C108" s="261" t="s">
        <v>566</v>
      </c>
      <c r="D108" s="261"/>
      <c r="E108" s="261"/>
      <c r="F108" s="281" t="s">
        <v>567</v>
      </c>
      <c r="G108" s="261"/>
      <c r="H108" s="261" t="s">
        <v>601</v>
      </c>
      <c r="I108" s="261" t="s">
        <v>563</v>
      </c>
      <c r="J108" s="261">
        <v>50</v>
      </c>
      <c r="K108" s="273"/>
    </row>
    <row r="109" spans="2:11" s="1" customFormat="1" ht="15" customHeight="1">
      <c r="B109" s="282"/>
      <c r="C109" s="261" t="s">
        <v>569</v>
      </c>
      <c r="D109" s="261"/>
      <c r="E109" s="261"/>
      <c r="F109" s="281" t="s">
        <v>561</v>
      </c>
      <c r="G109" s="261"/>
      <c r="H109" s="261" t="s">
        <v>601</v>
      </c>
      <c r="I109" s="261" t="s">
        <v>571</v>
      </c>
      <c r="J109" s="261"/>
      <c r="K109" s="273"/>
    </row>
    <row r="110" spans="2:11" s="1" customFormat="1" ht="15" customHeight="1">
      <c r="B110" s="282"/>
      <c r="C110" s="261" t="s">
        <v>580</v>
      </c>
      <c r="D110" s="261"/>
      <c r="E110" s="261"/>
      <c r="F110" s="281" t="s">
        <v>567</v>
      </c>
      <c r="G110" s="261"/>
      <c r="H110" s="261" t="s">
        <v>601</v>
      </c>
      <c r="I110" s="261" t="s">
        <v>563</v>
      </c>
      <c r="J110" s="261">
        <v>50</v>
      </c>
      <c r="K110" s="273"/>
    </row>
    <row r="111" spans="2:11" s="1" customFormat="1" ht="15" customHeight="1">
      <c r="B111" s="282"/>
      <c r="C111" s="261" t="s">
        <v>588</v>
      </c>
      <c r="D111" s="261"/>
      <c r="E111" s="261"/>
      <c r="F111" s="281" t="s">
        <v>567</v>
      </c>
      <c r="G111" s="261"/>
      <c r="H111" s="261" t="s">
        <v>601</v>
      </c>
      <c r="I111" s="261" t="s">
        <v>563</v>
      </c>
      <c r="J111" s="261">
        <v>50</v>
      </c>
      <c r="K111" s="273"/>
    </row>
    <row r="112" spans="2:11" s="1" customFormat="1" ht="15" customHeight="1">
      <c r="B112" s="282"/>
      <c r="C112" s="261" t="s">
        <v>586</v>
      </c>
      <c r="D112" s="261"/>
      <c r="E112" s="261"/>
      <c r="F112" s="281" t="s">
        <v>567</v>
      </c>
      <c r="G112" s="261"/>
      <c r="H112" s="261" t="s">
        <v>601</v>
      </c>
      <c r="I112" s="261" t="s">
        <v>563</v>
      </c>
      <c r="J112" s="261">
        <v>50</v>
      </c>
      <c r="K112" s="273"/>
    </row>
    <row r="113" spans="2:11" s="1" customFormat="1" ht="15" customHeight="1">
      <c r="B113" s="282"/>
      <c r="C113" s="261" t="s">
        <v>57</v>
      </c>
      <c r="D113" s="261"/>
      <c r="E113" s="261"/>
      <c r="F113" s="281" t="s">
        <v>561</v>
      </c>
      <c r="G113" s="261"/>
      <c r="H113" s="261" t="s">
        <v>602</v>
      </c>
      <c r="I113" s="261" t="s">
        <v>563</v>
      </c>
      <c r="J113" s="261">
        <v>20</v>
      </c>
      <c r="K113" s="273"/>
    </row>
    <row r="114" spans="2:11" s="1" customFormat="1" ht="15" customHeight="1">
      <c r="B114" s="282"/>
      <c r="C114" s="261" t="s">
        <v>603</v>
      </c>
      <c r="D114" s="261"/>
      <c r="E114" s="261"/>
      <c r="F114" s="281" t="s">
        <v>561</v>
      </c>
      <c r="G114" s="261"/>
      <c r="H114" s="261" t="s">
        <v>604</v>
      </c>
      <c r="I114" s="261" t="s">
        <v>563</v>
      </c>
      <c r="J114" s="261">
        <v>120</v>
      </c>
      <c r="K114" s="273"/>
    </row>
    <row r="115" spans="2:11" s="1" customFormat="1" ht="15" customHeight="1">
      <c r="B115" s="282"/>
      <c r="C115" s="261" t="s">
        <v>42</v>
      </c>
      <c r="D115" s="261"/>
      <c r="E115" s="261"/>
      <c r="F115" s="281" t="s">
        <v>561</v>
      </c>
      <c r="G115" s="261"/>
      <c r="H115" s="261" t="s">
        <v>605</v>
      </c>
      <c r="I115" s="261" t="s">
        <v>596</v>
      </c>
      <c r="J115" s="261"/>
      <c r="K115" s="273"/>
    </row>
    <row r="116" spans="2:11" s="1" customFormat="1" ht="15" customHeight="1">
      <c r="B116" s="282"/>
      <c r="C116" s="261" t="s">
        <v>52</v>
      </c>
      <c r="D116" s="261"/>
      <c r="E116" s="261"/>
      <c r="F116" s="281" t="s">
        <v>561</v>
      </c>
      <c r="G116" s="261"/>
      <c r="H116" s="261" t="s">
        <v>606</v>
      </c>
      <c r="I116" s="261" t="s">
        <v>596</v>
      </c>
      <c r="J116" s="261"/>
      <c r="K116" s="273"/>
    </row>
    <row r="117" spans="2:11" s="1" customFormat="1" ht="15" customHeight="1">
      <c r="B117" s="282"/>
      <c r="C117" s="261" t="s">
        <v>61</v>
      </c>
      <c r="D117" s="261"/>
      <c r="E117" s="261"/>
      <c r="F117" s="281" t="s">
        <v>561</v>
      </c>
      <c r="G117" s="261"/>
      <c r="H117" s="261" t="s">
        <v>607</v>
      </c>
      <c r="I117" s="261" t="s">
        <v>608</v>
      </c>
      <c r="J117" s="261"/>
      <c r="K117" s="273"/>
    </row>
    <row r="118" spans="2:11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pans="2:11" s="1" customFormat="1" ht="18.75" customHeight="1">
      <c r="B119" s="292"/>
      <c r="C119" s="258"/>
      <c r="D119" s="258"/>
      <c r="E119" s="258"/>
      <c r="F119" s="293"/>
      <c r="G119" s="258"/>
      <c r="H119" s="258"/>
      <c r="I119" s="258"/>
      <c r="J119" s="258"/>
      <c r="K119" s="292"/>
    </row>
    <row r="120" spans="2:11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82" t="s">
        <v>609</v>
      </c>
      <c r="D122" s="382"/>
      <c r="E122" s="382"/>
      <c r="F122" s="382"/>
      <c r="G122" s="382"/>
      <c r="H122" s="382"/>
      <c r="I122" s="382"/>
      <c r="J122" s="382"/>
      <c r="K122" s="298"/>
    </row>
    <row r="123" spans="2:11" s="1" customFormat="1" ht="17.25" customHeight="1">
      <c r="B123" s="299"/>
      <c r="C123" s="274" t="s">
        <v>555</v>
      </c>
      <c r="D123" s="274"/>
      <c r="E123" s="274"/>
      <c r="F123" s="274" t="s">
        <v>556</v>
      </c>
      <c r="G123" s="275"/>
      <c r="H123" s="274" t="s">
        <v>58</v>
      </c>
      <c r="I123" s="274" t="s">
        <v>61</v>
      </c>
      <c r="J123" s="274" t="s">
        <v>557</v>
      </c>
      <c r="K123" s="300"/>
    </row>
    <row r="124" spans="2:11" s="1" customFormat="1" ht="17.25" customHeight="1">
      <c r="B124" s="299"/>
      <c r="C124" s="276" t="s">
        <v>558</v>
      </c>
      <c r="D124" s="276"/>
      <c r="E124" s="276"/>
      <c r="F124" s="277" t="s">
        <v>559</v>
      </c>
      <c r="G124" s="278"/>
      <c r="H124" s="276"/>
      <c r="I124" s="276"/>
      <c r="J124" s="276" t="s">
        <v>560</v>
      </c>
      <c r="K124" s="300"/>
    </row>
    <row r="125" spans="2:11" s="1" customFormat="1" ht="5.25" customHeight="1">
      <c r="B125" s="301"/>
      <c r="C125" s="279"/>
      <c r="D125" s="279"/>
      <c r="E125" s="279"/>
      <c r="F125" s="279"/>
      <c r="G125" s="261"/>
      <c r="H125" s="279"/>
      <c r="I125" s="279"/>
      <c r="J125" s="279"/>
      <c r="K125" s="302"/>
    </row>
    <row r="126" spans="2:11" s="1" customFormat="1" ht="15" customHeight="1">
      <c r="B126" s="301"/>
      <c r="C126" s="261" t="s">
        <v>564</v>
      </c>
      <c r="D126" s="279"/>
      <c r="E126" s="279"/>
      <c r="F126" s="281" t="s">
        <v>561</v>
      </c>
      <c r="G126" s="261"/>
      <c r="H126" s="261" t="s">
        <v>601</v>
      </c>
      <c r="I126" s="261" t="s">
        <v>563</v>
      </c>
      <c r="J126" s="261">
        <v>120</v>
      </c>
      <c r="K126" s="303"/>
    </row>
    <row r="127" spans="2:11" s="1" customFormat="1" ht="15" customHeight="1">
      <c r="B127" s="301"/>
      <c r="C127" s="261" t="s">
        <v>610</v>
      </c>
      <c r="D127" s="261"/>
      <c r="E127" s="261"/>
      <c r="F127" s="281" t="s">
        <v>561</v>
      </c>
      <c r="G127" s="261"/>
      <c r="H127" s="261" t="s">
        <v>611</v>
      </c>
      <c r="I127" s="261" t="s">
        <v>563</v>
      </c>
      <c r="J127" s="261" t="s">
        <v>612</v>
      </c>
      <c r="K127" s="303"/>
    </row>
    <row r="128" spans="2:11" s="1" customFormat="1" ht="15" customHeight="1">
      <c r="B128" s="301"/>
      <c r="C128" s="261" t="s">
        <v>89</v>
      </c>
      <c r="D128" s="261"/>
      <c r="E128" s="261"/>
      <c r="F128" s="281" t="s">
        <v>561</v>
      </c>
      <c r="G128" s="261"/>
      <c r="H128" s="261" t="s">
        <v>613</v>
      </c>
      <c r="I128" s="261" t="s">
        <v>563</v>
      </c>
      <c r="J128" s="261" t="s">
        <v>612</v>
      </c>
      <c r="K128" s="303"/>
    </row>
    <row r="129" spans="2:11" s="1" customFormat="1" ht="15" customHeight="1">
      <c r="B129" s="301"/>
      <c r="C129" s="261" t="s">
        <v>572</v>
      </c>
      <c r="D129" s="261"/>
      <c r="E129" s="261"/>
      <c r="F129" s="281" t="s">
        <v>567</v>
      </c>
      <c r="G129" s="261"/>
      <c r="H129" s="261" t="s">
        <v>573</v>
      </c>
      <c r="I129" s="261" t="s">
        <v>563</v>
      </c>
      <c r="J129" s="261">
        <v>15</v>
      </c>
      <c r="K129" s="303"/>
    </row>
    <row r="130" spans="2:11" s="1" customFormat="1" ht="15" customHeight="1">
      <c r="B130" s="301"/>
      <c r="C130" s="283" t="s">
        <v>574</v>
      </c>
      <c r="D130" s="283"/>
      <c r="E130" s="283"/>
      <c r="F130" s="284" t="s">
        <v>567</v>
      </c>
      <c r="G130" s="283"/>
      <c r="H130" s="283" t="s">
        <v>575</v>
      </c>
      <c r="I130" s="283" t="s">
        <v>563</v>
      </c>
      <c r="J130" s="283">
        <v>15</v>
      </c>
      <c r="K130" s="303"/>
    </row>
    <row r="131" spans="2:11" s="1" customFormat="1" ht="15" customHeight="1">
      <c r="B131" s="301"/>
      <c r="C131" s="283" t="s">
        <v>576</v>
      </c>
      <c r="D131" s="283"/>
      <c r="E131" s="283"/>
      <c r="F131" s="284" t="s">
        <v>567</v>
      </c>
      <c r="G131" s="283"/>
      <c r="H131" s="283" t="s">
        <v>577</v>
      </c>
      <c r="I131" s="283" t="s">
        <v>563</v>
      </c>
      <c r="J131" s="283">
        <v>20</v>
      </c>
      <c r="K131" s="303"/>
    </row>
    <row r="132" spans="2:11" s="1" customFormat="1" ht="15" customHeight="1">
      <c r="B132" s="301"/>
      <c r="C132" s="283" t="s">
        <v>578</v>
      </c>
      <c r="D132" s="283"/>
      <c r="E132" s="283"/>
      <c r="F132" s="284" t="s">
        <v>567</v>
      </c>
      <c r="G132" s="283"/>
      <c r="H132" s="283" t="s">
        <v>579</v>
      </c>
      <c r="I132" s="283" t="s">
        <v>563</v>
      </c>
      <c r="J132" s="283">
        <v>20</v>
      </c>
      <c r="K132" s="303"/>
    </row>
    <row r="133" spans="2:11" s="1" customFormat="1" ht="15" customHeight="1">
      <c r="B133" s="301"/>
      <c r="C133" s="261" t="s">
        <v>566</v>
      </c>
      <c r="D133" s="261"/>
      <c r="E133" s="261"/>
      <c r="F133" s="281" t="s">
        <v>567</v>
      </c>
      <c r="G133" s="261"/>
      <c r="H133" s="261" t="s">
        <v>601</v>
      </c>
      <c r="I133" s="261" t="s">
        <v>563</v>
      </c>
      <c r="J133" s="261">
        <v>50</v>
      </c>
      <c r="K133" s="303"/>
    </row>
    <row r="134" spans="2:11" s="1" customFormat="1" ht="15" customHeight="1">
      <c r="B134" s="301"/>
      <c r="C134" s="261" t="s">
        <v>580</v>
      </c>
      <c r="D134" s="261"/>
      <c r="E134" s="261"/>
      <c r="F134" s="281" t="s">
        <v>567</v>
      </c>
      <c r="G134" s="261"/>
      <c r="H134" s="261" t="s">
        <v>601</v>
      </c>
      <c r="I134" s="261" t="s">
        <v>563</v>
      </c>
      <c r="J134" s="261">
        <v>50</v>
      </c>
      <c r="K134" s="303"/>
    </row>
    <row r="135" spans="2:11" s="1" customFormat="1" ht="15" customHeight="1">
      <c r="B135" s="301"/>
      <c r="C135" s="261" t="s">
        <v>586</v>
      </c>
      <c r="D135" s="261"/>
      <c r="E135" s="261"/>
      <c r="F135" s="281" t="s">
        <v>567</v>
      </c>
      <c r="G135" s="261"/>
      <c r="H135" s="261" t="s">
        <v>601</v>
      </c>
      <c r="I135" s="261" t="s">
        <v>563</v>
      </c>
      <c r="J135" s="261">
        <v>50</v>
      </c>
      <c r="K135" s="303"/>
    </row>
    <row r="136" spans="2:11" s="1" customFormat="1" ht="15" customHeight="1">
      <c r="B136" s="301"/>
      <c r="C136" s="261" t="s">
        <v>588</v>
      </c>
      <c r="D136" s="261"/>
      <c r="E136" s="261"/>
      <c r="F136" s="281" t="s">
        <v>567</v>
      </c>
      <c r="G136" s="261"/>
      <c r="H136" s="261" t="s">
        <v>601</v>
      </c>
      <c r="I136" s="261" t="s">
        <v>563</v>
      </c>
      <c r="J136" s="261">
        <v>50</v>
      </c>
      <c r="K136" s="303"/>
    </row>
    <row r="137" spans="2:11" s="1" customFormat="1" ht="15" customHeight="1">
      <c r="B137" s="301"/>
      <c r="C137" s="261" t="s">
        <v>589</v>
      </c>
      <c r="D137" s="261"/>
      <c r="E137" s="261"/>
      <c r="F137" s="281" t="s">
        <v>567</v>
      </c>
      <c r="G137" s="261"/>
      <c r="H137" s="261" t="s">
        <v>614</v>
      </c>
      <c r="I137" s="261" t="s">
        <v>563</v>
      </c>
      <c r="J137" s="261">
        <v>255</v>
      </c>
      <c r="K137" s="303"/>
    </row>
    <row r="138" spans="2:11" s="1" customFormat="1" ht="15" customHeight="1">
      <c r="B138" s="301"/>
      <c r="C138" s="261" t="s">
        <v>591</v>
      </c>
      <c r="D138" s="261"/>
      <c r="E138" s="261"/>
      <c r="F138" s="281" t="s">
        <v>561</v>
      </c>
      <c r="G138" s="261"/>
      <c r="H138" s="261" t="s">
        <v>615</v>
      </c>
      <c r="I138" s="261" t="s">
        <v>593</v>
      </c>
      <c r="J138" s="261"/>
      <c r="K138" s="303"/>
    </row>
    <row r="139" spans="2:11" s="1" customFormat="1" ht="15" customHeight="1">
      <c r="B139" s="301"/>
      <c r="C139" s="261" t="s">
        <v>594</v>
      </c>
      <c r="D139" s="261"/>
      <c r="E139" s="261"/>
      <c r="F139" s="281" t="s">
        <v>561</v>
      </c>
      <c r="G139" s="261"/>
      <c r="H139" s="261" t="s">
        <v>616</v>
      </c>
      <c r="I139" s="261" t="s">
        <v>596</v>
      </c>
      <c r="J139" s="261"/>
      <c r="K139" s="303"/>
    </row>
    <row r="140" spans="2:11" s="1" customFormat="1" ht="15" customHeight="1">
      <c r="B140" s="301"/>
      <c r="C140" s="261" t="s">
        <v>597</v>
      </c>
      <c r="D140" s="261"/>
      <c r="E140" s="261"/>
      <c r="F140" s="281" t="s">
        <v>561</v>
      </c>
      <c r="G140" s="261"/>
      <c r="H140" s="261" t="s">
        <v>597</v>
      </c>
      <c r="I140" s="261" t="s">
        <v>596</v>
      </c>
      <c r="J140" s="261"/>
      <c r="K140" s="303"/>
    </row>
    <row r="141" spans="2:11" s="1" customFormat="1" ht="15" customHeight="1">
      <c r="B141" s="301"/>
      <c r="C141" s="261" t="s">
        <v>42</v>
      </c>
      <c r="D141" s="261"/>
      <c r="E141" s="261"/>
      <c r="F141" s="281" t="s">
        <v>561</v>
      </c>
      <c r="G141" s="261"/>
      <c r="H141" s="261" t="s">
        <v>617</v>
      </c>
      <c r="I141" s="261" t="s">
        <v>596</v>
      </c>
      <c r="J141" s="261"/>
      <c r="K141" s="303"/>
    </row>
    <row r="142" spans="2:11" s="1" customFormat="1" ht="15" customHeight="1">
      <c r="B142" s="301"/>
      <c r="C142" s="261" t="s">
        <v>618</v>
      </c>
      <c r="D142" s="261"/>
      <c r="E142" s="261"/>
      <c r="F142" s="281" t="s">
        <v>561</v>
      </c>
      <c r="G142" s="261"/>
      <c r="H142" s="261" t="s">
        <v>619</v>
      </c>
      <c r="I142" s="261" t="s">
        <v>596</v>
      </c>
      <c r="J142" s="261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58"/>
      <c r="C144" s="258"/>
      <c r="D144" s="258"/>
      <c r="E144" s="258"/>
      <c r="F144" s="293"/>
      <c r="G144" s="258"/>
      <c r="H144" s="258"/>
      <c r="I144" s="258"/>
      <c r="J144" s="258"/>
      <c r="K144" s="258"/>
    </row>
    <row r="145" spans="2:11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pans="2:11" s="1" customFormat="1" ht="45" customHeight="1">
      <c r="B147" s="272"/>
      <c r="C147" s="381" t="s">
        <v>620</v>
      </c>
      <c r="D147" s="381"/>
      <c r="E147" s="381"/>
      <c r="F147" s="381"/>
      <c r="G147" s="381"/>
      <c r="H147" s="381"/>
      <c r="I147" s="381"/>
      <c r="J147" s="381"/>
      <c r="K147" s="273"/>
    </row>
    <row r="148" spans="2:11" s="1" customFormat="1" ht="17.25" customHeight="1">
      <c r="B148" s="272"/>
      <c r="C148" s="274" t="s">
        <v>555</v>
      </c>
      <c r="D148" s="274"/>
      <c r="E148" s="274"/>
      <c r="F148" s="274" t="s">
        <v>556</v>
      </c>
      <c r="G148" s="275"/>
      <c r="H148" s="274" t="s">
        <v>58</v>
      </c>
      <c r="I148" s="274" t="s">
        <v>61</v>
      </c>
      <c r="J148" s="274" t="s">
        <v>557</v>
      </c>
      <c r="K148" s="273"/>
    </row>
    <row r="149" spans="2:11" s="1" customFormat="1" ht="17.25" customHeight="1">
      <c r="B149" s="272"/>
      <c r="C149" s="276" t="s">
        <v>558</v>
      </c>
      <c r="D149" s="276"/>
      <c r="E149" s="276"/>
      <c r="F149" s="277" t="s">
        <v>559</v>
      </c>
      <c r="G149" s="278"/>
      <c r="H149" s="276"/>
      <c r="I149" s="276"/>
      <c r="J149" s="276" t="s">
        <v>560</v>
      </c>
      <c r="K149" s="273"/>
    </row>
    <row r="150" spans="2:11" s="1" customFormat="1" ht="5.25" customHeight="1">
      <c r="B150" s="282"/>
      <c r="C150" s="279"/>
      <c r="D150" s="279"/>
      <c r="E150" s="279"/>
      <c r="F150" s="279"/>
      <c r="G150" s="280"/>
      <c r="H150" s="279"/>
      <c r="I150" s="279"/>
      <c r="J150" s="279"/>
      <c r="K150" s="303"/>
    </row>
    <row r="151" spans="2:11" s="1" customFormat="1" ht="15" customHeight="1">
      <c r="B151" s="282"/>
      <c r="C151" s="307" t="s">
        <v>564</v>
      </c>
      <c r="D151" s="261"/>
      <c r="E151" s="261"/>
      <c r="F151" s="308" t="s">
        <v>561</v>
      </c>
      <c r="G151" s="261"/>
      <c r="H151" s="307" t="s">
        <v>601</v>
      </c>
      <c r="I151" s="307" t="s">
        <v>563</v>
      </c>
      <c r="J151" s="307">
        <v>120</v>
      </c>
      <c r="K151" s="303"/>
    </row>
    <row r="152" spans="2:11" s="1" customFormat="1" ht="15" customHeight="1">
      <c r="B152" s="282"/>
      <c r="C152" s="307" t="s">
        <v>610</v>
      </c>
      <c r="D152" s="261"/>
      <c r="E152" s="261"/>
      <c r="F152" s="308" t="s">
        <v>561</v>
      </c>
      <c r="G152" s="261"/>
      <c r="H152" s="307" t="s">
        <v>621</v>
      </c>
      <c r="I152" s="307" t="s">
        <v>563</v>
      </c>
      <c r="J152" s="307" t="s">
        <v>612</v>
      </c>
      <c r="K152" s="303"/>
    </row>
    <row r="153" spans="2:11" s="1" customFormat="1" ht="15" customHeight="1">
      <c r="B153" s="282"/>
      <c r="C153" s="307" t="s">
        <v>89</v>
      </c>
      <c r="D153" s="261"/>
      <c r="E153" s="261"/>
      <c r="F153" s="308" t="s">
        <v>561</v>
      </c>
      <c r="G153" s="261"/>
      <c r="H153" s="307" t="s">
        <v>622</v>
      </c>
      <c r="I153" s="307" t="s">
        <v>563</v>
      </c>
      <c r="J153" s="307" t="s">
        <v>612</v>
      </c>
      <c r="K153" s="303"/>
    </row>
    <row r="154" spans="2:11" s="1" customFormat="1" ht="15" customHeight="1">
      <c r="B154" s="282"/>
      <c r="C154" s="307" t="s">
        <v>566</v>
      </c>
      <c r="D154" s="261"/>
      <c r="E154" s="261"/>
      <c r="F154" s="308" t="s">
        <v>567</v>
      </c>
      <c r="G154" s="261"/>
      <c r="H154" s="307" t="s">
        <v>601</v>
      </c>
      <c r="I154" s="307" t="s">
        <v>563</v>
      </c>
      <c r="J154" s="307">
        <v>50</v>
      </c>
      <c r="K154" s="303"/>
    </row>
    <row r="155" spans="2:11" s="1" customFormat="1" ht="15" customHeight="1">
      <c r="B155" s="282"/>
      <c r="C155" s="307" t="s">
        <v>569</v>
      </c>
      <c r="D155" s="261"/>
      <c r="E155" s="261"/>
      <c r="F155" s="308" t="s">
        <v>561</v>
      </c>
      <c r="G155" s="261"/>
      <c r="H155" s="307" t="s">
        <v>601</v>
      </c>
      <c r="I155" s="307" t="s">
        <v>571</v>
      </c>
      <c r="J155" s="307"/>
      <c r="K155" s="303"/>
    </row>
    <row r="156" spans="2:11" s="1" customFormat="1" ht="15" customHeight="1">
      <c r="B156" s="282"/>
      <c r="C156" s="307" t="s">
        <v>580</v>
      </c>
      <c r="D156" s="261"/>
      <c r="E156" s="261"/>
      <c r="F156" s="308" t="s">
        <v>567</v>
      </c>
      <c r="G156" s="261"/>
      <c r="H156" s="307" t="s">
        <v>601</v>
      </c>
      <c r="I156" s="307" t="s">
        <v>563</v>
      </c>
      <c r="J156" s="307">
        <v>50</v>
      </c>
      <c r="K156" s="303"/>
    </row>
    <row r="157" spans="2:11" s="1" customFormat="1" ht="15" customHeight="1">
      <c r="B157" s="282"/>
      <c r="C157" s="307" t="s">
        <v>588</v>
      </c>
      <c r="D157" s="261"/>
      <c r="E157" s="261"/>
      <c r="F157" s="308" t="s">
        <v>567</v>
      </c>
      <c r="G157" s="261"/>
      <c r="H157" s="307" t="s">
        <v>601</v>
      </c>
      <c r="I157" s="307" t="s">
        <v>563</v>
      </c>
      <c r="J157" s="307">
        <v>50</v>
      </c>
      <c r="K157" s="303"/>
    </row>
    <row r="158" spans="2:11" s="1" customFormat="1" ht="15" customHeight="1">
      <c r="B158" s="282"/>
      <c r="C158" s="307" t="s">
        <v>586</v>
      </c>
      <c r="D158" s="261"/>
      <c r="E158" s="261"/>
      <c r="F158" s="308" t="s">
        <v>567</v>
      </c>
      <c r="G158" s="261"/>
      <c r="H158" s="307" t="s">
        <v>601</v>
      </c>
      <c r="I158" s="307" t="s">
        <v>563</v>
      </c>
      <c r="J158" s="307">
        <v>50</v>
      </c>
      <c r="K158" s="303"/>
    </row>
    <row r="159" spans="2:11" s="1" customFormat="1" ht="15" customHeight="1">
      <c r="B159" s="282"/>
      <c r="C159" s="307" t="s">
        <v>106</v>
      </c>
      <c r="D159" s="261"/>
      <c r="E159" s="261"/>
      <c r="F159" s="308" t="s">
        <v>561</v>
      </c>
      <c r="G159" s="261"/>
      <c r="H159" s="307" t="s">
        <v>623</v>
      </c>
      <c r="I159" s="307" t="s">
        <v>563</v>
      </c>
      <c r="J159" s="307" t="s">
        <v>624</v>
      </c>
      <c r="K159" s="303"/>
    </row>
    <row r="160" spans="2:11" s="1" customFormat="1" ht="15" customHeight="1">
      <c r="B160" s="282"/>
      <c r="C160" s="307" t="s">
        <v>625</v>
      </c>
      <c r="D160" s="261"/>
      <c r="E160" s="261"/>
      <c r="F160" s="308" t="s">
        <v>561</v>
      </c>
      <c r="G160" s="261"/>
      <c r="H160" s="307" t="s">
        <v>626</v>
      </c>
      <c r="I160" s="307" t="s">
        <v>596</v>
      </c>
      <c r="J160" s="307"/>
      <c r="K160" s="303"/>
    </row>
    <row r="161" spans="2:11" s="1" customFormat="1" ht="15" customHeight="1">
      <c r="B161" s="309"/>
      <c r="C161" s="291"/>
      <c r="D161" s="291"/>
      <c r="E161" s="291"/>
      <c r="F161" s="291"/>
      <c r="G161" s="291"/>
      <c r="H161" s="291"/>
      <c r="I161" s="291"/>
      <c r="J161" s="291"/>
      <c r="K161" s="310"/>
    </row>
    <row r="162" spans="2:11" s="1" customFormat="1" ht="18.75" customHeight="1">
      <c r="B162" s="258"/>
      <c r="C162" s="261"/>
      <c r="D162" s="261"/>
      <c r="E162" s="261"/>
      <c r="F162" s="281"/>
      <c r="G162" s="261"/>
      <c r="H162" s="261"/>
      <c r="I162" s="261"/>
      <c r="J162" s="261"/>
      <c r="K162" s="258"/>
    </row>
    <row r="163" spans="2:11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s="1" customFormat="1" ht="7.5" customHeight="1">
      <c r="B164" s="250"/>
      <c r="C164" s="251"/>
      <c r="D164" s="251"/>
      <c r="E164" s="251"/>
      <c r="F164" s="251"/>
      <c r="G164" s="251"/>
      <c r="H164" s="251"/>
      <c r="I164" s="251"/>
      <c r="J164" s="251"/>
      <c r="K164" s="252"/>
    </row>
    <row r="165" spans="2:11" s="1" customFormat="1" ht="45" customHeight="1">
      <c r="B165" s="253"/>
      <c r="C165" s="382" t="s">
        <v>627</v>
      </c>
      <c r="D165" s="382"/>
      <c r="E165" s="382"/>
      <c r="F165" s="382"/>
      <c r="G165" s="382"/>
      <c r="H165" s="382"/>
      <c r="I165" s="382"/>
      <c r="J165" s="382"/>
      <c r="K165" s="254"/>
    </row>
    <row r="166" spans="2:11" s="1" customFormat="1" ht="17.25" customHeight="1">
      <c r="B166" s="253"/>
      <c r="C166" s="274" t="s">
        <v>555</v>
      </c>
      <c r="D166" s="274"/>
      <c r="E166" s="274"/>
      <c r="F166" s="274" t="s">
        <v>556</v>
      </c>
      <c r="G166" s="311"/>
      <c r="H166" s="312" t="s">
        <v>58</v>
      </c>
      <c r="I166" s="312" t="s">
        <v>61</v>
      </c>
      <c r="J166" s="274" t="s">
        <v>557</v>
      </c>
      <c r="K166" s="254"/>
    </row>
    <row r="167" spans="2:11" s="1" customFormat="1" ht="17.25" customHeight="1">
      <c r="B167" s="255"/>
      <c r="C167" s="276" t="s">
        <v>558</v>
      </c>
      <c r="D167" s="276"/>
      <c r="E167" s="276"/>
      <c r="F167" s="277" t="s">
        <v>559</v>
      </c>
      <c r="G167" s="313"/>
      <c r="H167" s="314"/>
      <c r="I167" s="314"/>
      <c r="J167" s="276" t="s">
        <v>560</v>
      </c>
      <c r="K167" s="256"/>
    </row>
    <row r="168" spans="2:11" s="1" customFormat="1" ht="5.25" customHeight="1">
      <c r="B168" s="282"/>
      <c r="C168" s="279"/>
      <c r="D168" s="279"/>
      <c r="E168" s="279"/>
      <c r="F168" s="279"/>
      <c r="G168" s="280"/>
      <c r="H168" s="279"/>
      <c r="I168" s="279"/>
      <c r="J168" s="279"/>
      <c r="K168" s="303"/>
    </row>
    <row r="169" spans="2:11" s="1" customFormat="1" ht="15" customHeight="1">
      <c r="B169" s="282"/>
      <c r="C169" s="261" t="s">
        <v>564</v>
      </c>
      <c r="D169" s="261"/>
      <c r="E169" s="261"/>
      <c r="F169" s="281" t="s">
        <v>561</v>
      </c>
      <c r="G169" s="261"/>
      <c r="H169" s="261" t="s">
        <v>601</v>
      </c>
      <c r="I169" s="261" t="s">
        <v>563</v>
      </c>
      <c r="J169" s="261">
        <v>120</v>
      </c>
      <c r="K169" s="303"/>
    </row>
    <row r="170" spans="2:11" s="1" customFormat="1" ht="15" customHeight="1">
      <c r="B170" s="282"/>
      <c r="C170" s="261" t="s">
        <v>610</v>
      </c>
      <c r="D170" s="261"/>
      <c r="E170" s="261"/>
      <c r="F170" s="281" t="s">
        <v>561</v>
      </c>
      <c r="G170" s="261"/>
      <c r="H170" s="261" t="s">
        <v>611</v>
      </c>
      <c r="I170" s="261" t="s">
        <v>563</v>
      </c>
      <c r="J170" s="261" t="s">
        <v>612</v>
      </c>
      <c r="K170" s="303"/>
    </row>
    <row r="171" spans="2:11" s="1" customFormat="1" ht="15" customHeight="1">
      <c r="B171" s="282"/>
      <c r="C171" s="261" t="s">
        <v>89</v>
      </c>
      <c r="D171" s="261"/>
      <c r="E171" s="261"/>
      <c r="F171" s="281" t="s">
        <v>561</v>
      </c>
      <c r="G171" s="261"/>
      <c r="H171" s="261" t="s">
        <v>628</v>
      </c>
      <c r="I171" s="261" t="s">
        <v>563</v>
      </c>
      <c r="J171" s="261" t="s">
        <v>612</v>
      </c>
      <c r="K171" s="303"/>
    </row>
    <row r="172" spans="2:11" s="1" customFormat="1" ht="15" customHeight="1">
      <c r="B172" s="282"/>
      <c r="C172" s="261" t="s">
        <v>566</v>
      </c>
      <c r="D172" s="261"/>
      <c r="E172" s="261"/>
      <c r="F172" s="281" t="s">
        <v>567</v>
      </c>
      <c r="G172" s="261"/>
      <c r="H172" s="261" t="s">
        <v>628</v>
      </c>
      <c r="I172" s="261" t="s">
        <v>563</v>
      </c>
      <c r="J172" s="261">
        <v>50</v>
      </c>
      <c r="K172" s="303"/>
    </row>
    <row r="173" spans="2:11" s="1" customFormat="1" ht="15" customHeight="1">
      <c r="B173" s="282"/>
      <c r="C173" s="261" t="s">
        <v>569</v>
      </c>
      <c r="D173" s="261"/>
      <c r="E173" s="261"/>
      <c r="F173" s="281" t="s">
        <v>561</v>
      </c>
      <c r="G173" s="261"/>
      <c r="H173" s="261" t="s">
        <v>628</v>
      </c>
      <c r="I173" s="261" t="s">
        <v>571</v>
      </c>
      <c r="J173" s="261"/>
      <c r="K173" s="303"/>
    </row>
    <row r="174" spans="2:11" s="1" customFormat="1" ht="15" customHeight="1">
      <c r="B174" s="282"/>
      <c r="C174" s="261" t="s">
        <v>580</v>
      </c>
      <c r="D174" s="261"/>
      <c r="E174" s="261"/>
      <c r="F174" s="281" t="s">
        <v>567</v>
      </c>
      <c r="G174" s="261"/>
      <c r="H174" s="261" t="s">
        <v>628</v>
      </c>
      <c r="I174" s="261" t="s">
        <v>563</v>
      </c>
      <c r="J174" s="261">
        <v>50</v>
      </c>
      <c r="K174" s="303"/>
    </row>
    <row r="175" spans="2:11" s="1" customFormat="1" ht="15" customHeight="1">
      <c r="B175" s="282"/>
      <c r="C175" s="261" t="s">
        <v>588</v>
      </c>
      <c r="D175" s="261"/>
      <c r="E175" s="261"/>
      <c r="F175" s="281" t="s">
        <v>567</v>
      </c>
      <c r="G175" s="261"/>
      <c r="H175" s="261" t="s">
        <v>628</v>
      </c>
      <c r="I175" s="261" t="s">
        <v>563</v>
      </c>
      <c r="J175" s="261">
        <v>50</v>
      </c>
      <c r="K175" s="303"/>
    </row>
    <row r="176" spans="2:11" s="1" customFormat="1" ht="15" customHeight="1">
      <c r="B176" s="282"/>
      <c r="C176" s="261" t="s">
        <v>586</v>
      </c>
      <c r="D176" s="261"/>
      <c r="E176" s="261"/>
      <c r="F176" s="281" t="s">
        <v>567</v>
      </c>
      <c r="G176" s="261"/>
      <c r="H176" s="261" t="s">
        <v>628</v>
      </c>
      <c r="I176" s="261" t="s">
        <v>563</v>
      </c>
      <c r="J176" s="261">
        <v>50</v>
      </c>
      <c r="K176" s="303"/>
    </row>
    <row r="177" spans="2:11" s="1" customFormat="1" ht="15" customHeight="1">
      <c r="B177" s="282"/>
      <c r="C177" s="261" t="s">
        <v>113</v>
      </c>
      <c r="D177" s="261"/>
      <c r="E177" s="261"/>
      <c r="F177" s="281" t="s">
        <v>561</v>
      </c>
      <c r="G177" s="261"/>
      <c r="H177" s="261" t="s">
        <v>629</v>
      </c>
      <c r="I177" s="261" t="s">
        <v>630</v>
      </c>
      <c r="J177" s="261"/>
      <c r="K177" s="303"/>
    </row>
    <row r="178" spans="2:11" s="1" customFormat="1" ht="15" customHeight="1">
      <c r="B178" s="282"/>
      <c r="C178" s="261" t="s">
        <v>61</v>
      </c>
      <c r="D178" s="261"/>
      <c r="E178" s="261"/>
      <c r="F178" s="281" t="s">
        <v>561</v>
      </c>
      <c r="G178" s="261"/>
      <c r="H178" s="261" t="s">
        <v>631</v>
      </c>
      <c r="I178" s="261" t="s">
        <v>632</v>
      </c>
      <c r="J178" s="261">
        <v>1</v>
      </c>
      <c r="K178" s="303"/>
    </row>
    <row r="179" spans="2:11" s="1" customFormat="1" ht="15" customHeight="1">
      <c r="B179" s="282"/>
      <c r="C179" s="261" t="s">
        <v>57</v>
      </c>
      <c r="D179" s="261"/>
      <c r="E179" s="261"/>
      <c r="F179" s="281" t="s">
        <v>561</v>
      </c>
      <c r="G179" s="261"/>
      <c r="H179" s="261" t="s">
        <v>633</v>
      </c>
      <c r="I179" s="261" t="s">
        <v>563</v>
      </c>
      <c r="J179" s="261">
        <v>20</v>
      </c>
      <c r="K179" s="303"/>
    </row>
    <row r="180" spans="2:11" s="1" customFormat="1" ht="15" customHeight="1">
      <c r="B180" s="282"/>
      <c r="C180" s="261" t="s">
        <v>58</v>
      </c>
      <c r="D180" s="261"/>
      <c r="E180" s="261"/>
      <c r="F180" s="281" t="s">
        <v>561</v>
      </c>
      <c r="G180" s="261"/>
      <c r="H180" s="261" t="s">
        <v>634</v>
      </c>
      <c r="I180" s="261" t="s">
        <v>563</v>
      </c>
      <c r="J180" s="261">
        <v>255</v>
      </c>
      <c r="K180" s="303"/>
    </row>
    <row r="181" spans="2:11" s="1" customFormat="1" ht="15" customHeight="1">
      <c r="B181" s="282"/>
      <c r="C181" s="261" t="s">
        <v>114</v>
      </c>
      <c r="D181" s="261"/>
      <c r="E181" s="261"/>
      <c r="F181" s="281" t="s">
        <v>561</v>
      </c>
      <c r="G181" s="261"/>
      <c r="H181" s="261" t="s">
        <v>525</v>
      </c>
      <c r="I181" s="261" t="s">
        <v>563</v>
      </c>
      <c r="J181" s="261">
        <v>10</v>
      </c>
      <c r="K181" s="303"/>
    </row>
    <row r="182" spans="2:11" s="1" customFormat="1" ht="15" customHeight="1">
      <c r="B182" s="282"/>
      <c r="C182" s="261" t="s">
        <v>115</v>
      </c>
      <c r="D182" s="261"/>
      <c r="E182" s="261"/>
      <c r="F182" s="281" t="s">
        <v>561</v>
      </c>
      <c r="G182" s="261"/>
      <c r="H182" s="261" t="s">
        <v>635</v>
      </c>
      <c r="I182" s="261" t="s">
        <v>596</v>
      </c>
      <c r="J182" s="261"/>
      <c r="K182" s="303"/>
    </row>
    <row r="183" spans="2:11" s="1" customFormat="1" ht="15" customHeight="1">
      <c r="B183" s="282"/>
      <c r="C183" s="261" t="s">
        <v>636</v>
      </c>
      <c r="D183" s="261"/>
      <c r="E183" s="261"/>
      <c r="F183" s="281" t="s">
        <v>561</v>
      </c>
      <c r="G183" s="261"/>
      <c r="H183" s="261" t="s">
        <v>637</v>
      </c>
      <c r="I183" s="261" t="s">
        <v>596</v>
      </c>
      <c r="J183" s="261"/>
      <c r="K183" s="303"/>
    </row>
    <row r="184" spans="2:11" s="1" customFormat="1" ht="15" customHeight="1">
      <c r="B184" s="282"/>
      <c r="C184" s="261" t="s">
        <v>625</v>
      </c>
      <c r="D184" s="261"/>
      <c r="E184" s="261"/>
      <c r="F184" s="281" t="s">
        <v>561</v>
      </c>
      <c r="G184" s="261"/>
      <c r="H184" s="261" t="s">
        <v>638</v>
      </c>
      <c r="I184" s="261" t="s">
        <v>596</v>
      </c>
      <c r="J184" s="261"/>
      <c r="K184" s="303"/>
    </row>
    <row r="185" spans="2:11" s="1" customFormat="1" ht="15" customHeight="1">
      <c r="B185" s="282"/>
      <c r="C185" s="261" t="s">
        <v>117</v>
      </c>
      <c r="D185" s="261"/>
      <c r="E185" s="261"/>
      <c r="F185" s="281" t="s">
        <v>567</v>
      </c>
      <c r="G185" s="261"/>
      <c r="H185" s="261" t="s">
        <v>639</v>
      </c>
      <c r="I185" s="261" t="s">
        <v>563</v>
      </c>
      <c r="J185" s="261">
        <v>50</v>
      </c>
      <c r="K185" s="303"/>
    </row>
    <row r="186" spans="2:11" s="1" customFormat="1" ht="15" customHeight="1">
      <c r="B186" s="282"/>
      <c r="C186" s="261" t="s">
        <v>640</v>
      </c>
      <c r="D186" s="261"/>
      <c r="E186" s="261"/>
      <c r="F186" s="281" t="s">
        <v>567</v>
      </c>
      <c r="G186" s="261"/>
      <c r="H186" s="261" t="s">
        <v>641</v>
      </c>
      <c r="I186" s="261" t="s">
        <v>642</v>
      </c>
      <c r="J186" s="261"/>
      <c r="K186" s="303"/>
    </row>
    <row r="187" spans="2:11" s="1" customFormat="1" ht="15" customHeight="1">
      <c r="B187" s="282"/>
      <c r="C187" s="261" t="s">
        <v>643</v>
      </c>
      <c r="D187" s="261"/>
      <c r="E187" s="261"/>
      <c r="F187" s="281" t="s">
        <v>567</v>
      </c>
      <c r="G187" s="261"/>
      <c r="H187" s="261" t="s">
        <v>644</v>
      </c>
      <c r="I187" s="261" t="s">
        <v>642</v>
      </c>
      <c r="J187" s="261"/>
      <c r="K187" s="303"/>
    </row>
    <row r="188" spans="2:11" s="1" customFormat="1" ht="15" customHeight="1">
      <c r="B188" s="282"/>
      <c r="C188" s="261" t="s">
        <v>645</v>
      </c>
      <c r="D188" s="261"/>
      <c r="E188" s="261"/>
      <c r="F188" s="281" t="s">
        <v>567</v>
      </c>
      <c r="G188" s="261"/>
      <c r="H188" s="261" t="s">
        <v>646</v>
      </c>
      <c r="I188" s="261" t="s">
        <v>642</v>
      </c>
      <c r="J188" s="261"/>
      <c r="K188" s="303"/>
    </row>
    <row r="189" spans="2:11" s="1" customFormat="1" ht="15" customHeight="1">
      <c r="B189" s="282"/>
      <c r="C189" s="315" t="s">
        <v>647</v>
      </c>
      <c r="D189" s="261"/>
      <c r="E189" s="261"/>
      <c r="F189" s="281" t="s">
        <v>567</v>
      </c>
      <c r="G189" s="261"/>
      <c r="H189" s="261" t="s">
        <v>648</v>
      </c>
      <c r="I189" s="261" t="s">
        <v>649</v>
      </c>
      <c r="J189" s="316" t="s">
        <v>650</v>
      </c>
      <c r="K189" s="303"/>
    </row>
    <row r="190" spans="2:11" s="1" customFormat="1" ht="15" customHeight="1">
      <c r="B190" s="282"/>
      <c r="C190" s="267" t="s">
        <v>46</v>
      </c>
      <c r="D190" s="261"/>
      <c r="E190" s="261"/>
      <c r="F190" s="281" t="s">
        <v>561</v>
      </c>
      <c r="G190" s="261"/>
      <c r="H190" s="258" t="s">
        <v>651</v>
      </c>
      <c r="I190" s="261" t="s">
        <v>652</v>
      </c>
      <c r="J190" s="261"/>
      <c r="K190" s="303"/>
    </row>
    <row r="191" spans="2:11" s="1" customFormat="1" ht="15" customHeight="1">
      <c r="B191" s="282"/>
      <c r="C191" s="267" t="s">
        <v>653</v>
      </c>
      <c r="D191" s="261"/>
      <c r="E191" s="261"/>
      <c r="F191" s="281" t="s">
        <v>561</v>
      </c>
      <c r="G191" s="261"/>
      <c r="H191" s="261" t="s">
        <v>654</v>
      </c>
      <c r="I191" s="261" t="s">
        <v>596</v>
      </c>
      <c r="J191" s="261"/>
      <c r="K191" s="303"/>
    </row>
    <row r="192" spans="2:11" s="1" customFormat="1" ht="15" customHeight="1">
      <c r="B192" s="282"/>
      <c r="C192" s="267" t="s">
        <v>655</v>
      </c>
      <c r="D192" s="261"/>
      <c r="E192" s="261"/>
      <c r="F192" s="281" t="s">
        <v>561</v>
      </c>
      <c r="G192" s="261"/>
      <c r="H192" s="261" t="s">
        <v>656</v>
      </c>
      <c r="I192" s="261" t="s">
        <v>596</v>
      </c>
      <c r="J192" s="261"/>
      <c r="K192" s="303"/>
    </row>
    <row r="193" spans="2:11" s="1" customFormat="1" ht="15" customHeight="1">
      <c r="B193" s="282"/>
      <c r="C193" s="267" t="s">
        <v>657</v>
      </c>
      <c r="D193" s="261"/>
      <c r="E193" s="261"/>
      <c r="F193" s="281" t="s">
        <v>567</v>
      </c>
      <c r="G193" s="261"/>
      <c r="H193" s="261" t="s">
        <v>658</v>
      </c>
      <c r="I193" s="261" t="s">
        <v>596</v>
      </c>
      <c r="J193" s="261"/>
      <c r="K193" s="303"/>
    </row>
    <row r="194" spans="2:11" s="1" customFormat="1" ht="15" customHeight="1">
      <c r="B194" s="309"/>
      <c r="C194" s="317"/>
      <c r="D194" s="291"/>
      <c r="E194" s="291"/>
      <c r="F194" s="291"/>
      <c r="G194" s="291"/>
      <c r="H194" s="291"/>
      <c r="I194" s="291"/>
      <c r="J194" s="291"/>
      <c r="K194" s="310"/>
    </row>
    <row r="195" spans="2:11" s="1" customFormat="1" ht="18.75" customHeight="1">
      <c r="B195" s="258"/>
      <c r="C195" s="261"/>
      <c r="D195" s="261"/>
      <c r="E195" s="261"/>
      <c r="F195" s="281"/>
      <c r="G195" s="261"/>
      <c r="H195" s="261"/>
      <c r="I195" s="261"/>
      <c r="J195" s="261"/>
      <c r="K195" s="258"/>
    </row>
    <row r="196" spans="2:11" s="1" customFormat="1" ht="18.75" customHeight="1">
      <c r="B196" s="258"/>
      <c r="C196" s="261"/>
      <c r="D196" s="261"/>
      <c r="E196" s="261"/>
      <c r="F196" s="281"/>
      <c r="G196" s="261"/>
      <c r="H196" s="261"/>
      <c r="I196" s="261"/>
      <c r="J196" s="261"/>
      <c r="K196" s="258"/>
    </row>
    <row r="197" spans="2:11" s="1" customFormat="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pans="2:11" s="1" customFormat="1" ht="13.5">
      <c r="B198" s="250"/>
      <c r="C198" s="251"/>
      <c r="D198" s="251"/>
      <c r="E198" s="251"/>
      <c r="F198" s="251"/>
      <c r="G198" s="251"/>
      <c r="H198" s="251"/>
      <c r="I198" s="251"/>
      <c r="J198" s="251"/>
      <c r="K198" s="252"/>
    </row>
    <row r="199" spans="2:11" s="1" customFormat="1" ht="21">
      <c r="B199" s="253"/>
      <c r="C199" s="382" t="s">
        <v>659</v>
      </c>
      <c r="D199" s="382"/>
      <c r="E199" s="382"/>
      <c r="F199" s="382"/>
      <c r="G199" s="382"/>
      <c r="H199" s="382"/>
      <c r="I199" s="382"/>
      <c r="J199" s="382"/>
      <c r="K199" s="254"/>
    </row>
    <row r="200" spans="2:11" s="1" customFormat="1" ht="25.5" customHeight="1">
      <c r="B200" s="253"/>
      <c r="C200" s="318" t="s">
        <v>660</v>
      </c>
      <c r="D200" s="318"/>
      <c r="E200" s="318"/>
      <c r="F200" s="318" t="s">
        <v>661</v>
      </c>
      <c r="G200" s="319"/>
      <c r="H200" s="383" t="s">
        <v>662</v>
      </c>
      <c r="I200" s="383"/>
      <c r="J200" s="383"/>
      <c r="K200" s="254"/>
    </row>
    <row r="201" spans="2:11" s="1" customFormat="1" ht="5.25" customHeight="1">
      <c r="B201" s="282"/>
      <c r="C201" s="279"/>
      <c r="D201" s="279"/>
      <c r="E201" s="279"/>
      <c r="F201" s="279"/>
      <c r="G201" s="261"/>
      <c r="H201" s="279"/>
      <c r="I201" s="279"/>
      <c r="J201" s="279"/>
      <c r="K201" s="303"/>
    </row>
    <row r="202" spans="2:11" s="1" customFormat="1" ht="15" customHeight="1">
      <c r="B202" s="282"/>
      <c r="C202" s="261" t="s">
        <v>652</v>
      </c>
      <c r="D202" s="261"/>
      <c r="E202" s="261"/>
      <c r="F202" s="281" t="s">
        <v>47</v>
      </c>
      <c r="G202" s="261"/>
      <c r="H202" s="384" t="s">
        <v>663</v>
      </c>
      <c r="I202" s="384"/>
      <c r="J202" s="384"/>
      <c r="K202" s="303"/>
    </row>
    <row r="203" spans="2:11" s="1" customFormat="1" ht="15" customHeight="1">
      <c r="B203" s="282"/>
      <c r="C203" s="288"/>
      <c r="D203" s="261"/>
      <c r="E203" s="261"/>
      <c r="F203" s="281" t="s">
        <v>48</v>
      </c>
      <c r="G203" s="261"/>
      <c r="H203" s="384" t="s">
        <v>664</v>
      </c>
      <c r="I203" s="384"/>
      <c r="J203" s="384"/>
      <c r="K203" s="303"/>
    </row>
    <row r="204" spans="2:11" s="1" customFormat="1" ht="15" customHeight="1">
      <c r="B204" s="282"/>
      <c r="C204" s="288"/>
      <c r="D204" s="261"/>
      <c r="E204" s="261"/>
      <c r="F204" s="281" t="s">
        <v>51</v>
      </c>
      <c r="G204" s="261"/>
      <c r="H204" s="384" t="s">
        <v>665</v>
      </c>
      <c r="I204" s="384"/>
      <c r="J204" s="384"/>
      <c r="K204" s="303"/>
    </row>
    <row r="205" spans="2:11" s="1" customFormat="1" ht="15" customHeight="1">
      <c r="B205" s="282"/>
      <c r="C205" s="261"/>
      <c r="D205" s="261"/>
      <c r="E205" s="261"/>
      <c r="F205" s="281" t="s">
        <v>49</v>
      </c>
      <c r="G205" s="261"/>
      <c r="H205" s="384" t="s">
        <v>666</v>
      </c>
      <c r="I205" s="384"/>
      <c r="J205" s="384"/>
      <c r="K205" s="303"/>
    </row>
    <row r="206" spans="2:11" s="1" customFormat="1" ht="15" customHeight="1">
      <c r="B206" s="282"/>
      <c r="C206" s="261"/>
      <c r="D206" s="261"/>
      <c r="E206" s="261"/>
      <c r="F206" s="281" t="s">
        <v>50</v>
      </c>
      <c r="G206" s="261"/>
      <c r="H206" s="384" t="s">
        <v>667</v>
      </c>
      <c r="I206" s="384"/>
      <c r="J206" s="384"/>
      <c r="K206" s="303"/>
    </row>
    <row r="207" spans="2:11" s="1" customFormat="1" ht="15" customHeight="1">
      <c r="B207" s="282"/>
      <c r="C207" s="261"/>
      <c r="D207" s="261"/>
      <c r="E207" s="261"/>
      <c r="F207" s="281"/>
      <c r="G207" s="261"/>
      <c r="H207" s="261"/>
      <c r="I207" s="261"/>
      <c r="J207" s="261"/>
      <c r="K207" s="303"/>
    </row>
    <row r="208" spans="2:11" s="1" customFormat="1" ht="15" customHeight="1">
      <c r="B208" s="282"/>
      <c r="C208" s="261" t="s">
        <v>608</v>
      </c>
      <c r="D208" s="261"/>
      <c r="E208" s="261"/>
      <c r="F208" s="281" t="s">
        <v>82</v>
      </c>
      <c r="G208" s="261"/>
      <c r="H208" s="384" t="s">
        <v>668</v>
      </c>
      <c r="I208" s="384"/>
      <c r="J208" s="384"/>
      <c r="K208" s="303"/>
    </row>
    <row r="209" spans="2:11" s="1" customFormat="1" ht="15" customHeight="1">
      <c r="B209" s="282"/>
      <c r="C209" s="288"/>
      <c r="D209" s="261"/>
      <c r="E209" s="261"/>
      <c r="F209" s="281" t="s">
        <v>508</v>
      </c>
      <c r="G209" s="261"/>
      <c r="H209" s="384" t="s">
        <v>509</v>
      </c>
      <c r="I209" s="384"/>
      <c r="J209" s="384"/>
      <c r="K209" s="303"/>
    </row>
    <row r="210" spans="2:11" s="1" customFormat="1" ht="15" customHeight="1">
      <c r="B210" s="282"/>
      <c r="C210" s="261"/>
      <c r="D210" s="261"/>
      <c r="E210" s="261"/>
      <c r="F210" s="281" t="s">
        <v>506</v>
      </c>
      <c r="G210" s="261"/>
      <c r="H210" s="384" t="s">
        <v>669</v>
      </c>
      <c r="I210" s="384"/>
      <c r="J210" s="384"/>
      <c r="K210" s="303"/>
    </row>
    <row r="211" spans="2:11" s="1" customFormat="1" ht="15" customHeight="1">
      <c r="B211" s="320"/>
      <c r="C211" s="288"/>
      <c r="D211" s="288"/>
      <c r="E211" s="288"/>
      <c r="F211" s="281" t="s">
        <v>97</v>
      </c>
      <c r="G211" s="267"/>
      <c r="H211" s="385" t="s">
        <v>98</v>
      </c>
      <c r="I211" s="385"/>
      <c r="J211" s="385"/>
      <c r="K211" s="321"/>
    </row>
    <row r="212" spans="2:11" s="1" customFormat="1" ht="15" customHeight="1">
      <c r="B212" s="320"/>
      <c r="C212" s="288"/>
      <c r="D212" s="288"/>
      <c r="E212" s="288"/>
      <c r="F212" s="281" t="s">
        <v>312</v>
      </c>
      <c r="G212" s="267"/>
      <c r="H212" s="385" t="s">
        <v>670</v>
      </c>
      <c r="I212" s="385"/>
      <c r="J212" s="385"/>
      <c r="K212" s="321"/>
    </row>
    <row r="213" spans="2:11" s="1" customFormat="1" ht="15" customHeight="1">
      <c r="B213" s="320"/>
      <c r="C213" s="288"/>
      <c r="D213" s="288"/>
      <c r="E213" s="288"/>
      <c r="F213" s="322"/>
      <c r="G213" s="267"/>
      <c r="H213" s="323"/>
      <c r="I213" s="323"/>
      <c r="J213" s="323"/>
      <c r="K213" s="321"/>
    </row>
    <row r="214" spans="2:11" s="1" customFormat="1" ht="15" customHeight="1">
      <c r="B214" s="320"/>
      <c r="C214" s="261" t="s">
        <v>632</v>
      </c>
      <c r="D214" s="288"/>
      <c r="E214" s="288"/>
      <c r="F214" s="281">
        <v>1</v>
      </c>
      <c r="G214" s="267"/>
      <c r="H214" s="385" t="s">
        <v>671</v>
      </c>
      <c r="I214" s="385"/>
      <c r="J214" s="385"/>
      <c r="K214" s="321"/>
    </row>
    <row r="215" spans="2:11" s="1" customFormat="1" ht="15" customHeight="1">
      <c r="B215" s="320"/>
      <c r="C215" s="288"/>
      <c r="D215" s="288"/>
      <c r="E215" s="288"/>
      <c r="F215" s="281">
        <v>2</v>
      </c>
      <c r="G215" s="267"/>
      <c r="H215" s="385" t="s">
        <v>672</v>
      </c>
      <c r="I215" s="385"/>
      <c r="J215" s="385"/>
      <c r="K215" s="321"/>
    </row>
    <row r="216" spans="2:11" s="1" customFormat="1" ht="15" customHeight="1">
      <c r="B216" s="320"/>
      <c r="C216" s="288"/>
      <c r="D216" s="288"/>
      <c r="E216" s="288"/>
      <c r="F216" s="281">
        <v>3</v>
      </c>
      <c r="G216" s="267"/>
      <c r="H216" s="385" t="s">
        <v>673</v>
      </c>
      <c r="I216" s="385"/>
      <c r="J216" s="385"/>
      <c r="K216" s="321"/>
    </row>
    <row r="217" spans="2:11" s="1" customFormat="1" ht="15" customHeight="1">
      <c r="B217" s="320"/>
      <c r="C217" s="288"/>
      <c r="D217" s="288"/>
      <c r="E217" s="288"/>
      <c r="F217" s="281">
        <v>4</v>
      </c>
      <c r="G217" s="267"/>
      <c r="H217" s="385" t="s">
        <v>674</v>
      </c>
      <c r="I217" s="385"/>
      <c r="J217" s="385"/>
      <c r="K217" s="321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1.1 - Železniční svršek</vt:lpstr>
      <vt:lpstr>SO 1.2 - Železniční svrše...</vt:lpstr>
      <vt:lpstr>SO 1.3 - Materiál a práce...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Železniční svrše...'!Názvy_tisku</vt:lpstr>
      <vt:lpstr>'SO 1.3 -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Železniční svrše...'!Oblast_tisku</vt:lpstr>
      <vt:lpstr>'SO 1.3 -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2020-07-15T09:14:26Z</dcterms:created>
  <dcterms:modified xsi:type="dcterms:W3CDTF">2020-07-15T09:23:01Z</dcterms:modified>
</cp:coreProperties>
</file>