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T ZLN\ST ZLN (-63320174-) Opr. nákladiště v dopr. D3 Zdounky\ZD pro uchazeče\"/>
    </mc:Choice>
  </mc:AlternateContent>
  <bookViews>
    <workbookView xWindow="0" yWindow="0" windowWidth="21570" windowHeight="9405"/>
  </bookViews>
  <sheets>
    <sheet name="Rekapitulace stavby" sheetId="1" r:id="rId1"/>
    <sheet name="SO 01.1 - Pozemní komunik..." sheetId="2" r:id="rId2"/>
    <sheet name="SO 01.2 - Pozemní komunik..." sheetId="3" r:id="rId3"/>
    <sheet name="SO 02 - Kolejový svršek -..." sheetId="4" r:id="rId4"/>
    <sheet name="VON - Vedleší a ostatní n..." sheetId="5" r:id="rId5"/>
    <sheet name="Seznam figur" sheetId="6" r:id="rId6"/>
  </sheets>
  <definedNames>
    <definedName name="_xlnm._FilterDatabase" localSheetId="1" hidden="1">'SO 01.1 - Pozemní komunik...'!$C$119:$K$300</definedName>
    <definedName name="_xlnm._FilterDatabase" localSheetId="2" hidden="1">'SO 01.2 - Pozemní komunik...'!$C$118:$K$155</definedName>
    <definedName name="_xlnm._FilterDatabase" localSheetId="3" hidden="1">'SO 02 - Kolejový svršek -...'!$C$120:$K$290</definedName>
    <definedName name="_xlnm._FilterDatabase" localSheetId="4" hidden="1">'VON - Vedleší a ostatní n...'!$C$116:$K$138</definedName>
    <definedName name="_xlnm.Print_Titles" localSheetId="0">'Rekapitulace stavby'!$92:$92</definedName>
    <definedName name="_xlnm.Print_Titles" localSheetId="5">'Seznam figur'!$9:$9</definedName>
    <definedName name="_xlnm.Print_Titles" localSheetId="1">'SO 01.1 - Pozemní komunik...'!$119:$119</definedName>
    <definedName name="_xlnm.Print_Titles" localSheetId="2">'SO 01.2 - Pozemní komunik...'!$118:$118</definedName>
    <definedName name="_xlnm.Print_Titles" localSheetId="3">'SO 02 - Kolejový svršek -...'!$120:$120</definedName>
    <definedName name="_xlnm.Print_Titles" localSheetId="4">'VON - Vedleší a ostatní n...'!$116:$116</definedName>
    <definedName name="_xlnm.Print_Area" localSheetId="0">'Rekapitulace stavby'!$D$4:$AO$76,'Rekapitulace stavby'!$C$82:$AQ$99</definedName>
    <definedName name="_xlnm.Print_Area" localSheetId="5">'Seznam figur'!$C$4:$G$240</definedName>
    <definedName name="_xlnm.Print_Area" localSheetId="1">'SO 01.1 - Pozemní komunik...'!$C$4:$J$76,'SO 01.1 - Pozemní komunik...'!$C$82:$J$101,'SO 01.1 - Pozemní komunik...'!$C$107:$K$300</definedName>
    <definedName name="_xlnm.Print_Area" localSheetId="2">'SO 01.2 - Pozemní komunik...'!$C$4:$J$76,'SO 01.2 - Pozemní komunik...'!$C$82:$J$100,'SO 01.2 - Pozemní komunik...'!$C$106:$K$155</definedName>
    <definedName name="_xlnm.Print_Area" localSheetId="3">'SO 02 - Kolejový svršek -...'!$C$4:$J$76,'SO 02 - Kolejový svršek -...'!$C$82:$J$102,'SO 02 - Kolejový svršek -...'!$C$108:$K$290</definedName>
    <definedName name="_xlnm.Print_Area" localSheetId="4">'VON - Vedleší a ostatní n...'!$C$4:$J$76,'VON - Vedleší a ostatní n...'!$C$82:$J$98,'VON - Vedleší a ostatní n...'!$C$104:$K$138</definedName>
  </definedNames>
  <calcPr calcId="162913"/>
</workbook>
</file>

<file path=xl/calcChain.xml><?xml version="1.0" encoding="utf-8"?>
<calcChain xmlns="http://schemas.openxmlformats.org/spreadsheetml/2006/main">
  <c r="D7" i="6" l="1"/>
  <c r="J37" i="5"/>
  <c r="J36" i="5"/>
  <c r="AY98" i="1" s="1"/>
  <c r="J35" i="5"/>
  <c r="AX98" i="1" s="1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J114" i="5"/>
  <c r="F113" i="5"/>
  <c r="F111" i="5"/>
  <c r="E109" i="5"/>
  <c r="J92" i="5"/>
  <c r="F91" i="5"/>
  <c r="F89" i="5"/>
  <c r="E87" i="5"/>
  <c r="J21" i="5"/>
  <c r="E21" i="5"/>
  <c r="J113" i="5" s="1"/>
  <c r="J20" i="5"/>
  <c r="J18" i="5"/>
  <c r="E18" i="5"/>
  <c r="F114" i="5" s="1"/>
  <c r="J17" i="5"/>
  <c r="J12" i="5"/>
  <c r="J111" i="5" s="1"/>
  <c r="E7" i="5"/>
  <c r="E107" i="5"/>
  <c r="J37" i="4"/>
  <c r="J36" i="4"/>
  <c r="AY97" i="1" s="1"/>
  <c r="J35" i="4"/>
  <c r="AX97" i="1"/>
  <c r="BI288" i="4"/>
  <c r="BH288" i="4"/>
  <c r="BG288" i="4"/>
  <c r="BF288" i="4"/>
  <c r="T288" i="4"/>
  <c r="R288" i="4"/>
  <c r="P288" i="4"/>
  <c r="BI282" i="4"/>
  <c r="BH282" i="4"/>
  <c r="BG282" i="4"/>
  <c r="BF282" i="4"/>
  <c r="T282" i="4"/>
  <c r="R282" i="4"/>
  <c r="P282" i="4"/>
  <c r="BI278" i="4"/>
  <c r="BH278" i="4"/>
  <c r="BG278" i="4"/>
  <c r="BF278" i="4"/>
  <c r="T278" i="4"/>
  <c r="R278" i="4"/>
  <c r="P278" i="4"/>
  <c r="BI273" i="4"/>
  <c r="BH273" i="4"/>
  <c r="BG273" i="4"/>
  <c r="BF273" i="4"/>
  <c r="T273" i="4"/>
  <c r="R273" i="4"/>
  <c r="P273" i="4"/>
  <c r="BI269" i="4"/>
  <c r="BH269" i="4"/>
  <c r="BG269" i="4"/>
  <c r="BF269" i="4"/>
  <c r="T269" i="4"/>
  <c r="R269" i="4"/>
  <c r="P269" i="4"/>
  <c r="BI265" i="4"/>
  <c r="BH265" i="4"/>
  <c r="BG265" i="4"/>
  <c r="BF265" i="4"/>
  <c r="T265" i="4"/>
  <c r="R265" i="4"/>
  <c r="P265" i="4"/>
  <c r="BI263" i="4"/>
  <c r="BH263" i="4"/>
  <c r="BG263" i="4"/>
  <c r="BF263" i="4"/>
  <c r="T263" i="4"/>
  <c r="R263" i="4"/>
  <c r="P263" i="4"/>
  <c r="BI261" i="4"/>
  <c r="BH261" i="4"/>
  <c r="BG261" i="4"/>
  <c r="BF261" i="4"/>
  <c r="T261" i="4"/>
  <c r="R261" i="4"/>
  <c r="P261" i="4"/>
  <c r="BI257" i="4"/>
  <c r="BH257" i="4"/>
  <c r="BG257" i="4"/>
  <c r="BF257" i="4"/>
  <c r="T257" i="4"/>
  <c r="R257" i="4"/>
  <c r="P257" i="4"/>
  <c r="BI254" i="4"/>
  <c r="BH254" i="4"/>
  <c r="BG254" i="4"/>
  <c r="BF254" i="4"/>
  <c r="T254" i="4"/>
  <c r="R254" i="4"/>
  <c r="P254" i="4"/>
  <c r="BI250" i="4"/>
  <c r="BH250" i="4"/>
  <c r="BG250" i="4"/>
  <c r="BF250" i="4"/>
  <c r="T250" i="4"/>
  <c r="R250" i="4"/>
  <c r="P250" i="4"/>
  <c r="BI247" i="4"/>
  <c r="BH247" i="4"/>
  <c r="BG247" i="4"/>
  <c r="BF247" i="4"/>
  <c r="T247" i="4"/>
  <c r="R247" i="4"/>
  <c r="P247" i="4"/>
  <c r="BI244" i="4"/>
  <c r="BH244" i="4"/>
  <c r="BG244" i="4"/>
  <c r="BF244" i="4"/>
  <c r="T244" i="4"/>
  <c r="R244" i="4"/>
  <c r="P244" i="4"/>
  <c r="BI241" i="4"/>
  <c r="BH241" i="4"/>
  <c r="BG241" i="4"/>
  <c r="BF241" i="4"/>
  <c r="T241" i="4"/>
  <c r="R241" i="4"/>
  <c r="P241" i="4"/>
  <c r="BI236" i="4"/>
  <c r="BH236" i="4"/>
  <c r="BG236" i="4"/>
  <c r="BF236" i="4"/>
  <c r="T236" i="4"/>
  <c r="R236" i="4"/>
  <c r="P236" i="4"/>
  <c r="BI233" i="4"/>
  <c r="BH233" i="4"/>
  <c r="BG233" i="4"/>
  <c r="BF233" i="4"/>
  <c r="T233" i="4"/>
  <c r="R233" i="4"/>
  <c r="P233" i="4"/>
  <c r="BI230" i="4"/>
  <c r="BH230" i="4"/>
  <c r="BG230" i="4"/>
  <c r="BF230" i="4"/>
  <c r="T230" i="4"/>
  <c r="R230" i="4"/>
  <c r="P230" i="4"/>
  <c r="BI227" i="4"/>
  <c r="BH227" i="4"/>
  <c r="BG227" i="4"/>
  <c r="BF227" i="4"/>
  <c r="T227" i="4"/>
  <c r="R227" i="4"/>
  <c r="P227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3" i="4"/>
  <c r="BH213" i="4"/>
  <c r="BG213" i="4"/>
  <c r="BF213" i="4"/>
  <c r="T213" i="4"/>
  <c r="R213" i="4"/>
  <c r="P213" i="4"/>
  <c r="BI209" i="4"/>
  <c r="BH209" i="4"/>
  <c r="BG209" i="4"/>
  <c r="BF209" i="4"/>
  <c r="T209" i="4"/>
  <c r="R209" i="4"/>
  <c r="P209" i="4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2" i="4"/>
  <c r="BH182" i="4"/>
  <c r="BG182" i="4"/>
  <c r="BF182" i="4"/>
  <c r="T182" i="4"/>
  <c r="R182" i="4"/>
  <c r="P182" i="4"/>
  <c r="BI175" i="4"/>
  <c r="BH175" i="4"/>
  <c r="BG175" i="4"/>
  <c r="BF175" i="4"/>
  <c r="T175" i="4"/>
  <c r="R175" i="4"/>
  <c r="P175" i="4"/>
  <c r="BI171" i="4"/>
  <c r="BH171" i="4"/>
  <c r="BG171" i="4"/>
  <c r="BF171" i="4"/>
  <c r="T171" i="4"/>
  <c r="R171" i="4"/>
  <c r="P171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5" i="4"/>
  <c r="BH155" i="4"/>
  <c r="BG155" i="4"/>
  <c r="BF155" i="4"/>
  <c r="T155" i="4"/>
  <c r="R155" i="4"/>
  <c r="P155" i="4"/>
  <c r="BI148" i="4"/>
  <c r="BH148" i="4"/>
  <c r="BG148" i="4"/>
  <c r="BF148" i="4"/>
  <c r="T148" i="4"/>
  <c r="R148" i="4"/>
  <c r="P148" i="4"/>
  <c r="BI144" i="4"/>
  <c r="BH144" i="4"/>
  <c r="BG144" i="4"/>
  <c r="BF144" i="4"/>
  <c r="T144" i="4"/>
  <c r="R144" i="4"/>
  <c r="P144" i="4"/>
  <c r="BI137" i="4"/>
  <c r="BH137" i="4"/>
  <c r="BG137" i="4"/>
  <c r="BF137" i="4"/>
  <c r="T137" i="4"/>
  <c r="R137" i="4"/>
  <c r="P137" i="4"/>
  <c r="BI130" i="4"/>
  <c r="BH130" i="4"/>
  <c r="BG130" i="4"/>
  <c r="BF130" i="4"/>
  <c r="T130" i="4"/>
  <c r="R130" i="4"/>
  <c r="P130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J118" i="4"/>
  <c r="F117" i="4"/>
  <c r="F115" i="4"/>
  <c r="E113" i="4"/>
  <c r="J92" i="4"/>
  <c r="F91" i="4"/>
  <c r="F89" i="4"/>
  <c r="E87" i="4"/>
  <c r="J21" i="4"/>
  <c r="E21" i="4"/>
  <c r="J91" i="4" s="1"/>
  <c r="J20" i="4"/>
  <c r="J18" i="4"/>
  <c r="E18" i="4"/>
  <c r="F118" i="4" s="1"/>
  <c r="J17" i="4"/>
  <c r="J12" i="4"/>
  <c r="J115" i="4" s="1"/>
  <c r="E7" i="4"/>
  <c r="E111" i="4"/>
  <c r="J37" i="3"/>
  <c r="J36" i="3"/>
  <c r="AY96" i="1" s="1"/>
  <c r="J35" i="3"/>
  <c r="AX96" i="1"/>
  <c r="BI152" i="3"/>
  <c r="BH152" i="3"/>
  <c r="BG152" i="3"/>
  <c r="BF152" i="3"/>
  <c r="T152" i="3"/>
  <c r="R152" i="3"/>
  <c r="P152" i="3"/>
  <c r="BI145" i="3"/>
  <c r="BH145" i="3"/>
  <c r="BG145" i="3"/>
  <c r="BF145" i="3"/>
  <c r="T145" i="3"/>
  <c r="R145" i="3"/>
  <c r="P145" i="3"/>
  <c r="BI139" i="3"/>
  <c r="BH139" i="3"/>
  <c r="BG139" i="3"/>
  <c r="BF139" i="3"/>
  <c r="T139" i="3"/>
  <c r="R139" i="3"/>
  <c r="P139" i="3"/>
  <c r="BI134" i="3"/>
  <c r="BH134" i="3"/>
  <c r="BG134" i="3"/>
  <c r="BF134" i="3"/>
  <c r="T134" i="3"/>
  <c r="R134" i="3"/>
  <c r="P134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2" i="3"/>
  <c r="BH122" i="3"/>
  <c r="BG122" i="3"/>
  <c r="BF122" i="3"/>
  <c r="T122" i="3"/>
  <c r="R122" i="3"/>
  <c r="P122" i="3"/>
  <c r="J116" i="3"/>
  <c r="F115" i="3"/>
  <c r="F113" i="3"/>
  <c r="E111" i="3"/>
  <c r="J92" i="3"/>
  <c r="F91" i="3"/>
  <c r="F89" i="3"/>
  <c r="E87" i="3"/>
  <c r="J21" i="3"/>
  <c r="E21" i="3"/>
  <c r="J115" i="3" s="1"/>
  <c r="J20" i="3"/>
  <c r="J18" i="3"/>
  <c r="E18" i="3"/>
  <c r="F116" i="3" s="1"/>
  <c r="J17" i="3"/>
  <c r="J12" i="3"/>
  <c r="J113" i="3" s="1"/>
  <c r="E7" i="3"/>
  <c r="E109" i="3" s="1"/>
  <c r="J37" i="2"/>
  <c r="J36" i="2"/>
  <c r="AY95" i="1" s="1"/>
  <c r="J35" i="2"/>
  <c r="AX95" i="1" s="1"/>
  <c r="BI298" i="2"/>
  <c r="BH298" i="2"/>
  <c r="BG298" i="2"/>
  <c r="BF298" i="2"/>
  <c r="T298" i="2"/>
  <c r="R298" i="2"/>
  <c r="P298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79" i="2"/>
  <c r="BH279" i="2"/>
  <c r="BG279" i="2"/>
  <c r="BF279" i="2"/>
  <c r="T279" i="2"/>
  <c r="R279" i="2"/>
  <c r="P279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5" i="2"/>
  <c r="BH235" i="2"/>
  <c r="BG235" i="2"/>
  <c r="BF235" i="2"/>
  <c r="T235" i="2"/>
  <c r="R235" i="2"/>
  <c r="P235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5" i="2"/>
  <c r="BH195" i="2"/>
  <c r="BG195" i="2"/>
  <c r="BF195" i="2"/>
  <c r="T195" i="2"/>
  <c r="R195" i="2"/>
  <c r="P195" i="2"/>
  <c r="BI182" i="2"/>
  <c r="BH182" i="2"/>
  <c r="BG182" i="2"/>
  <c r="BF182" i="2"/>
  <c r="T182" i="2"/>
  <c r="R182" i="2"/>
  <c r="P182" i="2"/>
  <c r="BI175" i="2"/>
  <c r="BH175" i="2"/>
  <c r="BG175" i="2"/>
  <c r="BF175" i="2"/>
  <c r="T175" i="2"/>
  <c r="R175" i="2"/>
  <c r="P175" i="2"/>
  <c r="BI168" i="2"/>
  <c r="BH168" i="2"/>
  <c r="BG168" i="2"/>
  <c r="BF168" i="2"/>
  <c r="T168" i="2"/>
  <c r="R168" i="2"/>
  <c r="P168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51" i="2"/>
  <c r="BH151" i="2"/>
  <c r="BG151" i="2"/>
  <c r="BF151" i="2"/>
  <c r="T151" i="2"/>
  <c r="R151" i="2"/>
  <c r="P151" i="2"/>
  <c r="BI146" i="2"/>
  <c r="BH146" i="2"/>
  <c r="BG146" i="2"/>
  <c r="BF146" i="2"/>
  <c r="T146" i="2"/>
  <c r="R146" i="2"/>
  <c r="P146" i="2"/>
  <c r="BI139" i="2"/>
  <c r="BH139" i="2"/>
  <c r="BG139" i="2"/>
  <c r="BF139" i="2"/>
  <c r="T139" i="2"/>
  <c r="R139" i="2"/>
  <c r="P139" i="2"/>
  <c r="BI132" i="2"/>
  <c r="BH132" i="2"/>
  <c r="BG132" i="2"/>
  <c r="BF132" i="2"/>
  <c r="T132" i="2"/>
  <c r="R132" i="2"/>
  <c r="P132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J117" i="2"/>
  <c r="F116" i="2"/>
  <c r="F114" i="2"/>
  <c r="E112" i="2"/>
  <c r="J92" i="2"/>
  <c r="F91" i="2"/>
  <c r="F89" i="2"/>
  <c r="E87" i="2"/>
  <c r="J21" i="2"/>
  <c r="E21" i="2"/>
  <c r="J116" i="2" s="1"/>
  <c r="J20" i="2"/>
  <c r="J18" i="2"/>
  <c r="E18" i="2"/>
  <c r="F117" i="2" s="1"/>
  <c r="J17" i="2"/>
  <c r="J12" i="2"/>
  <c r="J89" i="2" s="1"/>
  <c r="E7" i="2"/>
  <c r="E85" i="2"/>
  <c r="L90" i="1"/>
  <c r="AM90" i="1"/>
  <c r="AM89" i="1"/>
  <c r="L89" i="1"/>
  <c r="AM87" i="1"/>
  <c r="L87" i="1"/>
  <c r="L85" i="1"/>
  <c r="L84" i="1"/>
  <c r="BK136" i="5"/>
  <c r="J136" i="5"/>
  <c r="BK134" i="5"/>
  <c r="J134" i="5"/>
  <c r="BK131" i="5"/>
  <c r="J131" i="5"/>
  <c r="BK128" i="5"/>
  <c r="BK126" i="5"/>
  <c r="J126" i="5"/>
  <c r="BK124" i="5"/>
  <c r="J124" i="5"/>
  <c r="BK122" i="5"/>
  <c r="J122" i="5"/>
  <c r="BK119" i="5"/>
  <c r="J119" i="5"/>
  <c r="BK288" i="4"/>
  <c r="J282" i="4"/>
  <c r="BK273" i="4"/>
  <c r="BK269" i="4"/>
  <c r="BK265" i="4"/>
  <c r="BK257" i="4"/>
  <c r="BK254" i="4"/>
  <c r="BK250" i="4"/>
  <c r="J247" i="4"/>
  <c r="J244" i="4"/>
  <c r="BK230" i="4"/>
  <c r="BK227" i="4"/>
  <c r="BK223" i="4"/>
  <c r="BK219" i="4"/>
  <c r="J217" i="4"/>
  <c r="BK213" i="4"/>
  <c r="J209" i="4"/>
  <c r="BK192" i="4"/>
  <c r="J189" i="4"/>
  <c r="BK186" i="4"/>
  <c r="J182" i="4"/>
  <c r="J171" i="4"/>
  <c r="BK148" i="4"/>
  <c r="J137" i="4"/>
  <c r="BK124" i="4"/>
  <c r="BK152" i="3"/>
  <c r="J139" i="3"/>
  <c r="BK283" i="2"/>
  <c r="BK274" i="2"/>
  <c r="J270" i="2"/>
  <c r="BK262" i="2"/>
  <c r="BK258" i="2"/>
  <c r="J248" i="2"/>
  <c r="J217" i="2"/>
  <c r="BK206" i="2"/>
  <c r="J182" i="2"/>
  <c r="J156" i="2"/>
  <c r="J123" i="2"/>
  <c r="J278" i="4"/>
  <c r="BK263" i="4"/>
  <c r="J254" i="4"/>
  <c r="J250" i="4"/>
  <c r="BK236" i="4"/>
  <c r="J233" i="4"/>
  <c r="J221" i="4"/>
  <c r="BK217" i="4"/>
  <c r="J200" i="4"/>
  <c r="J198" i="4"/>
  <c r="BK196" i="4"/>
  <c r="J194" i="4"/>
  <c r="BK189" i="4"/>
  <c r="BK165" i="4"/>
  <c r="J162" i="4"/>
  <c r="BK155" i="4"/>
  <c r="J148" i="4"/>
  <c r="J152" i="3"/>
  <c r="J145" i="3"/>
  <c r="J134" i="3"/>
  <c r="BK130" i="3"/>
  <c r="BK127" i="3"/>
  <c r="J122" i="3"/>
  <c r="BK298" i="2"/>
  <c r="J298" i="2"/>
  <c r="J287" i="2"/>
  <c r="J283" i="2"/>
  <c r="BK270" i="2"/>
  <c r="BK266" i="2"/>
  <c r="J262" i="2"/>
  <c r="J258" i="2"/>
  <c r="J255" i="2"/>
  <c r="J245" i="2"/>
  <c r="BK235" i="2"/>
  <c r="BK214" i="2"/>
  <c r="J206" i="2"/>
  <c r="BK202" i="2"/>
  <c r="J175" i="2"/>
  <c r="BK168" i="2"/>
  <c r="BK161" i="2"/>
  <c r="J151" i="2"/>
  <c r="J146" i="2"/>
  <c r="J139" i="2"/>
  <c r="BK132" i="2"/>
  <c r="J125" i="2"/>
  <c r="J128" i="5"/>
  <c r="J288" i="4"/>
  <c r="BK282" i="4"/>
  <c r="BK278" i="4"/>
  <c r="J273" i="4"/>
  <c r="J269" i="4"/>
  <c r="J263" i="4"/>
  <c r="BK261" i="4"/>
  <c r="J257" i="4"/>
  <c r="BK247" i="4"/>
  <c r="BK241" i="4"/>
  <c r="BK233" i="4"/>
  <c r="J230" i="4"/>
  <c r="J227" i="4"/>
  <c r="J219" i="4"/>
  <c r="J213" i="4"/>
  <c r="BK205" i="4"/>
  <c r="J202" i="4"/>
  <c r="J196" i="4"/>
  <c r="BK194" i="4"/>
  <c r="J186" i="4"/>
  <c r="BK182" i="4"/>
  <c r="J175" i="4"/>
  <c r="BK171" i="4"/>
  <c r="J165" i="4"/>
  <c r="BK162" i="4"/>
  <c r="J155" i="4"/>
  <c r="BK144" i="4"/>
  <c r="J130" i="4"/>
  <c r="BK126" i="4"/>
  <c r="J124" i="4"/>
  <c r="BK139" i="3"/>
  <c r="BK134" i="3"/>
  <c r="J130" i="3"/>
  <c r="BK122" i="3"/>
  <c r="BK279" i="2"/>
  <c r="J266" i="2"/>
  <c r="BK242" i="2"/>
  <c r="J235" i="2"/>
  <c r="BK228" i="2"/>
  <c r="BK224" i="2"/>
  <c r="BK195" i="2"/>
  <c r="BK182" i="2"/>
  <c r="BK175" i="2"/>
  <c r="J168" i="2"/>
  <c r="J132" i="2"/>
  <c r="J127" i="2"/>
  <c r="BK125" i="2"/>
  <c r="BK123" i="2"/>
  <c r="J265" i="4"/>
  <c r="J261" i="4"/>
  <c r="BK244" i="4"/>
  <c r="J241" i="4"/>
  <c r="J236" i="4"/>
  <c r="J223" i="4"/>
  <c r="BK221" i="4"/>
  <c r="BK209" i="4"/>
  <c r="J205" i="4"/>
  <c r="BK202" i="4"/>
  <c r="BK200" i="4"/>
  <c r="BK198" i="4"/>
  <c r="J192" i="4"/>
  <c r="BK175" i="4"/>
  <c r="J144" i="4"/>
  <c r="BK137" i="4"/>
  <c r="BK130" i="4"/>
  <c r="J126" i="4"/>
  <c r="BK145" i="3"/>
  <c r="J127" i="3"/>
  <c r="BK287" i="2"/>
  <c r="J279" i="2"/>
  <c r="J274" i="2"/>
  <c r="BK255" i="2"/>
  <c r="BK248" i="2"/>
  <c r="BK245" i="2"/>
  <c r="J242" i="2"/>
  <c r="J228" i="2"/>
  <c r="J224" i="2"/>
  <c r="BK217" i="2"/>
  <c r="J214" i="2"/>
  <c r="J202" i="2"/>
  <c r="J195" i="2"/>
  <c r="J161" i="2"/>
  <c r="BK156" i="2"/>
  <c r="BK151" i="2"/>
  <c r="BK146" i="2"/>
  <c r="BK139" i="2"/>
  <c r="BK127" i="2"/>
  <c r="AS94" i="1"/>
  <c r="T122" i="2" l="1"/>
  <c r="T121" i="2" s="1"/>
  <c r="P213" i="2"/>
  <c r="BK261" i="2"/>
  <c r="J261" i="2"/>
  <c r="J100" i="2" s="1"/>
  <c r="P121" i="3"/>
  <c r="T144" i="3"/>
  <c r="P253" i="4"/>
  <c r="BK122" i="2"/>
  <c r="J122" i="2" s="1"/>
  <c r="J98" i="2" s="1"/>
  <c r="T213" i="2"/>
  <c r="P261" i="2"/>
  <c r="T121" i="3"/>
  <c r="T120" i="3" s="1"/>
  <c r="T119" i="3" s="1"/>
  <c r="R144" i="3"/>
  <c r="P123" i="4"/>
  <c r="P122" i="4" s="1"/>
  <c r="BK240" i="4"/>
  <c r="J240" i="4" s="1"/>
  <c r="J99" i="4" s="1"/>
  <c r="T240" i="4"/>
  <c r="P122" i="2"/>
  <c r="P121" i="2" s="1"/>
  <c r="P120" i="2" s="1"/>
  <c r="AU95" i="1" s="1"/>
  <c r="BK213" i="2"/>
  <c r="J213" i="2" s="1"/>
  <c r="J99" i="2" s="1"/>
  <c r="R261" i="2"/>
  <c r="R121" i="3"/>
  <c r="R120" i="3" s="1"/>
  <c r="R119" i="3" s="1"/>
  <c r="P144" i="3"/>
  <c r="BK123" i="4"/>
  <c r="J123" i="4" s="1"/>
  <c r="J98" i="4" s="1"/>
  <c r="R123" i="4"/>
  <c r="R122" i="4"/>
  <c r="P240" i="4"/>
  <c r="BK253" i="4"/>
  <c r="J253" i="4" s="1"/>
  <c r="J100" i="4" s="1"/>
  <c r="R122" i="2"/>
  <c r="R121" i="2"/>
  <c r="R213" i="2"/>
  <c r="T261" i="2"/>
  <c r="BK121" i="3"/>
  <c r="J121" i="3"/>
  <c r="J98" i="3" s="1"/>
  <c r="BK144" i="3"/>
  <c r="J144" i="3" s="1"/>
  <c r="J99" i="3" s="1"/>
  <c r="T123" i="4"/>
  <c r="T122" i="4" s="1"/>
  <c r="R240" i="4"/>
  <c r="R253" i="4"/>
  <c r="T253" i="4"/>
  <c r="BK260" i="4"/>
  <c r="J260" i="4" s="1"/>
  <c r="J101" i="4" s="1"/>
  <c r="P260" i="4"/>
  <c r="R260" i="4"/>
  <c r="T260" i="4"/>
  <c r="BK118" i="5"/>
  <c r="J118" i="5" s="1"/>
  <c r="J97" i="5" s="1"/>
  <c r="P118" i="5"/>
  <c r="P117" i="5" s="1"/>
  <c r="AU98" i="1" s="1"/>
  <c r="R118" i="5"/>
  <c r="R117" i="5" s="1"/>
  <c r="T118" i="5"/>
  <c r="T117" i="5" s="1"/>
  <c r="J91" i="2"/>
  <c r="J114" i="2"/>
  <c r="BE132" i="2"/>
  <c r="BE168" i="2"/>
  <c r="BE175" i="2"/>
  <c r="BE258" i="2"/>
  <c r="BE262" i="2"/>
  <c r="BE266" i="2"/>
  <c r="BE279" i="2"/>
  <c r="E85" i="3"/>
  <c r="F92" i="3"/>
  <c r="BE130" i="3"/>
  <c r="BE152" i="3"/>
  <c r="E85" i="4"/>
  <c r="F92" i="4"/>
  <c r="J117" i="4"/>
  <c r="BE144" i="4"/>
  <c r="BE148" i="4"/>
  <c r="BE186" i="4"/>
  <c r="BE194" i="4"/>
  <c r="BE198" i="4"/>
  <c r="BE213" i="4"/>
  <c r="BE217" i="4"/>
  <c r="BE227" i="4"/>
  <c r="BE230" i="4"/>
  <c r="BE250" i="4"/>
  <c r="BE257" i="4"/>
  <c r="BE265" i="4"/>
  <c r="BE269" i="4"/>
  <c r="BE139" i="2"/>
  <c r="BE146" i="2"/>
  <c r="BE151" i="2"/>
  <c r="BE156" i="2"/>
  <c r="BE202" i="2"/>
  <c r="BE206" i="2"/>
  <c r="BE214" i="2"/>
  <c r="BE245" i="2"/>
  <c r="BE248" i="2"/>
  <c r="BE255" i="2"/>
  <c r="BE270" i="2"/>
  <c r="BE283" i="2"/>
  <c r="BE127" i="3"/>
  <c r="BE139" i="3"/>
  <c r="BE145" i="3"/>
  <c r="J89" i="4"/>
  <c r="BE189" i="4"/>
  <c r="BE196" i="4"/>
  <c r="BE221" i="4"/>
  <c r="BE236" i="4"/>
  <c r="BE247" i="4"/>
  <c r="BE263" i="4"/>
  <c r="BE282" i="4"/>
  <c r="BE126" i="5"/>
  <c r="E110" i="2"/>
  <c r="BE123" i="2"/>
  <c r="BE182" i="2"/>
  <c r="BE217" i="2"/>
  <c r="BE242" i="2"/>
  <c r="BE274" i="2"/>
  <c r="BE298" i="2"/>
  <c r="J89" i="3"/>
  <c r="J91" i="3"/>
  <c r="BE124" i="4"/>
  <c r="BE130" i="4"/>
  <c r="BE171" i="4"/>
  <c r="BE182" i="4"/>
  <c r="BE192" i="4"/>
  <c r="BE205" i="4"/>
  <c r="BE209" i="4"/>
  <c r="BE219" i="4"/>
  <c r="BE223" i="4"/>
  <c r="BE241" i="4"/>
  <c r="BE254" i="4"/>
  <c r="BE273" i="4"/>
  <c r="F92" i="2"/>
  <c r="BE125" i="2"/>
  <c r="BE127" i="2"/>
  <c r="BE161" i="2"/>
  <c r="BE195" i="2"/>
  <c r="BE224" i="2"/>
  <c r="BE228" i="2"/>
  <c r="BE235" i="2"/>
  <c r="BE287" i="2"/>
  <c r="BE122" i="3"/>
  <c r="BE134" i="3"/>
  <c r="BE126" i="4"/>
  <c r="BE137" i="4"/>
  <c r="BE155" i="4"/>
  <c r="BE162" i="4"/>
  <c r="BE165" i="4"/>
  <c r="BE175" i="4"/>
  <c r="BE200" i="4"/>
  <c r="BE202" i="4"/>
  <c r="BE233" i="4"/>
  <c r="BE244" i="4"/>
  <c r="BE261" i="4"/>
  <c r="BE278" i="4"/>
  <c r="BE288" i="4"/>
  <c r="E85" i="5"/>
  <c r="J89" i="5"/>
  <c r="J91" i="5"/>
  <c r="F92" i="5"/>
  <c r="BE119" i="5"/>
  <c r="BE122" i="5"/>
  <c r="BE124" i="5"/>
  <c r="BE128" i="5"/>
  <c r="BE131" i="5"/>
  <c r="BE134" i="5"/>
  <c r="BE136" i="5"/>
  <c r="J34" i="2"/>
  <c r="AW95" i="1" s="1"/>
  <c r="F35" i="3"/>
  <c r="BB96" i="1"/>
  <c r="F37" i="4"/>
  <c r="BD97" i="1" s="1"/>
  <c r="F37" i="2"/>
  <c r="BD95" i="1"/>
  <c r="F36" i="5"/>
  <c r="BC98" i="1" s="1"/>
  <c r="F37" i="3"/>
  <c r="BD96" i="1" s="1"/>
  <c r="F35" i="2"/>
  <c r="BB95" i="1" s="1"/>
  <c r="F36" i="2"/>
  <c r="BC95" i="1" s="1"/>
  <c r="F36" i="3"/>
  <c r="BC96" i="1" s="1"/>
  <c r="F34" i="4"/>
  <c r="BA97" i="1" s="1"/>
  <c r="F35" i="4"/>
  <c r="BB97" i="1" s="1"/>
  <c r="J34" i="5"/>
  <c r="AW98" i="1" s="1"/>
  <c r="F34" i="3"/>
  <c r="BA96" i="1" s="1"/>
  <c r="F34" i="2"/>
  <c r="BA95" i="1" s="1"/>
  <c r="J34" i="3"/>
  <c r="AW96" i="1" s="1"/>
  <c r="F36" i="4"/>
  <c r="BC97" i="1" s="1"/>
  <c r="F35" i="5"/>
  <c r="BB98" i="1" s="1"/>
  <c r="J34" i="4"/>
  <c r="AW97" i="1" s="1"/>
  <c r="F34" i="5"/>
  <c r="BA98" i="1" s="1"/>
  <c r="F37" i="5"/>
  <c r="BD98" i="1" s="1"/>
  <c r="R121" i="4" l="1"/>
  <c r="P120" i="3"/>
  <c r="P119" i="3"/>
  <c r="AU96" i="1" s="1"/>
  <c r="R120" i="2"/>
  <c r="P121" i="4"/>
  <c r="AU97" i="1" s="1"/>
  <c r="T121" i="4"/>
  <c r="T120" i="2"/>
  <c r="BK120" i="3"/>
  <c r="J120" i="3" s="1"/>
  <c r="J97" i="3" s="1"/>
  <c r="BK121" i="2"/>
  <c r="BK120" i="2" s="1"/>
  <c r="J120" i="2" s="1"/>
  <c r="J30" i="2" s="1"/>
  <c r="AG95" i="1" s="1"/>
  <c r="BK122" i="4"/>
  <c r="J122" i="4" s="1"/>
  <c r="J97" i="4" s="1"/>
  <c r="BK117" i="5"/>
  <c r="J117" i="5" s="1"/>
  <c r="J96" i="5" s="1"/>
  <c r="BB94" i="1"/>
  <c r="AX94" i="1"/>
  <c r="BC94" i="1"/>
  <c r="W32" i="1" s="1"/>
  <c r="F33" i="4"/>
  <c r="AZ97" i="1" s="1"/>
  <c r="F33" i="2"/>
  <c r="AZ95" i="1" s="1"/>
  <c r="F33" i="5"/>
  <c r="AZ98" i="1"/>
  <c r="J33" i="3"/>
  <c r="AV96" i="1" s="1"/>
  <c r="AT96" i="1" s="1"/>
  <c r="J33" i="2"/>
  <c r="AV95" i="1" s="1"/>
  <c r="AT95" i="1" s="1"/>
  <c r="J33" i="5"/>
  <c r="AV98" i="1"/>
  <c r="AT98" i="1" s="1"/>
  <c r="BA94" i="1"/>
  <c r="AW94" i="1" s="1"/>
  <c r="AK30" i="1" s="1"/>
  <c r="F33" i="3"/>
  <c r="AZ96" i="1"/>
  <c r="BD94" i="1"/>
  <c r="W33" i="1" s="1"/>
  <c r="J33" i="4"/>
  <c r="AV97" i="1" s="1"/>
  <c r="AT97" i="1" s="1"/>
  <c r="J39" i="2" l="1"/>
  <c r="BK119" i="3"/>
  <c r="J119" i="3"/>
  <c r="J96" i="3"/>
  <c r="J96" i="2"/>
  <c r="BK121" i="4"/>
  <c r="J121" i="4"/>
  <c r="J96" i="4"/>
  <c r="J121" i="2"/>
  <c r="J97" i="2"/>
  <c r="AN95" i="1"/>
  <c r="AZ94" i="1"/>
  <c r="W29" i="1" s="1"/>
  <c r="AU94" i="1"/>
  <c r="AY94" i="1"/>
  <c r="W30" i="1"/>
  <c r="W31" i="1"/>
  <c r="J30" i="5"/>
  <c r="AG98" i="1"/>
  <c r="AN98" i="1"/>
  <c r="J39" i="5" l="1"/>
  <c r="AV94" i="1"/>
  <c r="AK29" i="1" s="1"/>
  <c r="J30" i="3"/>
  <c r="AG96" i="1" s="1"/>
  <c r="AN96" i="1" s="1"/>
  <c r="J30" i="4"/>
  <c r="AG97" i="1"/>
  <c r="AN97" i="1" s="1"/>
  <c r="J39" i="3" l="1"/>
  <c r="J39" i="4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<sst xmlns="http://schemas.openxmlformats.org/spreadsheetml/2006/main" count="5022" uniqueCount="750">
  <si>
    <t>Export Komplet</t>
  </si>
  <si>
    <t/>
  </si>
  <si>
    <t>2.0</t>
  </si>
  <si>
    <t>ZAMOK</t>
  </si>
  <si>
    <t>False</t>
  </si>
  <si>
    <t>{a1caebc2-4f13-4249-afa4-75b933d74da2}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</si>
  <si>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</si>
  <si>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</si>
  <si>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</si>
  <si>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</si>
  <si>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</si>
  <si>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</si>
  <si>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</si>
  <si>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</si>
  <si>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2020_11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</si>
  <si>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</si>
  <si>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</si>
  <si>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nákladiště v dopravně D3 Zdounky</t>
  </si>
  <si>
    <t>KSO:</t>
  </si>
  <si>
    <t>CC-CZ:</t>
  </si>
  <si>
    <t>Místo:</t>
  </si>
  <si>
    <t>dD3 Zdounky</t>
  </si>
  <si>
    <t>Datum:</t>
  </si>
  <si>
    <t>Zadavatel:</t>
  </si>
  <si>
    <t>IČ:</t>
  </si>
  <si>
    <t>70994234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</si>
  <si>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</si>
  <si>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</si>
  <si>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</si>
  <si>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</si>
  <si>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</si>
  <si>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</si>
  <si>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</si>
  <si>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</si>
  <si>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</si>
  <si>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</si>
  <si>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</si>
  <si>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</si>
  <si>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</si>
  <si>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</si>
  <si>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</si>
  <si>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</si>
  <si>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</si>
  <si>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</si>
  <si>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</si>
  <si>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</si>
  <si>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</si>
  <si>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</si>
  <si>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</si>
  <si>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</si>
  <si>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</si>
  <si>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</si>
  <si>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</si>
  <si>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</si>
  <si>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</si>
  <si>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</si>
  <si>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</si>
  <si>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</si>
  <si>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</si>
  <si>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</si>
  <si>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</si>
  <si>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</si>
  <si>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</si>
  <si>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</si>
  <si>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</si>
  <si>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</si>
  <si>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</si>
  <si>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</si>
  <si>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</si>
  <si>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</si>
  <si>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</si>
  <si>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</si>
  <si>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</si>
  <si>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</si>
  <si>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</si>
  <si>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</si>
  <si>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</si>
  <si>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</si>
  <si>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</si>
  <si>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</si>
  <si>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01.1</t>
  </si>
  <si>
    <t>Pozemní komunikace - oprava plochy nákladiště - položky ÚOŽI</t>
  </si>
  <si>
    <t>STA</t>
  </si>
  <si>
    <t>1</t>
  </si>
  <si>
    <t>{078426b8-5ac5-435d-b0af-43b782dd57da}</t>
  </si>
  <si>
    <t>2</t>
  </si>
  <si>
    <t>SO 01.2</t>
  </si>
  <si>
    <t>Pozemní komunikace - oprava plochy nákladiště - položky ÚRS</t>
  </si>
  <si>
    <t>{6ab7884b-4d97-477a-88d2-4fce5bae58be}</t>
  </si>
  <si>
    <t>SO 02</t>
  </si>
  <si>
    <t>Kolejový svršek - oprava přilehlé koleje</t>
  </si>
  <si>
    <t>{4ba19369-86a3-47d4-b51b-c8ab4f10cd3b}</t>
  </si>
  <si>
    <t>VON</t>
  </si>
  <si>
    <t>Vedleší a ostatní náklady</t>
  </si>
  <si>
    <t>{741c1bca-80b3-4fdd-a1da-d8317bd4421c}</t>
  </si>
  <si>
    <t>OdtZemZP</t>
  </si>
  <si>
    <t>1220,914</t>
  </si>
  <si>
    <t>HloRyhZeb</t>
  </si>
  <si>
    <t>109,47</t>
  </si>
  <si>
    <t>KRYCÍ LIST SOUPISU PRACÍ</t>
  </si>
  <si>
    <t>Kam0x32</t>
  </si>
  <si>
    <t>618,48</t>
  </si>
  <si>
    <t>Kam32x63C</t>
  </si>
  <si>
    <t>135,288</t>
  </si>
  <si>
    <t>ZriAsfVoz</t>
  </si>
  <si>
    <t>1100</t>
  </si>
  <si>
    <t>ZriKonVrsMZK</t>
  </si>
  <si>
    <t>Objekt:</t>
  </si>
  <si>
    <t>ZriKonVrsSD</t>
  </si>
  <si>
    <t>1155</t>
  </si>
  <si>
    <t>SO 01.1 - Pozemní komunikace - oprava plochy nákladiště - položky ÚOŽI</t>
  </si>
  <si>
    <t>KamTez0x16</t>
  </si>
  <si>
    <t>85,44</t>
  </si>
  <si>
    <t>KamMZK</t>
  </si>
  <si>
    <t>346,5</t>
  </si>
  <si>
    <t>ZasZatTva</t>
  </si>
  <si>
    <t>32,04</t>
  </si>
  <si>
    <t>ACO11</t>
  </si>
  <si>
    <t>92,4</t>
  </si>
  <si>
    <t>ACL16</t>
  </si>
  <si>
    <t>184,8</t>
  </si>
  <si>
    <t>MonObr</t>
  </si>
  <si>
    <t>126</t>
  </si>
  <si>
    <t>Bet16x20</t>
  </si>
  <si>
    <t>29,25</t>
  </si>
  <si>
    <t>ZasZasVrt</t>
  </si>
  <si>
    <t>6,378</t>
  </si>
  <si>
    <t>VloGT</t>
  </si>
  <si>
    <t>685,3</t>
  </si>
  <si>
    <t>ObrKra</t>
  </si>
  <si>
    <t>ZatTva</t>
  </si>
  <si>
    <t>444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</si>
  <si>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</si>
  <si>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</si>
  <si>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</si>
  <si>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</si>
  <si>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</si>
  <si>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</si>
  <si>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</si>
  <si>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M - Dodávky M - zhotovitel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</si>
  <si>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</si>
  <si>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</si>
  <si>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</si>
  <si>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</si>
  <si>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</si>
  <si>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</si>
  <si>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</si>
  <si>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</si>
  <si>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</si>
  <si>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</si>
  <si>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</si>
  <si>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</si>
  <si>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</si>
  <si>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</si>
  <si>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</si>
  <si>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</si>
  <si>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</si>
  <si>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</si>
  <si>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</si>
  <si>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</si>
  <si>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5902005010</t>
  </si>
  <si>
    <t>Operativní odstranění závad na železničním spodku nebo svršku</t>
  </si>
  <si>
    <t>hod</t>
  </si>
  <si>
    <t>Sborník UOŽI 01 2020</t>
  </si>
  <si>
    <t>4</t>
  </si>
  <si>
    <t>1748631229</t>
  </si>
  <si>
    <t>PP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</si>
  <si>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</si>
  <si>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5913235020</t>
  </si>
  <si>
    <t>Dělení AB komunikace řezáním hloubky do 20 cm</t>
  </si>
  <si>
    <t>m</t>
  </si>
  <si>
    <t>1878440192</t>
  </si>
  <si>
    <t>Dělení AB komunikace řezáním hloubky do 20 cm. Poznámka: 1. V cenách jsou započteny náklady na provedení úkolu.</t>
  </si>
  <si>
    <t>3</t>
  </si>
  <si>
    <t>5913250010</t>
  </si>
  <si>
    <t>Zřízení konstrukce vozovky asfaltobetonové dle vzorového listu Ž lehké - ložní a obrusná vrstva tloušťky do 12 cm - včetně spojovacího a infiltračního prostřiku</t>
  </si>
  <si>
    <t>m2</t>
  </si>
  <si>
    <t>-118568730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</si>
  <si>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</si>
  <si>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P</t>
  </si>
  <si>
    <t>Poznámka k položce:_x000D_
v ceně je uvedena i cena pro provedení infiltračního a spojovacího postřiku a dodávky emulzí</t>
  </si>
  <si>
    <t>VV</t>
  </si>
  <si>
    <t>plocha nákladiště a přilehlých komunikací dle PD</t>
  </si>
  <si>
    <t>5913270010</t>
  </si>
  <si>
    <t>Vložení vložky textilní nebo geosyntetické</t>
  </si>
  <si>
    <t>-8895507</t>
  </si>
  <si>
    <t>Vložení výztužné vložky textilní nebo geosyntetické. Poznámka: 1. V cenách jsou započteny náklady na vložení vložky pro zvýšení soudržnosti vrstev asfaltobetonu . 2. V cenách nejsou obsaženy náklady na dodávku materiálu.</t>
  </si>
  <si>
    <t>vsakovací žebro</t>
  </si>
  <si>
    <t>(0,5+0,8+0,6+0,8+0,5)*89</t>
  </si>
  <si>
    <t>retenční žebro pod příkopem</t>
  </si>
  <si>
    <t>(0,5+1,5+0,5+1,5+0,5)*89</t>
  </si>
  <si>
    <t>Součet</t>
  </si>
  <si>
    <t>5913285210</t>
  </si>
  <si>
    <t>Montáž dílů komunikace obrubníku uložení v betonu</t>
  </si>
  <si>
    <t>-1071078524</t>
  </si>
  <si>
    <t>Montáž dílů komunikace obrubníku uložení v betonu. Poznámka: 1. V cenách jsou započteny náklady na osazení dlažby nebo obrubníku. 2. V cenách nejsou obsaženy náklady na dodávku materiálu.</t>
  </si>
  <si>
    <t>zpevnění nakládkové hrany</t>
  </si>
  <si>
    <t>3 + 72 + 2</t>
  </si>
  <si>
    <t>obrubníky podél krajnice vjezdu</t>
  </si>
  <si>
    <t>49</t>
  </si>
  <si>
    <t>6</t>
  </si>
  <si>
    <t>5914075010</t>
  </si>
  <si>
    <t>Zřízení konstrukční vrstvy pražcového podloží bez geomateriálu tl. 0,15 m - vrstva MZK</t>
  </si>
  <si>
    <t>-582438704</t>
  </si>
  <si>
    <t>Zřízení konstrukční vrstvy pražcového podloží bez geomateriálu tl. 0,15 m. Poznámka: 1. V cenách jsou započteny náklady na naložení výzisku na dopravní prostředek. 2. V cenách nejsou obsaženy náklady na dodávku materiálu a odtěžení zeminy.</t>
  </si>
  <si>
    <t>Poznámka k položce:_x000D_
vrstva MZK tl. 150 mm, sklon horního povrchu 2% směrem k podélnému příkopu</t>
  </si>
  <si>
    <t>7</t>
  </si>
  <si>
    <t>5914075020</t>
  </si>
  <si>
    <t>Zřízení konstrukční vrstvy pražcového podloží bez geomateriálu tl. 0,20 m - vrstva ŠD</t>
  </si>
  <si>
    <t>395997619</t>
  </si>
  <si>
    <t>Zřízení konstrukční vrstvy pražcového podloží bez geomateriálu tl. 0,30 m. Poznámka: 1. V cenách jsou započteny náklady na naložení výzisku na dopravní prostředek. 2. V cenách nejsou obsaženy náklady na dodávku materiálu a odtěžení zeminy.</t>
  </si>
  <si>
    <t>Poznámka k položce:_x000D_
vrstva ŠD fr. 0/32 min tl. 200 mm, sklon horního povrchu 2% směrem k podélnému příkopu</t>
  </si>
  <si>
    <t>plocha nákladiště a přilehlých komunikací dle PD zvýšené o rezervu</t>
  </si>
  <si>
    <t>1100*1,05</t>
  </si>
  <si>
    <t>8</t>
  </si>
  <si>
    <t>5914080020</t>
  </si>
  <si>
    <t>Zřízení ochrany zemních svahů technické</t>
  </si>
  <si>
    <t>1752282605</t>
  </si>
  <si>
    <t>Zřízení ochrany zemních svahů technické. Poznámka: 1. V cenách jsou započteny náklady na naložení výzisku na dopravní prostředek. 2. V cenách nejsou obsaženy náklady na dodávku materiálu a zemní práce.</t>
  </si>
  <si>
    <t>Poznámka k položce:_x000D_
VL Ž5</t>
  </si>
  <si>
    <t>zpevnění podélného příkopu</t>
  </si>
  <si>
    <t>(0,6+0,6+0,6)*89</t>
  </si>
  <si>
    <t>9</t>
  </si>
  <si>
    <t>5915005010</t>
  </si>
  <si>
    <t>Hloubení rýh nebo jam na železničním spodku I. třídy</t>
  </si>
  <si>
    <t>m3</t>
  </si>
  <si>
    <t>-773560338</t>
  </si>
  <si>
    <t>Hloubení rýh nebo jam na železničním spodku I. třídy. Poznámka: 1. V cenách jsou započteny náklady na hloubení a uložení výzisku na terén nebo naložení na dopravní prostředek a uložení na úložišti.</t>
  </si>
  <si>
    <t>0,8*0,6*89</t>
  </si>
  <si>
    <t>0,5*1,5*89</t>
  </si>
  <si>
    <t>10</t>
  </si>
  <si>
    <t>5915007010</t>
  </si>
  <si>
    <t>Zásyp jam nebo rýh sypaninou na železničním spodku bez zhutnění</t>
  </si>
  <si>
    <t>35574057</t>
  </si>
  <si>
    <t>Zásyp jam nebo rýh sypaninou na železničním spodku bez zhutnění. Poznámka: 1. Ceny zásypu jam a rýh se zhutněním jsou určeny pro jakoukoliv míru zhutnění.</t>
  </si>
  <si>
    <t>zásyp zatravňovacích tvárnic v podélném příkopu</t>
  </si>
  <si>
    <t>(0,6+0,6+0,6)*89*0,2</t>
  </si>
  <si>
    <t>zásyp zasakovacích vrtů pod retenčním příkopem</t>
  </si>
  <si>
    <t>5*6,5*0,25*0,25*3,14</t>
  </si>
  <si>
    <t>11</t>
  </si>
  <si>
    <t>5915007020</t>
  </si>
  <si>
    <t>Zásyp jam nebo rýh sypaninou na železničním spodku se zhutněním</t>
  </si>
  <si>
    <t>-1629779915</t>
  </si>
  <si>
    <t>Zásyp jam nebo rýh sypaninou na železničním spodku se zhutněním. Poznámka: 1. Ceny zásypu jam a rýh se zhutněním jsou určeny pro jakoukoliv míru zhutnění.</t>
  </si>
  <si>
    <t>12</t>
  </si>
  <si>
    <t>5915010010</t>
  </si>
  <si>
    <t>Těžení zeminy nebo horniny železničního spodku I. třídy</t>
  </si>
  <si>
    <t>547560720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</si>
  <si>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</si>
  <si>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plocha nákladiště (prům. hloubka těžení 1,1 m)</t>
  </si>
  <si>
    <t>9*72*1,1</t>
  </si>
  <si>
    <t>odpařovací příkop</t>
  </si>
  <si>
    <t>(0,9*1,0 + 1,0*1,0/2)*72</t>
  </si>
  <si>
    <t>plocha výjezdu (prům hloubka těžení 0,65 m)</t>
  </si>
  <si>
    <t>(2,5*13/2 + 3,25*24,5)*0,65</t>
  </si>
  <si>
    <t>plocha nájezdu (prům hloubka těžení 0,50 m)</t>
  </si>
  <si>
    <t>(45,0*7,0 + 19,0*7,5 + 5,5*5,5)*0,5</t>
  </si>
  <si>
    <t>svah u koleje č. 2 v km 12,170 - 12,234</t>
  </si>
  <si>
    <t>((0,2+0,6)/2*1,7 + 1,5*0,6)*64</t>
  </si>
  <si>
    <t>13</t>
  </si>
  <si>
    <t>5915015010</t>
  </si>
  <si>
    <t>Svahování zemního tělesa železničního spodku v náspu</t>
  </si>
  <si>
    <t>-1314667252</t>
  </si>
  <si>
    <t>Svahování zemního tělesa železničního spodku v náspu. Poznámka: 1. V cenách jsou započteny náklady na svahování železničního tělesa a uložení výzisku na terén nebo naložení na dopravní prostředek.</t>
  </si>
  <si>
    <t>svah k nájezdu u koleje č. 2 v km 12,170 - 12,234</t>
  </si>
  <si>
    <t>65*2</t>
  </si>
  <si>
    <t>okolí zpevněných ploch</t>
  </si>
  <si>
    <t>400</t>
  </si>
  <si>
    <t>14</t>
  </si>
  <si>
    <t>5915015020</t>
  </si>
  <si>
    <t>Svahování zemního tělesa železničního spodku v zářezu</t>
  </si>
  <si>
    <t>-109249130</t>
  </si>
  <si>
    <t>Svahování zemního tělesa železničního spodku v zářezu. Poznámka: 1. V cenách jsou započteny náklady na svahování železničního tělesa a uložení výzisku na terén nebo naložení na dopravní prostředek.</t>
  </si>
  <si>
    <t>Svahování svahů příkopu</t>
  </si>
  <si>
    <t>(0,6+0,6+2)*89</t>
  </si>
  <si>
    <t>5915020010</t>
  </si>
  <si>
    <t>Povrchová úprava plochy železničního spodku</t>
  </si>
  <si>
    <t>-566581753</t>
  </si>
  <si>
    <t>Povrchová úprava plochy železničního spodku. Poznámka: 1. V cenách jsou započteny náklady na urovnání a úpravu ploch nebo skládek výzisku kameniva a zeminy s jejich případnou rekultivací.</t>
  </si>
  <si>
    <t>přehutnění zemní pláně (celk. plocha + rezerva)</t>
  </si>
  <si>
    <t>1088*1,1</t>
  </si>
  <si>
    <t>úprava plochy po bývalém skladišti</t>
  </si>
  <si>
    <t>300</t>
  </si>
  <si>
    <t>M</t>
  </si>
  <si>
    <t>Dodávky M - zhotovitel</t>
  </si>
  <si>
    <t>16</t>
  </si>
  <si>
    <t>5964133015</t>
  </si>
  <si>
    <t>Geotextilie filtrační</t>
  </si>
  <si>
    <t>256</t>
  </si>
  <si>
    <t>64</t>
  </si>
  <si>
    <t>673521712</t>
  </si>
  <si>
    <t>17</t>
  </si>
  <si>
    <t>5955101020</t>
  </si>
  <si>
    <t>Kamenivo drcené štěrkodrť frakce 0/32</t>
  </si>
  <si>
    <t>t</t>
  </si>
  <si>
    <t>-341090874</t>
  </si>
  <si>
    <t>0,6*0,6*89*2,0</t>
  </si>
  <si>
    <t>podkladní vrstva (průměrná tl. 0,24 m)</t>
  </si>
  <si>
    <t>ZriKonVrsSD*0,24*2,0</t>
  </si>
  <si>
    <t>18</t>
  </si>
  <si>
    <t>5955101020.1</t>
  </si>
  <si>
    <t>Kamenivo drcené štěrkodrť frakce 0/32 - směs pro MZK</t>
  </si>
  <si>
    <t>-839226066</t>
  </si>
  <si>
    <t>podkladní vrstva MZK (průměrná tl. 0,15 m)</t>
  </si>
  <si>
    <t>ZriKonVrsMZK*0,150*2,1</t>
  </si>
  <si>
    <t>19</t>
  </si>
  <si>
    <t>5955101010</t>
  </si>
  <si>
    <t>Kamenivo drcené štěrk frakce 31,5/63 třídy min. C</t>
  </si>
  <si>
    <t>-576625850</t>
  </si>
  <si>
    <t>retenční žebro pod retenčním příkopem</t>
  </si>
  <si>
    <t>0,5*1,5*89*1,85</t>
  </si>
  <si>
    <t>Zasakovací vrty pod retenčním příkopem</t>
  </si>
  <si>
    <t>5*6,5*0,25*0,25*3,14*1,85</t>
  </si>
  <si>
    <t>20</t>
  </si>
  <si>
    <t>5955101040</t>
  </si>
  <si>
    <t>Kamenivo těžené 0/16</t>
  </si>
  <si>
    <t>1181879679</t>
  </si>
  <si>
    <t>Kamenivo těžené 0/8</t>
  </si>
  <si>
    <t>filtr. vrstva ve vsakovacím žebru</t>
  </si>
  <si>
    <t>0,2*0,6*89*2</t>
  </si>
  <si>
    <t>zásyp zatravňovacích tvárnic</t>
  </si>
  <si>
    <t>ZasZatTva*2</t>
  </si>
  <si>
    <t>5964159000</t>
  </si>
  <si>
    <t>Obrubník krajový</t>
  </si>
  <si>
    <t>kus</t>
  </si>
  <si>
    <t>1857225501</t>
  </si>
  <si>
    <t>22</t>
  </si>
  <si>
    <t>5964157005</t>
  </si>
  <si>
    <t>Zatravňovací tvárnice 60x40x8</t>
  </si>
  <si>
    <t>757127275</t>
  </si>
  <si>
    <t>3*88,8/0,6</t>
  </si>
  <si>
    <t>23</t>
  </si>
  <si>
    <t>5964161005</t>
  </si>
  <si>
    <t>Beton lehce zhutnitelný C 16/20;X0 F5 2 200 2 662</t>
  </si>
  <si>
    <t>308423683</t>
  </si>
  <si>
    <t>lože pro obrubníky</t>
  </si>
  <si>
    <t>MonObr*0,45*0,2*2,5</t>
  </si>
  <si>
    <t xml:space="preserve">ochranná ohrádka stavěcího zařízení </t>
  </si>
  <si>
    <t>0,9</t>
  </si>
  <si>
    <t>24</t>
  </si>
  <si>
    <t>5963146000</t>
  </si>
  <si>
    <t>Asfaltový beton ACO 11S 50/70 střednězrnný-obrusná vrstva</t>
  </si>
  <si>
    <t>1283139940</t>
  </si>
  <si>
    <t>ZriAsfVoz*0,04*2,1</t>
  </si>
  <si>
    <t>25</t>
  </si>
  <si>
    <t>5963146010</t>
  </si>
  <si>
    <t>Asfaltový beton ACL 16S 50/70 hrubozrnný-ložní vrstva</t>
  </si>
  <si>
    <t>-1550600419</t>
  </si>
  <si>
    <t>ZriAsfVoz*0,08*2,1</t>
  </si>
  <si>
    <t>OST</t>
  </si>
  <si>
    <t>Ostatní</t>
  </si>
  <si>
    <t>26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</si>
  <si>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</si>
  <si>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</si>
  <si>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512</t>
  </si>
  <si>
    <t>-817727180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</si>
  <si>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</si>
  <si>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</si>
  <si>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OdtZemZP*2 + HloRyhZeb*2 + ZasZasVrt*2 + 1,9*2,5 + 4,9*2,5</t>
  </si>
  <si>
    <t>27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</si>
  <si>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</si>
  <si>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</si>
  <si>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-727584748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</si>
  <si>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</si>
  <si>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ACO11+ACL16+Bet16x20</t>
  </si>
  <si>
    <t>28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</si>
  <si>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</si>
  <si>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</si>
  <si>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1163690171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</si>
  <si>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</si>
  <si>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29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</si>
  <si>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</si>
  <si>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</si>
  <si>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-2116038547</t>
  </si>
  <si>
    <t>Doprava obousměrná (např. dodávek z vlastních zásob zhotovitele nebo objednatele nebo výzisku)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</si>
  <si>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kamenivo</t>
  </si>
  <si>
    <t>Kam32x63C + Kam0x32</t>
  </si>
  <si>
    <t>30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</si>
  <si>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</si>
  <si>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</si>
  <si>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-1377704893</t>
  </si>
  <si>
    <t>Doprava obousměrná (např. dodávek z vlastních zásob zhotovitele nebo objednatele nebo výzisku)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</si>
  <si>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31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</si>
  <si>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</si>
  <si>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</si>
  <si>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1428124957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</si>
  <si>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</si>
  <si>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ObrKra *0,069+ ZatTva*0,026</t>
  </si>
  <si>
    <t>32</t>
  </si>
  <si>
    <t>9903200100</t>
  </si>
  <si>
    <t>Přeprava mechanizace na místo prováděných prací o hmotnosti přes 12 t přes 50 do 100 km</t>
  </si>
  <si>
    <t>142606976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</si>
  <si>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</si>
  <si>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bagr, dozer</t>
  </si>
  <si>
    <t>válec</t>
  </si>
  <si>
    <t>finišer</t>
  </si>
  <si>
    <t>vrtná souprava</t>
  </si>
  <si>
    <t>33</t>
  </si>
  <si>
    <t>9909000100</t>
  </si>
  <si>
    <t>Poplatek za uložení suti nebo hmot na oficiální skládku</t>
  </si>
  <si>
    <t>-1863028443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</si>
  <si>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</si>
  <si>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VrtVsa</t>
  </si>
  <si>
    <t>32,5</t>
  </si>
  <si>
    <t>SO 01.2 - Pozemní komunikace - oprava plochy nákladiště - položky ÚRS</t>
  </si>
  <si>
    <t xml:space="preserve">    2 - Zakládání</t>
  </si>
  <si>
    <t xml:space="preserve">    9 - Ostatní konstrukce a práce, bourání</t>
  </si>
  <si>
    <t>Zakládání</t>
  </si>
  <si>
    <t>226211111</t>
  </si>
  <si>
    <t>Vrty velkoprofilové svislé zapažené D do 450 mm hl do 5 m hor. I</t>
  </si>
  <si>
    <t>754522693</t>
  </si>
  <si>
    <t>Velkoprofilové vrty náběrovým vrtáním svislé zapažené  ocelovými pažnicemi průměru přes 400 do 450 mm, v hl od 0 do 5 m v hornině tř. I</t>
  </si>
  <si>
    <t>Vrty pro zasakování pod retenčním žebrem 5,0 ks</t>
  </si>
  <si>
    <t>5*6,5</t>
  </si>
  <si>
    <t>227211112</t>
  </si>
  <si>
    <t>Odpažení velkoprofilových vrtů průměru do 550 mm</t>
  </si>
  <si>
    <t>-893691035</t>
  </si>
  <si>
    <t>Odpažení velkoprofilových vrtů průměru  přes 450 do 550 mm</t>
  </si>
  <si>
    <t>274313611</t>
  </si>
  <si>
    <t>Základové pásy z betonu tř. C 16/20</t>
  </si>
  <si>
    <t>CS ÚRS 2020 01</t>
  </si>
  <si>
    <t>-267282229</t>
  </si>
  <si>
    <t>Základy z betonu prostého pasy betonu kamenem neprokládaného tř. C 16/20</t>
  </si>
  <si>
    <t>ochranná ohrádka stav. zařízení</t>
  </si>
  <si>
    <t>(1,5+1,5+1,5)*0,2*1</t>
  </si>
  <si>
    <t>274351121</t>
  </si>
  <si>
    <t>Zřízení bednění základových pasů rovného</t>
  </si>
  <si>
    <t>-1714136331</t>
  </si>
  <si>
    <t>Bednění základů pasů rovné zřízení</t>
  </si>
  <si>
    <t>(1,5+1,5+1,5)*2*1</t>
  </si>
  <si>
    <t>274351122</t>
  </si>
  <si>
    <t>Odstranění bednění základových pasů rovného</t>
  </si>
  <si>
    <t>-1322524109</t>
  </si>
  <si>
    <t>Bednění základů pasů rovné odstranění</t>
  </si>
  <si>
    <t>Ostatní konstrukce a práce, bourání</t>
  </si>
  <si>
    <t>981513114</t>
  </si>
  <si>
    <t>Demolice konstrukcí objektů z betonu železového těžkou mechanizací</t>
  </si>
  <si>
    <t>952045621</t>
  </si>
  <si>
    <t>Demolice konstrukcí objektů  těžkými mechanizačními prostředky konstrukcí ze železobetonu</t>
  </si>
  <si>
    <t>základy býv. uh. skladů, vážního domku</t>
  </si>
  <si>
    <t>981513116</t>
  </si>
  <si>
    <t>Demolice konstrukcí objektů z betonu prostého těžkou mechanizací</t>
  </si>
  <si>
    <t>-71016221</t>
  </si>
  <si>
    <t>Demolice konstrukcí objektů  těžkými mechanizačními prostředky konstrukcí z betonu prostého</t>
  </si>
  <si>
    <t>základy stožárů JŽ</t>
  </si>
  <si>
    <t>3*2,0*0,9*0,9</t>
  </si>
  <si>
    <t>MonKR</t>
  </si>
  <si>
    <t>0,155</t>
  </si>
  <si>
    <t>ZriKL</t>
  </si>
  <si>
    <t>228,315</t>
  </si>
  <si>
    <t>VymKL</t>
  </si>
  <si>
    <t>39</t>
  </si>
  <si>
    <t>DopKL</t>
  </si>
  <si>
    <t>267,315</t>
  </si>
  <si>
    <t>DopSte</t>
  </si>
  <si>
    <t>3,1</t>
  </si>
  <si>
    <t>PraBet</t>
  </si>
  <si>
    <t>235</t>
  </si>
  <si>
    <t>OdsKL</t>
  </si>
  <si>
    <t>253,503</t>
  </si>
  <si>
    <t>SO 02 - Kolejový svršek - oprava přilehlé koleje</t>
  </si>
  <si>
    <t>Kam32x63</t>
  </si>
  <si>
    <t>494,533</t>
  </si>
  <si>
    <t>Kam8x16</t>
  </si>
  <si>
    <t>5,735</t>
  </si>
  <si>
    <t>KolS49</t>
  </si>
  <si>
    <t>310</t>
  </si>
  <si>
    <t>M - SŽDC - Materiál - dodávky SŽ</t>
  </si>
  <si>
    <t>M - Materiál</t>
  </si>
  <si>
    <t>-1653602296</t>
  </si>
  <si>
    <t>5905010010</t>
  </si>
  <si>
    <t>Odstranění nánosu nad horní plochou pražce</t>
  </si>
  <si>
    <t>Sborník UOŽI 01 2019</t>
  </si>
  <si>
    <t>-790262832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</si>
  <si>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</si>
  <si>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 xml:space="preserve">odstranění přisypávky v km 12,301 – 12,351 </t>
  </si>
  <si>
    <t>50*0,85</t>
  </si>
  <si>
    <t>5905023030</t>
  </si>
  <si>
    <t>Úprava povrchu stezky rozprostřením štěrkodrtě přes 5 do 10 cm</t>
  </si>
  <si>
    <t>402952187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</si>
  <si>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</si>
  <si>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 xml:space="preserve">znovuzřízení přisypávky v km 12,301 – 12,351 </t>
  </si>
  <si>
    <t>opravy stezek dotčené vyjmutím KR</t>
  </si>
  <si>
    <t>MonKR*0,4*1000</t>
  </si>
  <si>
    <t>5905025110</t>
  </si>
  <si>
    <t>Doplnění stezky štěrkodrtí souvislé</t>
  </si>
  <si>
    <t>60154953</t>
  </si>
  <si>
    <t>Doplnění stezky štěrkodrtí souvislé. Poznámka: 1. V cenách jsou započteny náklady na doplnění kameniva stezky ojediněle ručně z vozíku nebo souvisle mechanizací z vozíků nebo železničních vozů. 2. V cenách nejsou obsaženy náklady na dodávku kameniva.</t>
  </si>
  <si>
    <t>50*(0,35+0,20)*0,85/2</t>
  </si>
  <si>
    <t>MonKR*0,4*1000*0,05</t>
  </si>
  <si>
    <t>5905035020</t>
  </si>
  <si>
    <t>Výměna KL malou těžící mechanizací mimo lavičku lože zapuštěné</t>
  </si>
  <si>
    <t>589973433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</si>
  <si>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</si>
  <si>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čištění KL ve vyhýbkách č. 5 a 6</t>
  </si>
  <si>
    <t>260*0,15</t>
  </si>
  <si>
    <t>5905055010</t>
  </si>
  <si>
    <t>Odstranění stávajícího kolejového lože odtěžením v koleji</t>
  </si>
  <si>
    <t>806239410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</si>
  <si>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</si>
  <si>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profil KL + nánosy nad pražci</t>
  </si>
  <si>
    <t>MonKR*1000*3,25*0,5*1,1</t>
  </si>
  <si>
    <t>odpočet pražců</t>
  </si>
  <si>
    <t>-MonKR*1000*0,1*1,52</t>
  </si>
  <si>
    <t>5905060010</t>
  </si>
  <si>
    <t>Zřízení nového kolejového lože v koleji</t>
  </si>
  <si>
    <t>-2030417804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</si>
  <si>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</si>
  <si>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MonKR*1000*3,25*0,5</t>
  </si>
  <si>
    <t>5905105030</t>
  </si>
  <si>
    <t>Doplnění KL kamenivem souvisle strojně v koleji</t>
  </si>
  <si>
    <t>1991973457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</si>
  <si>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</si>
  <si>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ZriKL+VymKL</t>
  </si>
  <si>
    <t>5906130380</t>
  </si>
  <si>
    <t>Montáž kolejového roštu v ose koleje pražce betonové vystrojené tv. S49 rozdělení "c"</t>
  </si>
  <si>
    <t>km</t>
  </si>
  <si>
    <t>1606017536</t>
  </si>
  <si>
    <t>Montáž kolejového roštu v ose koleje pražce betonové vystrojené tv. S49 rozdělení "c". Poznámka: 1. V cenách jsou započteny náklady na vrtání pražců dřevěných nevystrojených, manipulaci a montáž KR. 2. V cenách nejsou obsaženy náklady na dodávku materiálu.</t>
  </si>
  <si>
    <t>KR na bet. pražcích v km</t>
  </si>
  <si>
    <t>12,203 - 12,168</t>
  </si>
  <si>
    <t xml:space="preserve">12,350 - 12,230 </t>
  </si>
  <si>
    <t>5906140070</t>
  </si>
  <si>
    <t>Demontáž kolejového roštu koleje v ose koleje pražce dřevěné tv. S49 rozdělení "c"</t>
  </si>
  <si>
    <t>-788466311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</si>
  <si>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</si>
  <si>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KR na dř. pražcích v km</t>
  </si>
  <si>
    <t>12,312 - 12,302</t>
  </si>
  <si>
    <t>5906140190</t>
  </si>
  <si>
    <t>Demontáž kolejového roštu koleje v ose koleje pražce betonové tv. S49 rozdělení "c"</t>
  </si>
  <si>
    <t>-1681044997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</si>
  <si>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</si>
  <si>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12,302 - 12,230</t>
  </si>
  <si>
    <t>12,350 - 12,312</t>
  </si>
  <si>
    <t>5907045120</t>
  </si>
  <si>
    <t>Příplatek za obtížnost při výměně kolejnic na rozponových podkladnicích tv. S49</t>
  </si>
  <si>
    <t>-1869284651</t>
  </si>
  <si>
    <t>Příplatek za obtížnost při výměně kolejnic na rozponových podkladnicích tv. S49. Poznámka: 1. V cenách jsou započteny náklady za obtížné podmínky výměny kolejnic. 2. V cenách nejsou obsaženy náklady na povolení a dotažení upevňovadel.</t>
  </si>
  <si>
    <t>Poznámka k položce:_x000D_
Metr kolejnice=m</t>
  </si>
  <si>
    <t>MonKR*2</t>
  </si>
  <si>
    <t>5907050120</t>
  </si>
  <si>
    <t>Dělení kolejnic kyslíkem tv. S49</t>
  </si>
  <si>
    <t>-557479246</t>
  </si>
  <si>
    <t>Dělení kolejnic kyslíkem tv. S49. Poznámka: 1. V cenách jsou započteny náklady na manipulaci podložení, označení a provedení řezu kolejnice.</t>
  </si>
  <si>
    <t>Poznámka k položce:_x000D_
Řez=kus</t>
  </si>
  <si>
    <t>5908005430</t>
  </si>
  <si>
    <t>Oprava kolejnicového styku demontáž spojek tv. S49</t>
  </si>
  <si>
    <t>styk</t>
  </si>
  <si>
    <t>521238215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</si>
  <si>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</si>
  <si>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</si>
  <si>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5908055010</t>
  </si>
  <si>
    <t>Příplatek za výměnu deformovaného šroubu</t>
  </si>
  <si>
    <t>-1800956023</t>
  </si>
  <si>
    <t>Příplatek za výměnu deformovaného šroubu. Poznámka: 1. V cenách jsou započteny náklady na ošetření závitů antikorozním přípravkem, demontáž, výměnu a montáž nové součásti.</t>
  </si>
  <si>
    <t>5909010030</t>
  </si>
  <si>
    <t>Ojedinělé ruční podbití pražců příčných betonových</t>
  </si>
  <si>
    <t>517357048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</si>
  <si>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</si>
  <si>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5909010210</t>
  </si>
  <si>
    <t>Ojedinělé ruční podbití pražců výhybkových ocelových válcovaných délky do 3 m</t>
  </si>
  <si>
    <t>-1723737532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</si>
  <si>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</si>
  <si>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5909010220</t>
  </si>
  <si>
    <t>Ojedinělé ruční podbití pražců výhybkových ocelových válcovaných délky přes 3 do 4 m</t>
  </si>
  <si>
    <t>-654575983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</si>
  <si>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</si>
  <si>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5909010230</t>
  </si>
  <si>
    <t>Ojedinělé ruční podbití pražců výhybkových ocelových válcovaných délky přes 4 m</t>
  </si>
  <si>
    <t>1164932983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</si>
  <si>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</si>
  <si>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5909032020</t>
  </si>
  <si>
    <t>Přesná úprava GPK koleje směrové a výškové uspořádání pražce betonové</t>
  </si>
  <si>
    <t>2070519876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</si>
  <si>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</si>
  <si>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Kilometr koleje=km</t>
  </si>
  <si>
    <t>5909042010</t>
  </si>
  <si>
    <t>Přesná úprava GPK výhybky směrové a výškové uspořádání pražce dřevěné nebo ocelové</t>
  </si>
  <si>
    <t>-485778979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</si>
  <si>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</si>
  <si>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Rozvinutá délka výhybky=m</t>
  </si>
  <si>
    <t>45,7*2</t>
  </si>
  <si>
    <t>5910010030</t>
  </si>
  <si>
    <t>Odtavovací stykové svařování kolejnic užitých ve stabilní svařovně vstupní délky do 10 m tv. S49</t>
  </si>
  <si>
    <t>1569068909</t>
  </si>
  <si>
    <t>Odtavovací stykové svařování kolejnic užitých ve stabilní svařovně vstupní délky do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</si>
  <si>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KolS49/2</t>
  </si>
  <si>
    <t>5910010130</t>
  </si>
  <si>
    <t>Odtavovací stykové svařování kolejnic užitých ve stabilní svařovně vstupní délky přes 10 m tv. S49</t>
  </si>
  <si>
    <t>1995510334</t>
  </si>
  <si>
    <t>Odtavovací stykové svařování kolejnic užitých ve stabilní svařovně vstupní délky přes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</si>
  <si>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5910020030</t>
  </si>
  <si>
    <t>Svařování kolejnic termitem plný předehřev standardní spára svar sériový tv. S49</t>
  </si>
  <si>
    <t>svar</t>
  </si>
  <si>
    <t>1680987767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</si>
  <si>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</si>
  <si>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</si>
  <si>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</si>
  <si>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-262715515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</si>
  <si>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</si>
  <si>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5910035030</t>
  </si>
  <si>
    <t>Dosažení dovolené upínací teploty v BK prodloužením kolejnicového pásu v koleji tv. S49</t>
  </si>
  <si>
    <t>-824278897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</si>
  <si>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</si>
  <si>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5910040210</t>
  </si>
  <si>
    <t>Umožnění volné dilatace kolejnice bez demontáže nebo montáže upevňovadel s osazením a odstraněním kluzných podložek rozdělení pražců "c"</t>
  </si>
  <si>
    <t>1237724799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</si>
  <si>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</si>
  <si>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MonKR*2000+2*100</t>
  </si>
  <si>
    <t>5911309030</t>
  </si>
  <si>
    <t>Demontáž hákového závěru výhybky jednoduché jednozávěrové soustavy T</t>
  </si>
  <si>
    <t>1932392135</t>
  </si>
  <si>
    <t>Demontáž hákového závěru výhybky jednoduché jednozávěrové soustavy T. Poznámka: 1. V cenách jsou započteny náklady na demontáž závěru a naložení na dopravní prostředek.</t>
  </si>
  <si>
    <t>Poznámka k položce:_x000D_
Závěr=kus</t>
  </si>
  <si>
    <t>5911311030</t>
  </si>
  <si>
    <t>Montáž hákového závěru výhybky jednoduché jednozávěrové soustavy T</t>
  </si>
  <si>
    <t>-1099657795</t>
  </si>
  <si>
    <t>Montáž hákového závěru výhybky jednoduché jednozávěrové soustavy T.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</si>
  <si>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5911313030</t>
  </si>
  <si>
    <t>Seřízení hákového závěru výhybky jednoduché jednozávěrové soustavy T</t>
  </si>
  <si>
    <t>-19800144</t>
  </si>
  <si>
    <t>Seřízení hákového závěru výhybky jednoduché jednozávěrové soustavy T.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</si>
  <si>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5914010010</t>
  </si>
  <si>
    <t>Oprava stezky zemního tělesa ze železobetonových pražců</t>
  </si>
  <si>
    <t>775751887</t>
  </si>
  <si>
    <t>Oprava stezky zemního tělesa ze železobetonových pražců. Poznámka: 1. V cenách jsou započteny i náklady na uložení výzisku na terén nebo naložení na dopravní prostředek2. V cenách nejsou obsaženy náklady na dodávku materiálu.</t>
  </si>
  <si>
    <t xml:space="preserve">zajištění paty svahu v km 12,301 – 12,351 </t>
  </si>
  <si>
    <t>0,17*50</t>
  </si>
  <si>
    <t>M - SŽDC</t>
  </si>
  <si>
    <t>Materiál - dodávky SŽ</t>
  </si>
  <si>
    <t>5957201010</t>
  </si>
  <si>
    <t>Kolejnice užité tv. S49 - DODÁVKA SPRÁVY ŽELEZNIC</t>
  </si>
  <si>
    <t>1015351062</t>
  </si>
  <si>
    <t>Kolejnice užité tv. S49</t>
  </si>
  <si>
    <t>MonKR*2000</t>
  </si>
  <si>
    <t>5956213040</t>
  </si>
  <si>
    <t>Pražec betonový příčný vystrojený  užitý SB6 (SB8) - DODÁVKA SPRÁVY ŽELEZNIC</t>
  </si>
  <si>
    <t>1755001637</t>
  </si>
  <si>
    <t>Pražec betonový příčný vystrojený  užitý SB6</t>
  </si>
  <si>
    <t>MonKR*1520-0,6</t>
  </si>
  <si>
    <t>34</t>
  </si>
  <si>
    <t>5958128010</t>
  </si>
  <si>
    <t>Komplety ŽS 4 (šroub RS 1, matice M 24, podložka Fe6, svěrka ŽS4) - DODÁVKA SPRÁVY ŽELEZNIC</t>
  </si>
  <si>
    <t>-65783887</t>
  </si>
  <si>
    <t>Komplety ŽS 4 (šroub RS 1, matice M 24, podložka Fe6, svěrka ŽS4)</t>
  </si>
  <si>
    <t>PraBet*4</t>
  </si>
  <si>
    <t>35</t>
  </si>
  <si>
    <t>5958158005</t>
  </si>
  <si>
    <t>Podložka pryžová pod patu kolejnice S49  183/126/6 - DODÁVKA SPRÁVY ŽELEZNIC</t>
  </si>
  <si>
    <t>-2114373049</t>
  </si>
  <si>
    <t>Podložka pryžová pod patu kolejnice S49  183/126/6</t>
  </si>
  <si>
    <t>PraBet*2</t>
  </si>
  <si>
    <t>Materiál</t>
  </si>
  <si>
    <t>36</t>
  </si>
  <si>
    <t>5955101000</t>
  </si>
  <si>
    <t>Kamenivo drcené štěrk frakce 31,5/63 třídy BI</t>
  </si>
  <si>
    <t>-13472832</t>
  </si>
  <si>
    <t>DopKL*1,85</t>
  </si>
  <si>
    <t>37</t>
  </si>
  <si>
    <t>5955101030</t>
  </si>
  <si>
    <t>Kamenivo drcené drť frakce 8/16</t>
  </si>
  <si>
    <t>1786179246</t>
  </si>
  <si>
    <t>DopSte*1,85</t>
  </si>
  <si>
    <t>38</t>
  </si>
  <si>
    <t>7590915010</t>
  </si>
  <si>
    <t>Montáž výkolejky bez návěstního tělesa se zámkem jednoduchým</t>
  </si>
  <si>
    <t>344089040</t>
  </si>
  <si>
    <t>Montáž výkolejky bez návěstního tělesa se zámkem jednoduchým - položení na dřevěné pražce, označení a vyvrtání otvorů, položení a přišroubování na paty kolejnice, přišroubování dosedacího úhelníku, vyzkoušení, úprava typu klíče, očíslování výkolejky, nátěr</t>
  </si>
  <si>
    <t>7590917010</t>
  </si>
  <si>
    <t>Demontáž výkolejky bez návěstního tělesa se zámkem jednoduchým</t>
  </si>
  <si>
    <t>144510599</t>
  </si>
  <si>
    <t>40</t>
  </si>
  <si>
    <t>Doprava dodávek zhotovitele, dodávek objednatele nebo výzisku mechanizací přes 3,5 t sypanin  do 10 km</t>
  </si>
  <si>
    <t>37890603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</si>
  <si>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</si>
  <si>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OdsKL*1,9</t>
  </si>
  <si>
    <t>41</t>
  </si>
  <si>
    <t>-1299514225</t>
  </si>
  <si>
    <t>Kam8x16 + Kam32x63</t>
  </si>
  <si>
    <t>42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</si>
  <si>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</si>
  <si>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</si>
  <si>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-1332454338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</si>
  <si>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</si>
  <si>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dovoz pražců z Hranic</t>
  </si>
  <si>
    <t>PraBet*0,3</t>
  </si>
  <si>
    <t>43</t>
  </si>
  <si>
    <t>9902900200</t>
  </si>
  <si>
    <t>Naložení  objemnějšího kusového materiálu, vybouraných hmot</t>
  </si>
  <si>
    <t>-665651254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</si>
  <si>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</si>
  <si>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naložení užitých pražců</t>
  </si>
  <si>
    <t>44</t>
  </si>
  <si>
    <t>313107282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</si>
  <si>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</si>
  <si>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ASPv</t>
  </si>
  <si>
    <t>Dvoucest. bagr</t>
  </si>
  <si>
    <t>45</t>
  </si>
  <si>
    <t>262548975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</si>
  <si>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</si>
  <si>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VON - Vedleší a ostatní náklady</t>
  </si>
  <si>
    <t>VRN - Vedlejší rozpočtové náklady</t>
  </si>
  <si>
    <t>VRN</t>
  </si>
  <si>
    <t>Vedlejší rozpočtové náklady</t>
  </si>
  <si>
    <t>011101111</t>
  </si>
  <si>
    <t xml:space="preserve">Finanční náklady rezerva - rekonstrukce - uprava příp. změklé zemní pláně </t>
  </si>
  <si>
    <t>%</t>
  </si>
  <si>
    <t>59585908</t>
  </si>
  <si>
    <t>Finanční náklady rezerva - rekonstrukce</t>
  </si>
  <si>
    <t>Poznámka k položce:_x000D_
Základna pro výpočet - ZRN</t>
  </si>
  <si>
    <t>021211001</t>
  </si>
  <si>
    <t>Průzkumné práce pro opravy Doplňující laboratorní rozbor kontaminace zeminy nebo kol. lože</t>
  </si>
  <si>
    <t>-401654157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</si>
  <si>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</si>
  <si>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022101011</t>
  </si>
  <si>
    <t>Geodetické práce Geodetické práce v průběhu opravy</t>
  </si>
  <si>
    <t>-1371107466</t>
  </si>
  <si>
    <t>022101021</t>
  </si>
  <si>
    <t>Geodetické práce Geodetické práce po ukončení opravy</t>
  </si>
  <si>
    <t>566479210</t>
  </si>
  <si>
    <t>022121001</t>
  </si>
  <si>
    <t>Geodetické práce Diagnostika technické infrastruktury Vytýčení trasy inženýrských sítí</t>
  </si>
  <si>
    <t>-753888916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</si>
  <si>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</si>
  <si>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Základna pro výpočet - dotyčné práce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</si>
  <si>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</si>
  <si>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</si>
  <si>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1834679157</t>
  </si>
  <si>
    <t>033131001</t>
  </si>
  <si>
    <t>Provozní vlivy Organizační zajištění prací při zřizování a udržování BK kolejí a výhybek</t>
  </si>
  <si>
    <t>1473599624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</si>
  <si>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</si>
  <si>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034111001</t>
  </si>
  <si>
    <t>Další náklady na pracovníky Zákonné příplatky ke mzdě za práci o sobotách, nedělích a státem uznaných svátcích</t>
  </si>
  <si>
    <t>Kč/hod</t>
  </si>
  <si>
    <t>2043787046</t>
  </si>
  <si>
    <t>Poznámka k položce:_x000D_
ocení se dle platné legislativy</t>
  </si>
  <si>
    <t>SEZNAM FIGUR</t>
  </si>
  <si>
    <t>Výměra</t>
  </si>
  <si>
    <t xml:space="preserve"> SO 01.1</t>
  </si>
  <si>
    <t>Použití figury:</t>
  </si>
  <si>
    <t>Kam0x16</t>
  </si>
  <si>
    <t xml:space="preserve"> SO 01.2</t>
  </si>
  <si>
    <t xml:space="preserve"> SO 02</t>
  </si>
  <si>
    <t>DopDo100</t>
  </si>
  <si>
    <t>kolejnice z Valašských Klobouk</t>
  </si>
  <si>
    <t>KolS49*0,049</t>
  </si>
  <si>
    <t>DopDo80</t>
  </si>
  <si>
    <t>dovoz pražců a kolejnic z Hranic</t>
  </si>
  <si>
    <t>PraBet*0,3 + KolS49*0,049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</si>
</sst>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/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7" t="s">
        <v>14</v>
      </c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P5" s="22"/>
      <c r="AQ5" s="22"/>
      <c r="AR5" s="20"/>
      <c r="BE5" s="294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9" t="s">
        <v>17</v>
      </c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P6" s="22"/>
      <c r="AQ6" s="22"/>
      <c r="AR6" s="20"/>
      <c r="BE6" s="295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95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/>
      <c r="AO8" s="22"/>
      <c r="AP8" s="22"/>
      <c r="AQ8" s="22"/>
      <c r="AR8" s="20"/>
      <c r="BE8" s="295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5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25</v>
      </c>
      <c r="AO10" s="22"/>
      <c r="AP10" s="22"/>
      <c r="AQ10" s="22"/>
      <c r="AR10" s="20"/>
      <c r="BE10" s="295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95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5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29</v>
      </c>
      <c r="AO13" s="22"/>
      <c r="AP13" s="22"/>
      <c r="AQ13" s="22"/>
      <c r="AR13" s="20"/>
      <c r="BE13" s="295"/>
      <c r="BS13" s="17" t="s">
        <v>6</v>
      </c>
    </row>
    <row r="14" spans="1:74" ht="12.75">
      <c r="B14" s="21"/>
      <c r="C14" s="22"/>
      <c r="D14" s="22"/>
      <c r="E14" s="300" t="s">
        <v>29</v>
      </c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95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5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95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95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5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25</v>
      </c>
      <c r="AO19" s="22"/>
      <c r="AP19" s="22"/>
      <c r="AQ19" s="22"/>
      <c r="AR19" s="20"/>
      <c r="BE19" s="295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95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5"/>
    </row>
    <row r="22" spans="1:71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5"/>
    </row>
    <row r="23" spans="1:71" s="1" customFormat="1" ht="16.5" customHeight="1">
      <c r="B23" s="21"/>
      <c r="C23" s="22"/>
      <c r="D23" s="22"/>
      <c r="E23" s="302" t="s">
        <v>1</v>
      </c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  <c r="AF23" s="302"/>
      <c r="AG23" s="302"/>
      <c r="AH23" s="302"/>
      <c r="AI23" s="302"/>
      <c r="AJ23" s="302"/>
      <c r="AK23" s="302"/>
      <c r="AL23" s="302"/>
      <c r="AM23" s="302"/>
      <c r="AN23" s="302"/>
      <c r="AO23" s="22"/>
      <c r="AP23" s="22"/>
      <c r="AQ23" s="22"/>
      <c r="AR23" s="20"/>
      <c r="BE23" s="295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5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5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03">
        <f>ROUND(AG94,2)</f>
        <v>154420</v>
      </c>
      <c r="AL26" s="304"/>
      <c r="AM26" s="304"/>
      <c r="AN26" s="304"/>
      <c r="AO26" s="304"/>
      <c r="AP26" s="36"/>
      <c r="AQ26" s="36"/>
      <c r="AR26" s="39"/>
      <c r="BE26" s="295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95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05" t="s">
        <v>36</v>
      </c>
      <c r="M28" s="305"/>
      <c r="N28" s="305"/>
      <c r="O28" s="305"/>
      <c r="P28" s="305"/>
      <c r="Q28" s="36"/>
      <c r="R28" s="36"/>
      <c r="S28" s="36"/>
      <c r="T28" s="36"/>
      <c r="U28" s="36"/>
      <c r="V28" s="36"/>
      <c r="W28" s="305" t="s">
        <v>37</v>
      </c>
      <c r="X28" s="305"/>
      <c r="Y28" s="305"/>
      <c r="Z28" s="305"/>
      <c r="AA28" s="305"/>
      <c r="AB28" s="305"/>
      <c r="AC28" s="305"/>
      <c r="AD28" s="305"/>
      <c r="AE28" s="305"/>
      <c r="AF28" s="36"/>
      <c r="AG28" s="36"/>
      <c r="AH28" s="36"/>
      <c r="AI28" s="36"/>
      <c r="AJ28" s="36"/>
      <c r="AK28" s="305" t="s">
        <v>38</v>
      </c>
      <c r="AL28" s="305"/>
      <c r="AM28" s="305"/>
      <c r="AN28" s="305"/>
      <c r="AO28" s="305"/>
      <c r="AP28" s="36"/>
      <c r="AQ28" s="36"/>
      <c r="AR28" s="39"/>
      <c r="BE28" s="295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289">
        <v>0.21</v>
      </c>
      <c r="M29" s="288"/>
      <c r="N29" s="288"/>
      <c r="O29" s="288"/>
      <c r="P29" s="288"/>
      <c r="Q29" s="41"/>
      <c r="R29" s="41"/>
      <c r="S29" s="41"/>
      <c r="T29" s="41"/>
      <c r="U29" s="41"/>
      <c r="V29" s="41"/>
      <c r="W29" s="287">
        <f>ROUND(AZ94, 2)</f>
        <v>154420</v>
      </c>
      <c r="X29" s="288"/>
      <c r="Y29" s="288"/>
      <c r="Z29" s="288"/>
      <c r="AA29" s="288"/>
      <c r="AB29" s="288"/>
      <c r="AC29" s="288"/>
      <c r="AD29" s="288"/>
      <c r="AE29" s="288"/>
      <c r="AF29" s="41"/>
      <c r="AG29" s="41"/>
      <c r="AH29" s="41"/>
      <c r="AI29" s="41"/>
      <c r="AJ29" s="41"/>
      <c r="AK29" s="287">
        <f>ROUND(AV94, 2)</f>
        <v>32428.2</v>
      </c>
      <c r="AL29" s="288"/>
      <c r="AM29" s="288"/>
      <c r="AN29" s="288"/>
      <c r="AO29" s="288"/>
      <c r="AP29" s="41"/>
      <c r="AQ29" s="41"/>
      <c r="AR29" s="42"/>
      <c r="BE29" s="296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289">
        <v>0.15</v>
      </c>
      <c r="M30" s="288"/>
      <c r="N30" s="288"/>
      <c r="O30" s="288"/>
      <c r="P30" s="288"/>
      <c r="Q30" s="41"/>
      <c r="R30" s="41"/>
      <c r="S30" s="41"/>
      <c r="T30" s="41"/>
      <c r="U30" s="41"/>
      <c r="V30" s="41"/>
      <c r="W30" s="287">
        <f>ROUND(BA94, 2)</f>
        <v>0</v>
      </c>
      <c r="X30" s="288"/>
      <c r="Y30" s="288"/>
      <c r="Z30" s="288"/>
      <c r="AA30" s="288"/>
      <c r="AB30" s="288"/>
      <c r="AC30" s="288"/>
      <c r="AD30" s="288"/>
      <c r="AE30" s="288"/>
      <c r="AF30" s="41"/>
      <c r="AG30" s="41"/>
      <c r="AH30" s="41"/>
      <c r="AI30" s="41"/>
      <c r="AJ30" s="41"/>
      <c r="AK30" s="287">
        <f>ROUND(AW94, 2)</f>
        <v>0</v>
      </c>
      <c r="AL30" s="288"/>
      <c r="AM30" s="288"/>
      <c r="AN30" s="288"/>
      <c r="AO30" s="288"/>
      <c r="AP30" s="41"/>
      <c r="AQ30" s="41"/>
      <c r="AR30" s="42"/>
      <c r="BE30" s="296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289">
        <v>0.21</v>
      </c>
      <c r="M31" s="288"/>
      <c r="N31" s="288"/>
      <c r="O31" s="288"/>
      <c r="P31" s="288"/>
      <c r="Q31" s="41"/>
      <c r="R31" s="41"/>
      <c r="S31" s="41"/>
      <c r="T31" s="41"/>
      <c r="U31" s="41"/>
      <c r="V31" s="41"/>
      <c r="W31" s="287">
        <f>ROUND(BB94, 2)</f>
        <v>0</v>
      </c>
      <c r="X31" s="288"/>
      <c r="Y31" s="288"/>
      <c r="Z31" s="288"/>
      <c r="AA31" s="288"/>
      <c r="AB31" s="288"/>
      <c r="AC31" s="288"/>
      <c r="AD31" s="288"/>
      <c r="AE31" s="288"/>
      <c r="AF31" s="41"/>
      <c r="AG31" s="41"/>
      <c r="AH31" s="41"/>
      <c r="AI31" s="41"/>
      <c r="AJ31" s="41"/>
      <c r="AK31" s="287">
        <v>0</v>
      </c>
      <c r="AL31" s="288"/>
      <c r="AM31" s="288"/>
      <c r="AN31" s="288"/>
      <c r="AO31" s="288"/>
      <c r="AP31" s="41"/>
      <c r="AQ31" s="41"/>
      <c r="AR31" s="42"/>
      <c r="BE31" s="296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289">
        <v>0.15</v>
      </c>
      <c r="M32" s="288"/>
      <c r="N32" s="288"/>
      <c r="O32" s="288"/>
      <c r="P32" s="288"/>
      <c r="Q32" s="41"/>
      <c r="R32" s="41"/>
      <c r="S32" s="41"/>
      <c r="T32" s="41"/>
      <c r="U32" s="41"/>
      <c r="V32" s="41"/>
      <c r="W32" s="287">
        <f>ROUND(BC94, 2)</f>
        <v>0</v>
      </c>
      <c r="X32" s="288"/>
      <c r="Y32" s="288"/>
      <c r="Z32" s="288"/>
      <c r="AA32" s="288"/>
      <c r="AB32" s="288"/>
      <c r="AC32" s="288"/>
      <c r="AD32" s="288"/>
      <c r="AE32" s="288"/>
      <c r="AF32" s="41"/>
      <c r="AG32" s="41"/>
      <c r="AH32" s="41"/>
      <c r="AI32" s="41"/>
      <c r="AJ32" s="41"/>
      <c r="AK32" s="287">
        <v>0</v>
      </c>
      <c r="AL32" s="288"/>
      <c r="AM32" s="288"/>
      <c r="AN32" s="288"/>
      <c r="AO32" s="288"/>
      <c r="AP32" s="41"/>
      <c r="AQ32" s="41"/>
      <c r="AR32" s="42"/>
      <c r="BE32" s="296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289">
        <v>0</v>
      </c>
      <c r="M33" s="288"/>
      <c r="N33" s="288"/>
      <c r="O33" s="288"/>
      <c r="P33" s="288"/>
      <c r="Q33" s="41"/>
      <c r="R33" s="41"/>
      <c r="S33" s="41"/>
      <c r="T33" s="41"/>
      <c r="U33" s="41"/>
      <c r="V33" s="41"/>
      <c r="W33" s="287">
        <f>ROUND(BD94, 2)</f>
        <v>0</v>
      </c>
      <c r="X33" s="288"/>
      <c r="Y33" s="288"/>
      <c r="Z33" s="288"/>
      <c r="AA33" s="288"/>
      <c r="AB33" s="288"/>
      <c r="AC33" s="288"/>
      <c r="AD33" s="288"/>
      <c r="AE33" s="288"/>
      <c r="AF33" s="41"/>
      <c r="AG33" s="41"/>
      <c r="AH33" s="41"/>
      <c r="AI33" s="41"/>
      <c r="AJ33" s="41"/>
      <c r="AK33" s="287">
        <v>0</v>
      </c>
      <c r="AL33" s="288"/>
      <c r="AM33" s="288"/>
      <c r="AN33" s="288"/>
      <c r="AO33" s="288"/>
      <c r="AP33" s="41"/>
      <c r="AQ33" s="41"/>
      <c r="AR33" s="42"/>
      <c r="BE33" s="296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95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293" t="s">
        <v>47</v>
      </c>
      <c r="Y35" s="291"/>
      <c r="Z35" s="291"/>
      <c r="AA35" s="291"/>
      <c r="AB35" s="291"/>
      <c r="AC35" s="45"/>
      <c r="AD35" s="45"/>
      <c r="AE35" s="45"/>
      <c r="AF35" s="45"/>
      <c r="AG35" s="45"/>
      <c r="AH35" s="45"/>
      <c r="AI35" s="45"/>
      <c r="AJ35" s="45"/>
      <c r="AK35" s="290">
        <f>SUM(AK26:AK33)</f>
        <v>186848.2</v>
      </c>
      <c r="AL35" s="291"/>
      <c r="AM35" s="291"/>
      <c r="AN35" s="291"/>
      <c r="AO35" s="292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50</v>
      </c>
      <c r="AI60" s="38"/>
      <c r="AJ60" s="38"/>
      <c r="AK60" s="38"/>
      <c r="AL60" s="38"/>
      <c r="AM60" s="52" t="s">
        <v>51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50</v>
      </c>
      <c r="AI75" s="38"/>
      <c r="AJ75" s="38"/>
      <c r="AK75" s="38"/>
      <c r="AL75" s="38"/>
      <c r="AM75" s="52" t="s">
        <v>51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2020_11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316" t="str">
        <f>K6</f>
        <v>Oprava nákladiště v dopravně D3 Zdounky</v>
      </c>
      <c r="M85" s="317"/>
      <c r="N85" s="317"/>
      <c r="O85" s="317"/>
      <c r="P85" s="317"/>
      <c r="Q85" s="317"/>
      <c r="R85" s="317"/>
      <c r="S85" s="317"/>
      <c r="T85" s="317"/>
      <c r="U85" s="317"/>
      <c r="V85" s="317"/>
      <c r="W85" s="317"/>
      <c r="X85" s="317"/>
      <c r="Y85" s="317"/>
      <c r="Z85" s="317"/>
      <c r="AA85" s="317"/>
      <c r="AB85" s="317"/>
      <c r="AC85" s="317"/>
      <c r="AD85" s="317"/>
      <c r="AE85" s="317"/>
      <c r="AF85" s="317"/>
      <c r="AG85" s="317"/>
      <c r="AH85" s="317"/>
      <c r="AI85" s="317"/>
      <c r="AJ85" s="317"/>
      <c r="AK85" s="317"/>
      <c r="AL85" s="317"/>
      <c r="AM85" s="317"/>
      <c r="AN85" s="317"/>
      <c r="AO85" s="317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dD3 Zdounky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318" t="str">
        <f>IF(AN8= "","",AN8)</f>
        <v/>
      </c>
      <c r="AN87" s="318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319" t="str">
        <f>IF(E17="","",E17)</f>
        <v xml:space="preserve"> </v>
      </c>
      <c r="AN89" s="320"/>
      <c r="AO89" s="320"/>
      <c r="AP89" s="320"/>
      <c r="AQ89" s="36"/>
      <c r="AR89" s="39"/>
      <c r="AS89" s="321" t="s">
        <v>55</v>
      </c>
      <c r="AT89" s="322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25.7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319" t="str">
        <f>IF(E20="","",E20)</f>
        <v>Správa železnic, státní organizace</v>
      </c>
      <c r="AN90" s="320"/>
      <c r="AO90" s="320"/>
      <c r="AP90" s="320"/>
      <c r="AQ90" s="36"/>
      <c r="AR90" s="39"/>
      <c r="AS90" s="323"/>
      <c r="AT90" s="324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25"/>
      <c r="AT91" s="326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311" t="s">
        <v>56</v>
      </c>
      <c r="D92" s="312"/>
      <c r="E92" s="312"/>
      <c r="F92" s="312"/>
      <c r="G92" s="312"/>
      <c r="H92" s="73"/>
      <c r="I92" s="314" t="s">
        <v>57</v>
      </c>
      <c r="J92" s="312"/>
      <c r="K92" s="312"/>
      <c r="L92" s="312"/>
      <c r="M92" s="312"/>
      <c r="N92" s="312"/>
      <c r="O92" s="312"/>
      <c r="P92" s="312"/>
      <c r="Q92" s="312"/>
      <c r="R92" s="312"/>
      <c r="S92" s="312"/>
      <c r="T92" s="312"/>
      <c r="U92" s="312"/>
      <c r="V92" s="312"/>
      <c r="W92" s="312"/>
      <c r="X92" s="312"/>
      <c r="Y92" s="312"/>
      <c r="Z92" s="312"/>
      <c r="AA92" s="312"/>
      <c r="AB92" s="312"/>
      <c r="AC92" s="312"/>
      <c r="AD92" s="312"/>
      <c r="AE92" s="312"/>
      <c r="AF92" s="312"/>
      <c r="AG92" s="313" t="s">
        <v>58</v>
      </c>
      <c r="AH92" s="312"/>
      <c r="AI92" s="312"/>
      <c r="AJ92" s="312"/>
      <c r="AK92" s="312"/>
      <c r="AL92" s="312"/>
      <c r="AM92" s="312"/>
      <c r="AN92" s="314" t="s">
        <v>59</v>
      </c>
      <c r="AO92" s="312"/>
      <c r="AP92" s="315"/>
      <c r="AQ92" s="74" t="s">
        <v>60</v>
      </c>
      <c r="AR92" s="39"/>
      <c r="AS92" s="75" t="s">
        <v>61</v>
      </c>
      <c r="AT92" s="76" t="s">
        <v>62</v>
      </c>
      <c r="AU92" s="76" t="s">
        <v>63</v>
      </c>
      <c r="AV92" s="76" t="s">
        <v>64</v>
      </c>
      <c r="AW92" s="76" t="s">
        <v>65</v>
      </c>
      <c r="AX92" s="76" t="s">
        <v>66</v>
      </c>
      <c r="AY92" s="76" t="s">
        <v>67</v>
      </c>
      <c r="AZ92" s="76" t="s">
        <v>68</v>
      </c>
      <c r="BA92" s="76" t="s">
        <v>69</v>
      </c>
      <c r="BB92" s="76" t="s">
        <v>70</v>
      </c>
      <c r="BC92" s="76" t="s">
        <v>71</v>
      </c>
      <c r="BD92" s="77" t="s">
        <v>72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09">
        <f>ROUND(SUM(AG95:AG98),2)</f>
        <v>154420</v>
      </c>
      <c r="AH94" s="309"/>
      <c r="AI94" s="309"/>
      <c r="AJ94" s="309"/>
      <c r="AK94" s="309"/>
      <c r="AL94" s="309"/>
      <c r="AM94" s="309"/>
      <c r="AN94" s="310">
        <f>SUM(AG94,AT94)</f>
        <v>186848.2</v>
      </c>
      <c r="AO94" s="310"/>
      <c r="AP94" s="310"/>
      <c r="AQ94" s="85" t="s">
        <v>1</v>
      </c>
      <c r="AR94" s="86"/>
      <c r="AS94" s="87">
        <f>ROUND(SUM(AS95:AS98),2)</f>
        <v>0</v>
      </c>
      <c r="AT94" s="88">
        <f>ROUND(SUM(AV94:AW94),2)</f>
        <v>32428.2</v>
      </c>
      <c r="AU94" s="89">
        <f>ROUND(SUM(AU95:AU98),5)</f>
        <v>0</v>
      </c>
      <c r="AV94" s="88">
        <f>ROUND(AZ94*L29,2)</f>
        <v>32428.2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ROUND(SUM(AZ95:AZ98),2)</f>
        <v>154420</v>
      </c>
      <c r="BA94" s="88">
        <f>ROUND(SUM(BA95:BA98),2)</f>
        <v>0</v>
      </c>
      <c r="BB94" s="88">
        <f>ROUND(SUM(BB95:BB98),2)</f>
        <v>0</v>
      </c>
      <c r="BC94" s="88">
        <f>ROUND(SUM(BC95:BC98),2)</f>
        <v>0</v>
      </c>
      <c r="BD94" s="90">
        <f>ROUND(SUM(BD95:BD98),2)</f>
        <v>0</v>
      </c>
      <c r="BS94" s="91" t="s">
        <v>74</v>
      </c>
      <c r="BT94" s="91" t="s">
        <v>75</v>
      </c>
      <c r="BU94" s="92" t="s">
        <v>76</v>
      </c>
      <c r="BV94" s="91" t="s">
        <v>77</v>
      </c>
      <c r="BW94" s="91" t="s">
        <v>5</v>
      </c>
      <c r="BX94" s="91" t="s">
        <v>78</v>
      </c>
      <c r="CL94" s="91" t="s">
        <v>1</v>
      </c>
    </row>
    <row r="95" spans="1:91" s="7" customFormat="1" ht="24.75" customHeight="1">
      <c r="A95" s="93" t="s">
        <v>79</v>
      </c>
      <c r="B95" s="94"/>
      <c r="C95" s="95"/>
      <c r="D95" s="308" t="s">
        <v>80</v>
      </c>
      <c r="E95" s="308"/>
      <c r="F95" s="308"/>
      <c r="G95" s="308"/>
      <c r="H95" s="308"/>
      <c r="I95" s="96"/>
      <c r="J95" s="308" t="s">
        <v>81</v>
      </c>
      <c r="K95" s="308"/>
      <c r="L95" s="308"/>
      <c r="M95" s="308"/>
      <c r="N95" s="308"/>
      <c r="O95" s="308"/>
      <c r="P95" s="308"/>
      <c r="Q95" s="308"/>
      <c r="R95" s="308"/>
      <c r="S95" s="308"/>
      <c r="T95" s="308"/>
      <c r="U95" s="308"/>
      <c r="V95" s="308"/>
      <c r="W95" s="308"/>
      <c r="X95" s="308"/>
      <c r="Y95" s="308"/>
      <c r="Z95" s="308"/>
      <c r="AA95" s="308"/>
      <c r="AB95" s="308"/>
      <c r="AC95" s="308"/>
      <c r="AD95" s="308"/>
      <c r="AE95" s="308"/>
      <c r="AF95" s="308"/>
      <c r="AG95" s="306">
        <f>'SO 01.1 - Pozemní komunik...'!J30</f>
        <v>0</v>
      </c>
      <c r="AH95" s="307"/>
      <c r="AI95" s="307"/>
      <c r="AJ95" s="307"/>
      <c r="AK95" s="307"/>
      <c r="AL95" s="307"/>
      <c r="AM95" s="307"/>
      <c r="AN95" s="306">
        <f>SUM(AG95,AT95)</f>
        <v>0</v>
      </c>
      <c r="AO95" s="307"/>
      <c r="AP95" s="307"/>
      <c r="AQ95" s="97" t="s">
        <v>82</v>
      </c>
      <c r="AR95" s="98"/>
      <c r="AS95" s="99">
        <v>0</v>
      </c>
      <c r="AT95" s="100">
        <f>ROUND(SUM(AV95:AW95),2)</f>
        <v>0</v>
      </c>
      <c r="AU95" s="101">
        <f>'SO 01.1 - Pozemní komunik...'!P120</f>
        <v>0</v>
      </c>
      <c r="AV95" s="100">
        <f>'SO 01.1 - Pozemní komunik...'!J33</f>
        <v>0</v>
      </c>
      <c r="AW95" s="100">
        <f>'SO 01.1 - Pozemní komunik...'!J34</f>
        <v>0</v>
      </c>
      <c r="AX95" s="100">
        <f>'SO 01.1 - Pozemní komunik...'!J35</f>
        <v>0</v>
      </c>
      <c r="AY95" s="100">
        <f>'SO 01.1 - Pozemní komunik...'!J36</f>
        <v>0</v>
      </c>
      <c r="AZ95" s="100">
        <f>'SO 01.1 - Pozemní komunik...'!F33</f>
        <v>0</v>
      </c>
      <c r="BA95" s="100">
        <f>'SO 01.1 - Pozemní komunik...'!F34</f>
        <v>0</v>
      </c>
      <c r="BB95" s="100">
        <f>'SO 01.1 - Pozemní komunik...'!F35</f>
        <v>0</v>
      </c>
      <c r="BC95" s="100">
        <f>'SO 01.1 - Pozemní komunik...'!F36</f>
        <v>0</v>
      </c>
      <c r="BD95" s="102">
        <f>'SO 01.1 - Pozemní komunik...'!F37</f>
        <v>0</v>
      </c>
      <c r="BT95" s="103" t="s">
        <v>83</v>
      </c>
      <c r="BV95" s="103" t="s">
        <v>77</v>
      </c>
      <c r="BW95" s="103" t="s">
        <v>84</v>
      </c>
      <c r="BX95" s="103" t="s">
        <v>5</v>
      </c>
      <c r="CL95" s="103" t="s">
        <v>1</v>
      </c>
      <c r="CM95" s="103" t="s">
        <v>85</v>
      </c>
    </row>
    <row r="96" spans="1:91" s="7" customFormat="1" ht="24.75" customHeight="1">
      <c r="A96" s="93" t="s">
        <v>79</v>
      </c>
      <c r="B96" s="94"/>
      <c r="C96" s="95"/>
      <c r="D96" s="308" t="s">
        <v>86</v>
      </c>
      <c r="E96" s="308"/>
      <c r="F96" s="308"/>
      <c r="G96" s="308"/>
      <c r="H96" s="308"/>
      <c r="I96" s="96"/>
      <c r="J96" s="308" t="s">
        <v>87</v>
      </c>
      <c r="K96" s="308"/>
      <c r="L96" s="308"/>
      <c r="M96" s="308"/>
      <c r="N96" s="308"/>
      <c r="O96" s="308"/>
      <c r="P96" s="308"/>
      <c r="Q96" s="308"/>
      <c r="R96" s="308"/>
      <c r="S96" s="308"/>
      <c r="T96" s="308"/>
      <c r="U96" s="308"/>
      <c r="V96" s="308"/>
      <c r="W96" s="308"/>
      <c r="X96" s="308"/>
      <c r="Y96" s="308"/>
      <c r="Z96" s="308"/>
      <c r="AA96" s="308"/>
      <c r="AB96" s="308"/>
      <c r="AC96" s="308"/>
      <c r="AD96" s="308"/>
      <c r="AE96" s="308"/>
      <c r="AF96" s="308"/>
      <c r="AG96" s="306">
        <f>'SO 01.2 - Pozemní komunik...'!J30</f>
        <v>0</v>
      </c>
      <c r="AH96" s="307"/>
      <c r="AI96" s="307"/>
      <c r="AJ96" s="307"/>
      <c r="AK96" s="307"/>
      <c r="AL96" s="307"/>
      <c r="AM96" s="307"/>
      <c r="AN96" s="306">
        <f>SUM(AG96,AT96)</f>
        <v>0</v>
      </c>
      <c r="AO96" s="307"/>
      <c r="AP96" s="307"/>
      <c r="AQ96" s="97" t="s">
        <v>82</v>
      </c>
      <c r="AR96" s="98"/>
      <c r="AS96" s="99">
        <v>0</v>
      </c>
      <c r="AT96" s="100">
        <f>ROUND(SUM(AV96:AW96),2)</f>
        <v>0</v>
      </c>
      <c r="AU96" s="101">
        <f>'SO 01.2 - Pozemní komunik...'!P119</f>
        <v>0</v>
      </c>
      <c r="AV96" s="100">
        <f>'SO 01.2 - Pozemní komunik...'!J33</f>
        <v>0</v>
      </c>
      <c r="AW96" s="100">
        <f>'SO 01.2 - Pozemní komunik...'!J34</f>
        <v>0</v>
      </c>
      <c r="AX96" s="100">
        <f>'SO 01.2 - Pozemní komunik...'!J35</f>
        <v>0</v>
      </c>
      <c r="AY96" s="100">
        <f>'SO 01.2 - Pozemní komunik...'!J36</f>
        <v>0</v>
      </c>
      <c r="AZ96" s="100">
        <f>'SO 01.2 - Pozemní komunik...'!F33</f>
        <v>0</v>
      </c>
      <c r="BA96" s="100">
        <f>'SO 01.2 - Pozemní komunik...'!F34</f>
        <v>0</v>
      </c>
      <c r="BB96" s="100">
        <f>'SO 01.2 - Pozemní komunik...'!F35</f>
        <v>0</v>
      </c>
      <c r="BC96" s="100">
        <f>'SO 01.2 - Pozemní komunik...'!F36</f>
        <v>0</v>
      </c>
      <c r="BD96" s="102">
        <f>'SO 01.2 - Pozemní komunik...'!F37</f>
        <v>0</v>
      </c>
      <c r="BT96" s="103" t="s">
        <v>83</v>
      </c>
      <c r="BV96" s="103" t="s">
        <v>77</v>
      </c>
      <c r="BW96" s="103" t="s">
        <v>88</v>
      </c>
      <c r="BX96" s="103" t="s">
        <v>5</v>
      </c>
      <c r="CL96" s="103" t="s">
        <v>1</v>
      </c>
      <c r="CM96" s="103" t="s">
        <v>85</v>
      </c>
    </row>
    <row r="97" spans="1:91" s="7" customFormat="1" ht="16.5" customHeight="1">
      <c r="A97" s="93" t="s">
        <v>79</v>
      </c>
      <c r="B97" s="94"/>
      <c r="C97" s="95"/>
      <c r="D97" s="308" t="s">
        <v>89</v>
      </c>
      <c r="E97" s="308"/>
      <c r="F97" s="308"/>
      <c r="G97" s="308"/>
      <c r="H97" s="308"/>
      <c r="I97" s="96"/>
      <c r="J97" s="308" t="s">
        <v>90</v>
      </c>
      <c r="K97" s="308"/>
      <c r="L97" s="308"/>
      <c r="M97" s="308"/>
      <c r="N97" s="308"/>
      <c r="O97" s="308"/>
      <c r="P97" s="308"/>
      <c r="Q97" s="308"/>
      <c r="R97" s="308"/>
      <c r="S97" s="308"/>
      <c r="T97" s="308"/>
      <c r="U97" s="308"/>
      <c r="V97" s="308"/>
      <c r="W97" s="308"/>
      <c r="X97" s="308"/>
      <c r="Y97" s="308"/>
      <c r="Z97" s="308"/>
      <c r="AA97" s="308"/>
      <c r="AB97" s="308"/>
      <c r="AC97" s="308"/>
      <c r="AD97" s="308"/>
      <c r="AE97" s="308"/>
      <c r="AF97" s="308"/>
      <c r="AG97" s="306">
        <f>'SO 02 - Kolejový svršek -...'!J30</f>
        <v>154420</v>
      </c>
      <c r="AH97" s="307"/>
      <c r="AI97" s="307"/>
      <c r="AJ97" s="307"/>
      <c r="AK97" s="307"/>
      <c r="AL97" s="307"/>
      <c r="AM97" s="307"/>
      <c r="AN97" s="306">
        <f>SUM(AG97,AT97)</f>
        <v>186848.2</v>
      </c>
      <c r="AO97" s="307"/>
      <c r="AP97" s="307"/>
      <c r="AQ97" s="97" t="s">
        <v>82</v>
      </c>
      <c r="AR97" s="98"/>
      <c r="AS97" s="99">
        <v>0</v>
      </c>
      <c r="AT97" s="100">
        <f>ROUND(SUM(AV97:AW97),2)</f>
        <v>32428.2</v>
      </c>
      <c r="AU97" s="101">
        <f>'SO 02 - Kolejový svršek -...'!P121</f>
        <v>0</v>
      </c>
      <c r="AV97" s="100">
        <f>'SO 02 - Kolejový svršek -...'!J33</f>
        <v>32428.2</v>
      </c>
      <c r="AW97" s="100">
        <f>'SO 02 - Kolejový svršek -...'!J34</f>
        <v>0</v>
      </c>
      <c r="AX97" s="100">
        <f>'SO 02 - Kolejový svršek -...'!J35</f>
        <v>0</v>
      </c>
      <c r="AY97" s="100">
        <f>'SO 02 - Kolejový svršek -...'!J36</f>
        <v>0</v>
      </c>
      <c r="AZ97" s="100">
        <f>'SO 02 - Kolejový svršek -...'!F33</f>
        <v>154420</v>
      </c>
      <c r="BA97" s="100">
        <f>'SO 02 - Kolejový svršek -...'!F34</f>
        <v>0</v>
      </c>
      <c r="BB97" s="100">
        <f>'SO 02 - Kolejový svršek -...'!F35</f>
        <v>0</v>
      </c>
      <c r="BC97" s="100">
        <f>'SO 02 - Kolejový svršek -...'!F36</f>
        <v>0</v>
      </c>
      <c r="BD97" s="102">
        <f>'SO 02 - Kolejový svršek -...'!F37</f>
        <v>0</v>
      </c>
      <c r="BT97" s="103" t="s">
        <v>83</v>
      </c>
      <c r="BV97" s="103" t="s">
        <v>77</v>
      </c>
      <c r="BW97" s="103" t="s">
        <v>91</v>
      </c>
      <c r="BX97" s="103" t="s">
        <v>5</v>
      </c>
      <c r="CL97" s="103" t="s">
        <v>1</v>
      </c>
      <c r="CM97" s="103" t="s">
        <v>85</v>
      </c>
    </row>
    <row r="98" spans="1:91" s="7" customFormat="1" ht="16.5" customHeight="1">
      <c r="A98" s="93" t="s">
        <v>79</v>
      </c>
      <c r="B98" s="94"/>
      <c r="C98" s="95"/>
      <c r="D98" s="308" t="s">
        <v>92</v>
      </c>
      <c r="E98" s="308"/>
      <c r="F98" s="308"/>
      <c r="G98" s="308"/>
      <c r="H98" s="308"/>
      <c r="I98" s="96"/>
      <c r="J98" s="308" t="s">
        <v>93</v>
      </c>
      <c r="K98" s="308"/>
      <c r="L98" s="308"/>
      <c r="M98" s="308"/>
      <c r="N98" s="308"/>
      <c r="O98" s="308"/>
      <c r="P98" s="308"/>
      <c r="Q98" s="308"/>
      <c r="R98" s="308"/>
      <c r="S98" s="308"/>
      <c r="T98" s="308"/>
      <c r="U98" s="308"/>
      <c r="V98" s="308"/>
      <c r="W98" s="308"/>
      <c r="X98" s="308"/>
      <c r="Y98" s="308"/>
      <c r="Z98" s="308"/>
      <c r="AA98" s="308"/>
      <c r="AB98" s="308"/>
      <c r="AC98" s="308"/>
      <c r="AD98" s="308"/>
      <c r="AE98" s="308"/>
      <c r="AF98" s="308"/>
      <c r="AG98" s="306">
        <f>'VON - Vedleší a ostatní n...'!J30</f>
        <v>0</v>
      </c>
      <c r="AH98" s="307"/>
      <c r="AI98" s="307"/>
      <c r="AJ98" s="307"/>
      <c r="AK98" s="307"/>
      <c r="AL98" s="307"/>
      <c r="AM98" s="307"/>
      <c r="AN98" s="306">
        <f>SUM(AG98,AT98)</f>
        <v>0</v>
      </c>
      <c r="AO98" s="307"/>
      <c r="AP98" s="307"/>
      <c r="AQ98" s="97" t="s">
        <v>92</v>
      </c>
      <c r="AR98" s="98"/>
      <c r="AS98" s="104">
        <v>0</v>
      </c>
      <c r="AT98" s="105">
        <f>ROUND(SUM(AV98:AW98),2)</f>
        <v>0</v>
      </c>
      <c r="AU98" s="106">
        <f>'VON - Vedleší a ostatní n...'!P117</f>
        <v>0</v>
      </c>
      <c r="AV98" s="105">
        <f>'VON - Vedleší a ostatní n...'!J33</f>
        <v>0</v>
      </c>
      <c r="AW98" s="105">
        <f>'VON - Vedleší a ostatní n...'!J34</f>
        <v>0</v>
      </c>
      <c r="AX98" s="105">
        <f>'VON - Vedleší a ostatní n...'!J35</f>
        <v>0</v>
      </c>
      <c r="AY98" s="105">
        <f>'VON - Vedleší a ostatní n...'!J36</f>
        <v>0</v>
      </c>
      <c r="AZ98" s="105">
        <f>'VON - Vedleší a ostatní n...'!F33</f>
        <v>0</v>
      </c>
      <c r="BA98" s="105">
        <f>'VON - Vedleší a ostatní n...'!F34</f>
        <v>0</v>
      </c>
      <c r="BB98" s="105">
        <f>'VON - Vedleší a ostatní n...'!F35</f>
        <v>0</v>
      </c>
      <c r="BC98" s="105">
        <f>'VON - Vedleší a ostatní n...'!F36</f>
        <v>0</v>
      </c>
      <c r="BD98" s="107">
        <f>'VON - Vedleší a ostatní n...'!F37</f>
        <v>0</v>
      </c>
      <c r="BT98" s="103" t="s">
        <v>83</v>
      </c>
      <c r="BV98" s="103" t="s">
        <v>77</v>
      </c>
      <c r="BW98" s="103" t="s">
        <v>94</v>
      </c>
      <c r="BX98" s="103" t="s">
        <v>5</v>
      </c>
      <c r="CL98" s="103" t="s">
        <v>1</v>
      </c>
      <c r="CM98" s="103" t="s">
        <v>85</v>
      </c>
    </row>
    <row r="99" spans="1:91" s="2" customFormat="1" ht="30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pans="1:9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sheetProtection algorithmName="SHA-512" hashValue="H8/mMkdg0BocD3kdEeDFGmgS+gm+aR98f8kz8U+wKEdMvCuZeV519bv9knu8uW3Ae8DjmYcZspRPRX9QW5dlDA==" saltValue="8j+H9V9brOgotR4X+fx6H7b7znq8w0SEX1U3qmSGeYHK2Hr0Of+l6jLV1ETCpUDxaMfuM6bzOoDVnt8QwVi0wg==" spinCount="100000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01.1 - Pozemní komunik...'!C2" display="/"/>
    <hyperlink ref="A96" location="'SO 01.2 - Pozemní komunik...'!C2" display="/"/>
    <hyperlink ref="A97" location="'SO 02 - Kolejový svršek -...'!C2" display="/"/>
    <hyperlink ref="A98" location="'VON - Vedleší a ostatní 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1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08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84</v>
      </c>
      <c r="AZ2" s="109" t="s">
        <v>95</v>
      </c>
      <c r="BA2" s="109" t="s">
        <v>1</v>
      </c>
      <c r="BB2" s="109" t="s">
        <v>1</v>
      </c>
      <c r="BC2" s="109" t="s">
        <v>96</v>
      </c>
      <c r="BD2" s="109" t="s">
        <v>85</v>
      </c>
    </row>
    <row r="3" spans="1:5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0"/>
      <c r="AT3" s="17" t="s">
        <v>85</v>
      </c>
      <c r="AZ3" s="109" t="s">
        <v>97</v>
      </c>
      <c r="BA3" s="109" t="s">
        <v>1</v>
      </c>
      <c r="BB3" s="109" t="s">
        <v>1</v>
      </c>
      <c r="BC3" s="109" t="s">
        <v>98</v>
      </c>
      <c r="BD3" s="109" t="s">
        <v>85</v>
      </c>
    </row>
    <row r="4" spans="1:56" s="1" customFormat="1" ht="24.95" customHeight="1">
      <c r="B4" s="20"/>
      <c r="D4" s="113" t="s">
        <v>99</v>
      </c>
      <c r="I4" s="108"/>
      <c r="L4" s="20"/>
      <c r="M4" s="114" t="s">
        <v>10</v>
      </c>
      <c r="AT4" s="17" t="s">
        <v>4</v>
      </c>
      <c r="AZ4" s="109" t="s">
        <v>100</v>
      </c>
      <c r="BA4" s="109" t="s">
        <v>1</v>
      </c>
      <c r="BB4" s="109" t="s">
        <v>1</v>
      </c>
      <c r="BC4" s="109" t="s">
        <v>101</v>
      </c>
      <c r="BD4" s="109" t="s">
        <v>85</v>
      </c>
    </row>
    <row r="5" spans="1:56" s="1" customFormat="1" ht="6.95" customHeight="1">
      <c r="B5" s="20"/>
      <c r="I5" s="108"/>
      <c r="L5" s="20"/>
      <c r="AZ5" s="109" t="s">
        <v>102</v>
      </c>
      <c r="BA5" s="109" t="s">
        <v>1</v>
      </c>
      <c r="BB5" s="109" t="s">
        <v>1</v>
      </c>
      <c r="BC5" s="109" t="s">
        <v>103</v>
      </c>
      <c r="BD5" s="109" t="s">
        <v>85</v>
      </c>
    </row>
    <row r="6" spans="1:56" s="1" customFormat="1" ht="12" customHeight="1">
      <c r="B6" s="20"/>
      <c r="D6" s="115" t="s">
        <v>16</v>
      </c>
      <c r="I6" s="108"/>
      <c r="L6" s="20"/>
      <c r="AZ6" s="109" t="s">
        <v>104</v>
      </c>
      <c r="BA6" s="109" t="s">
        <v>1</v>
      </c>
      <c r="BB6" s="109" t="s">
        <v>1</v>
      </c>
      <c r="BC6" s="109" t="s">
        <v>105</v>
      </c>
      <c r="BD6" s="109" t="s">
        <v>85</v>
      </c>
    </row>
    <row r="7" spans="1:56" s="1" customFormat="1" ht="16.5" customHeight="1">
      <c r="B7" s="20"/>
      <c r="E7" s="330" t="str">
        <f>'Rekapitulace stavby'!K6</f>
        <v>Oprava nákladiště v dopravně D3 Zdounky</v>
      </c>
      <c r="F7" s="331"/>
      <c r="G7" s="331"/>
      <c r="H7" s="331"/>
      <c r="I7" s="108"/>
      <c r="L7" s="20"/>
      <c r="AZ7" s="109" t="s">
        <v>106</v>
      </c>
      <c r="BA7" s="109" t="s">
        <v>1</v>
      </c>
      <c r="BB7" s="109" t="s">
        <v>1</v>
      </c>
      <c r="BC7" s="109" t="s">
        <v>105</v>
      </c>
      <c r="BD7" s="109" t="s">
        <v>85</v>
      </c>
    </row>
    <row r="8" spans="1:56" s="2" customFormat="1" ht="12" customHeight="1">
      <c r="A8" s="34"/>
      <c r="B8" s="39"/>
      <c r="C8" s="34"/>
      <c r="D8" s="115" t="s">
        <v>107</v>
      </c>
      <c r="E8" s="34"/>
      <c r="F8" s="34"/>
      <c r="G8" s="34"/>
      <c r="H8" s="34"/>
      <c r="I8" s="116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9" t="s">
        <v>108</v>
      </c>
      <c r="BA8" s="109" t="s">
        <v>1</v>
      </c>
      <c r="BB8" s="109" t="s">
        <v>1</v>
      </c>
      <c r="BC8" s="109" t="s">
        <v>109</v>
      </c>
      <c r="BD8" s="109" t="s">
        <v>85</v>
      </c>
    </row>
    <row r="9" spans="1:56" s="2" customFormat="1" ht="24.75" customHeight="1">
      <c r="A9" s="34"/>
      <c r="B9" s="39"/>
      <c r="C9" s="34"/>
      <c r="D9" s="34"/>
      <c r="E9" s="332" t="s">
        <v>110</v>
      </c>
      <c r="F9" s="333"/>
      <c r="G9" s="333"/>
      <c r="H9" s="333"/>
      <c r="I9" s="116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9" t="s">
        <v>111</v>
      </c>
      <c r="BA9" s="109" t="s">
        <v>1</v>
      </c>
      <c r="BB9" s="109" t="s">
        <v>1</v>
      </c>
      <c r="BC9" s="109" t="s">
        <v>112</v>
      </c>
      <c r="BD9" s="109" t="s">
        <v>85</v>
      </c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116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9" t="s">
        <v>113</v>
      </c>
      <c r="BA10" s="109" t="s">
        <v>1</v>
      </c>
      <c r="BB10" s="109" t="s">
        <v>1</v>
      </c>
      <c r="BC10" s="109" t="s">
        <v>114</v>
      </c>
      <c r="BD10" s="109" t="s">
        <v>85</v>
      </c>
    </row>
    <row r="11" spans="1:56" s="2" customFormat="1" ht="12" customHeight="1">
      <c r="A11" s="34"/>
      <c r="B11" s="39"/>
      <c r="C11" s="34"/>
      <c r="D11" s="115" t="s">
        <v>18</v>
      </c>
      <c r="E11" s="34"/>
      <c r="F11" s="117" t="s">
        <v>1</v>
      </c>
      <c r="G11" s="34"/>
      <c r="H11" s="34"/>
      <c r="I11" s="118" t="s">
        <v>19</v>
      </c>
      <c r="J11" s="117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09" t="s">
        <v>115</v>
      </c>
      <c r="BA11" s="109" t="s">
        <v>1</v>
      </c>
      <c r="BB11" s="109" t="s">
        <v>1</v>
      </c>
      <c r="BC11" s="109" t="s">
        <v>116</v>
      </c>
      <c r="BD11" s="109" t="s">
        <v>85</v>
      </c>
    </row>
    <row r="12" spans="1:56" s="2" customFormat="1" ht="12" customHeight="1">
      <c r="A12" s="34"/>
      <c r="B12" s="39"/>
      <c r="C12" s="34"/>
      <c r="D12" s="115" t="s">
        <v>20</v>
      </c>
      <c r="E12" s="34"/>
      <c r="F12" s="117" t="s">
        <v>21</v>
      </c>
      <c r="G12" s="34"/>
      <c r="H12" s="34"/>
      <c r="I12" s="118" t="s">
        <v>22</v>
      </c>
      <c r="J12" s="119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09" t="s">
        <v>117</v>
      </c>
      <c r="BA12" s="109" t="s">
        <v>1</v>
      </c>
      <c r="BB12" s="109" t="s">
        <v>1</v>
      </c>
      <c r="BC12" s="109" t="s">
        <v>118</v>
      </c>
      <c r="BD12" s="109" t="s">
        <v>85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6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109" t="s">
        <v>119</v>
      </c>
      <c r="BA13" s="109" t="s">
        <v>1</v>
      </c>
      <c r="BB13" s="109" t="s">
        <v>1</v>
      </c>
      <c r="BC13" s="109" t="s">
        <v>120</v>
      </c>
      <c r="BD13" s="109" t="s">
        <v>85</v>
      </c>
    </row>
    <row r="14" spans="1:56" s="2" customFormat="1" ht="12" customHeight="1">
      <c r="A14" s="34"/>
      <c r="B14" s="39"/>
      <c r="C14" s="34"/>
      <c r="D14" s="115" t="s">
        <v>23</v>
      </c>
      <c r="E14" s="34"/>
      <c r="F14" s="34"/>
      <c r="G14" s="34"/>
      <c r="H14" s="34"/>
      <c r="I14" s="118" t="s">
        <v>24</v>
      </c>
      <c r="J14" s="117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109" t="s">
        <v>121</v>
      </c>
      <c r="BA14" s="109" t="s">
        <v>1</v>
      </c>
      <c r="BB14" s="109" t="s">
        <v>1</v>
      </c>
      <c r="BC14" s="109" t="s">
        <v>122</v>
      </c>
      <c r="BD14" s="109" t="s">
        <v>85</v>
      </c>
    </row>
    <row r="15" spans="1:56" s="2" customFormat="1" ht="18" customHeight="1">
      <c r="A15" s="34"/>
      <c r="B15" s="39"/>
      <c r="C15" s="34"/>
      <c r="D15" s="34"/>
      <c r="E15" s="117" t="s">
        <v>26</v>
      </c>
      <c r="F15" s="34"/>
      <c r="G15" s="34"/>
      <c r="H15" s="34"/>
      <c r="I15" s="118" t="s">
        <v>27</v>
      </c>
      <c r="J15" s="117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109" t="s">
        <v>123</v>
      </c>
      <c r="BA15" s="109" t="s">
        <v>1</v>
      </c>
      <c r="BB15" s="109" t="s">
        <v>1</v>
      </c>
      <c r="BC15" s="109" t="s">
        <v>124</v>
      </c>
      <c r="BD15" s="109" t="s">
        <v>85</v>
      </c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6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109" t="s">
        <v>125</v>
      </c>
      <c r="BA16" s="109" t="s">
        <v>1</v>
      </c>
      <c r="BB16" s="109" t="s">
        <v>1</v>
      </c>
      <c r="BC16" s="109" t="s">
        <v>126</v>
      </c>
      <c r="BD16" s="109" t="s">
        <v>85</v>
      </c>
    </row>
    <row r="17" spans="1:56" s="2" customFormat="1" ht="12" customHeight="1">
      <c r="A17" s="34"/>
      <c r="B17" s="39"/>
      <c r="C17" s="34"/>
      <c r="D17" s="115" t="s">
        <v>28</v>
      </c>
      <c r="E17" s="34"/>
      <c r="F17" s="34"/>
      <c r="G17" s="34"/>
      <c r="H17" s="34"/>
      <c r="I17" s="118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Z17" s="109" t="s">
        <v>127</v>
      </c>
      <c r="BA17" s="109" t="s">
        <v>1</v>
      </c>
      <c r="BB17" s="109" t="s">
        <v>1</v>
      </c>
      <c r="BC17" s="109" t="s">
        <v>128</v>
      </c>
      <c r="BD17" s="109" t="s">
        <v>85</v>
      </c>
    </row>
    <row r="18" spans="1:56" s="2" customFormat="1" ht="18" customHeight="1">
      <c r="A18" s="34"/>
      <c r="B18" s="39"/>
      <c r="C18" s="34"/>
      <c r="D18" s="34"/>
      <c r="E18" s="334" t="str">
        <f>'Rekapitulace stavby'!E14</f>
        <v>Vyplň údaj</v>
      </c>
      <c r="F18" s="335"/>
      <c r="G18" s="335"/>
      <c r="H18" s="335"/>
      <c r="I18" s="118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Z18" s="109" t="s">
        <v>129</v>
      </c>
      <c r="BA18" s="109" t="s">
        <v>1</v>
      </c>
      <c r="BB18" s="109" t="s">
        <v>1</v>
      </c>
      <c r="BC18" s="109" t="s">
        <v>122</v>
      </c>
      <c r="BD18" s="109" t="s">
        <v>85</v>
      </c>
    </row>
    <row r="19" spans="1:56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6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Z19" s="109" t="s">
        <v>130</v>
      </c>
      <c r="BA19" s="109" t="s">
        <v>1</v>
      </c>
      <c r="BB19" s="109" t="s">
        <v>1</v>
      </c>
      <c r="BC19" s="109" t="s">
        <v>131</v>
      </c>
      <c r="BD19" s="109" t="s">
        <v>85</v>
      </c>
    </row>
    <row r="20" spans="1:56" s="2" customFormat="1" ht="12" customHeight="1">
      <c r="A20" s="34"/>
      <c r="B20" s="39"/>
      <c r="C20" s="34"/>
      <c r="D20" s="115" t="s">
        <v>30</v>
      </c>
      <c r="E20" s="34"/>
      <c r="F20" s="34"/>
      <c r="G20" s="34"/>
      <c r="H20" s="34"/>
      <c r="I20" s="118" t="s">
        <v>24</v>
      </c>
      <c r="J20" s="117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56" s="2" customFormat="1" ht="18" customHeight="1">
      <c r="A21" s="34"/>
      <c r="B21" s="39"/>
      <c r="C21" s="34"/>
      <c r="D21" s="34"/>
      <c r="E21" s="117" t="str">
        <f>IF('Rekapitulace stavby'!E17="","",'Rekapitulace stavby'!E17)</f>
        <v xml:space="preserve"> </v>
      </c>
      <c r="F21" s="34"/>
      <c r="G21" s="34"/>
      <c r="H21" s="34"/>
      <c r="I21" s="118" t="s">
        <v>27</v>
      </c>
      <c r="J21" s="117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56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6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56" s="2" customFormat="1" ht="12" customHeight="1">
      <c r="A23" s="34"/>
      <c r="B23" s="39"/>
      <c r="C23" s="34"/>
      <c r="D23" s="115" t="s">
        <v>33</v>
      </c>
      <c r="E23" s="34"/>
      <c r="F23" s="34"/>
      <c r="G23" s="34"/>
      <c r="H23" s="34"/>
      <c r="I23" s="118" t="s">
        <v>24</v>
      </c>
      <c r="J23" s="117" t="s">
        <v>25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56" s="2" customFormat="1" ht="18" customHeight="1">
      <c r="A24" s="34"/>
      <c r="B24" s="39"/>
      <c r="C24" s="34"/>
      <c r="D24" s="34"/>
      <c r="E24" s="117" t="s">
        <v>26</v>
      </c>
      <c r="F24" s="34"/>
      <c r="G24" s="34"/>
      <c r="H24" s="34"/>
      <c r="I24" s="118" t="s">
        <v>27</v>
      </c>
      <c r="J24" s="117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56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6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56" s="2" customFormat="1" ht="12" customHeight="1">
      <c r="A26" s="34"/>
      <c r="B26" s="39"/>
      <c r="C26" s="34"/>
      <c r="D26" s="115" t="s">
        <v>34</v>
      </c>
      <c r="E26" s="34"/>
      <c r="F26" s="34"/>
      <c r="G26" s="34"/>
      <c r="H26" s="34"/>
      <c r="I26" s="116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56" s="8" customFormat="1" ht="16.5" customHeight="1">
      <c r="A27" s="120"/>
      <c r="B27" s="121"/>
      <c r="C27" s="120"/>
      <c r="D27" s="120"/>
      <c r="E27" s="336" t="s">
        <v>1</v>
      </c>
      <c r="F27" s="336"/>
      <c r="G27" s="336"/>
      <c r="H27" s="33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56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6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56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5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56" s="2" customFormat="1" ht="25.35" customHeight="1">
      <c r="A30" s="34"/>
      <c r="B30" s="39"/>
      <c r="C30" s="34"/>
      <c r="D30" s="126" t="s">
        <v>35</v>
      </c>
      <c r="E30" s="34"/>
      <c r="F30" s="34"/>
      <c r="G30" s="34"/>
      <c r="H30" s="34"/>
      <c r="I30" s="116"/>
      <c r="J30" s="127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56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5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56" s="2" customFormat="1" ht="14.45" customHeight="1">
      <c r="A32" s="34"/>
      <c r="B32" s="39"/>
      <c r="C32" s="34"/>
      <c r="D32" s="34"/>
      <c r="E32" s="34"/>
      <c r="F32" s="128" t="s">
        <v>37</v>
      </c>
      <c r="G32" s="34"/>
      <c r="H32" s="34"/>
      <c r="I32" s="129" t="s">
        <v>36</v>
      </c>
      <c r="J32" s="128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30" t="s">
        <v>39</v>
      </c>
      <c r="E33" s="115" t="s">
        <v>40</v>
      </c>
      <c r="F33" s="131">
        <f>ROUND((SUM(BE120:BE300)),  2)</f>
        <v>0</v>
      </c>
      <c r="G33" s="34"/>
      <c r="H33" s="34"/>
      <c r="I33" s="132">
        <v>0.21</v>
      </c>
      <c r="J33" s="131">
        <f>ROUND(((SUM(BE120:BE300))*I33),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5" t="s">
        <v>41</v>
      </c>
      <c r="F34" s="131">
        <f>ROUND((SUM(BF120:BF300)),  2)</f>
        <v>0</v>
      </c>
      <c r="G34" s="34"/>
      <c r="H34" s="34"/>
      <c r="I34" s="132">
        <v>0.15</v>
      </c>
      <c r="J34" s="131">
        <f>ROUND(((SUM(BF120:BF300))*I34),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5" t="s">
        <v>42</v>
      </c>
      <c r="F35" s="131">
        <f>ROUND((SUM(BG120:BG300)),  2)</f>
        <v>0</v>
      </c>
      <c r="G35" s="34"/>
      <c r="H35" s="34"/>
      <c r="I35" s="132">
        <v>0.21</v>
      </c>
      <c r="J35" s="131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5" t="s">
        <v>43</v>
      </c>
      <c r="F36" s="131">
        <f>ROUND((SUM(BH120:BH300)),  2)</f>
        <v>0</v>
      </c>
      <c r="G36" s="34"/>
      <c r="H36" s="34"/>
      <c r="I36" s="132">
        <v>0.15</v>
      </c>
      <c r="J36" s="131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5" t="s">
        <v>44</v>
      </c>
      <c r="F37" s="131">
        <f>ROUND((SUM(BI120:BI300)),  2)</f>
        <v>0</v>
      </c>
      <c r="G37" s="34"/>
      <c r="H37" s="34"/>
      <c r="I37" s="132">
        <v>0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6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3"/>
      <c r="D39" s="134" t="s">
        <v>45</v>
      </c>
      <c r="E39" s="135"/>
      <c r="F39" s="135"/>
      <c r="G39" s="136" t="s">
        <v>46</v>
      </c>
      <c r="H39" s="137" t="s">
        <v>47</v>
      </c>
      <c r="I39" s="138"/>
      <c r="J39" s="139">
        <f>SUM(J30:J37)</f>
        <v>0</v>
      </c>
      <c r="K39" s="14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6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1" t="s">
        <v>48</v>
      </c>
      <c r="E50" s="142"/>
      <c r="F50" s="142"/>
      <c r="G50" s="141" t="s">
        <v>49</v>
      </c>
      <c r="H50" s="142"/>
      <c r="I50" s="143"/>
      <c r="J50" s="142"/>
      <c r="K50" s="142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4" t="s">
        <v>50</v>
      </c>
      <c r="E61" s="145"/>
      <c r="F61" s="146" t="s">
        <v>51</v>
      </c>
      <c r="G61" s="144" t="s">
        <v>50</v>
      </c>
      <c r="H61" s="145"/>
      <c r="I61" s="147"/>
      <c r="J61" s="148" t="s">
        <v>51</v>
      </c>
      <c r="K61" s="14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1" t="s">
        <v>52</v>
      </c>
      <c r="E65" s="149"/>
      <c r="F65" s="149"/>
      <c r="G65" s="141" t="s">
        <v>53</v>
      </c>
      <c r="H65" s="149"/>
      <c r="I65" s="150"/>
      <c r="J65" s="149"/>
      <c r="K65" s="14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4" t="s">
        <v>50</v>
      </c>
      <c r="E76" s="145"/>
      <c r="F76" s="146" t="s">
        <v>51</v>
      </c>
      <c r="G76" s="144" t="s">
        <v>50</v>
      </c>
      <c r="H76" s="145"/>
      <c r="I76" s="147"/>
      <c r="J76" s="148" t="s">
        <v>51</v>
      </c>
      <c r="K76" s="14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132</v>
      </c>
      <c r="D82" s="36"/>
      <c r="E82" s="36"/>
      <c r="F82" s="36"/>
      <c r="G82" s="36"/>
      <c r="H82" s="36"/>
      <c r="I82" s="11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8" t="str">
        <f>E7</f>
        <v>Oprava nákladiště v dopravně D3 Zdounky</v>
      </c>
      <c r="F85" s="329"/>
      <c r="G85" s="329"/>
      <c r="H85" s="329"/>
      <c r="I85" s="11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107</v>
      </c>
      <c r="D86" s="36"/>
      <c r="E86" s="36"/>
      <c r="F86" s="36"/>
      <c r="G86" s="36"/>
      <c r="H86" s="36"/>
      <c r="I86" s="11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24.75" customHeight="1">
      <c r="A87" s="34"/>
      <c r="B87" s="35"/>
      <c r="C87" s="36"/>
      <c r="D87" s="36"/>
      <c r="E87" s="316" t="str">
        <f>E9</f>
        <v>SO 01.1 - Pozemní komunikace - oprava plochy nákladiště - položky ÚOŽI</v>
      </c>
      <c r="F87" s="327"/>
      <c r="G87" s="327"/>
      <c r="H87" s="327"/>
      <c r="I87" s="11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dD3 Zdounky</v>
      </c>
      <c r="G89" s="36"/>
      <c r="H89" s="36"/>
      <c r="I89" s="118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Správa železnic, státní organizace</v>
      </c>
      <c r="G91" s="36"/>
      <c r="H91" s="36"/>
      <c r="I91" s="118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118" t="s">
        <v>33</v>
      </c>
      <c r="J92" s="32" t="str">
        <f>E24</f>
        <v>Správa železnic, státní organizace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7" t="s">
        <v>133</v>
      </c>
      <c r="D94" s="158"/>
      <c r="E94" s="158"/>
      <c r="F94" s="158"/>
      <c r="G94" s="158"/>
      <c r="H94" s="158"/>
      <c r="I94" s="159"/>
      <c r="J94" s="160" t="s">
        <v>134</v>
      </c>
      <c r="K94" s="158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1" t="s">
        <v>135</v>
      </c>
      <c r="D96" s="36"/>
      <c r="E96" s="36"/>
      <c r="F96" s="36"/>
      <c r="G96" s="36"/>
      <c r="H96" s="36"/>
      <c r="I96" s="11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136</v>
      </c>
    </row>
    <row r="97" spans="1:31" s="9" customFormat="1" ht="24.95" customHeight="1">
      <c r="B97" s="162"/>
      <c r="C97" s="163"/>
      <c r="D97" s="164" t="s">
        <v>137</v>
      </c>
      <c r="E97" s="165"/>
      <c r="F97" s="165"/>
      <c r="G97" s="165"/>
      <c r="H97" s="165"/>
      <c r="I97" s="166"/>
      <c r="J97" s="167">
        <f>J121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138</v>
      </c>
      <c r="E98" s="172"/>
      <c r="F98" s="172"/>
      <c r="G98" s="172"/>
      <c r="H98" s="172"/>
      <c r="I98" s="173"/>
      <c r="J98" s="174">
        <f>J122</f>
        <v>0</v>
      </c>
      <c r="K98" s="170"/>
      <c r="L98" s="175"/>
    </row>
    <row r="99" spans="1:31" s="9" customFormat="1" ht="24.95" customHeight="1">
      <c r="B99" s="162"/>
      <c r="C99" s="163"/>
      <c r="D99" s="164" t="s">
        <v>139</v>
      </c>
      <c r="E99" s="165"/>
      <c r="F99" s="165"/>
      <c r="G99" s="165"/>
      <c r="H99" s="165"/>
      <c r="I99" s="166"/>
      <c r="J99" s="167">
        <f>J213</f>
        <v>0</v>
      </c>
      <c r="K99" s="163"/>
      <c r="L99" s="168"/>
    </row>
    <row r="100" spans="1:31" s="9" customFormat="1" ht="24.95" customHeight="1">
      <c r="B100" s="162"/>
      <c r="C100" s="163"/>
      <c r="D100" s="164" t="s">
        <v>140</v>
      </c>
      <c r="E100" s="165"/>
      <c r="F100" s="165"/>
      <c r="G100" s="165"/>
      <c r="H100" s="165"/>
      <c r="I100" s="166"/>
      <c r="J100" s="167">
        <f>J261</f>
        <v>0</v>
      </c>
      <c r="K100" s="163"/>
      <c r="L100" s="168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11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153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156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141</v>
      </c>
      <c r="D107" s="36"/>
      <c r="E107" s="36"/>
      <c r="F107" s="36"/>
      <c r="G107" s="36"/>
      <c r="H107" s="36"/>
      <c r="I107" s="11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11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11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28" t="str">
        <f>E7</f>
        <v>Oprava nákladiště v dopravně D3 Zdounky</v>
      </c>
      <c r="F110" s="329"/>
      <c r="G110" s="329"/>
      <c r="H110" s="329"/>
      <c r="I110" s="11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107</v>
      </c>
      <c r="D111" s="36"/>
      <c r="E111" s="36"/>
      <c r="F111" s="36"/>
      <c r="G111" s="36"/>
      <c r="H111" s="36"/>
      <c r="I111" s="11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4.75" customHeight="1">
      <c r="A112" s="34"/>
      <c r="B112" s="35"/>
      <c r="C112" s="36"/>
      <c r="D112" s="36"/>
      <c r="E112" s="316" t="str">
        <f>E9</f>
        <v>SO 01.1 - Pozemní komunikace - oprava plochy nákladiště - položky ÚOŽI</v>
      </c>
      <c r="F112" s="327"/>
      <c r="G112" s="327"/>
      <c r="H112" s="327"/>
      <c r="I112" s="11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11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>dD3 Zdounky</v>
      </c>
      <c r="G114" s="36"/>
      <c r="H114" s="36"/>
      <c r="I114" s="118" t="s">
        <v>22</v>
      </c>
      <c r="J114" s="66">
        <f>IF(J12="","",J12)</f>
        <v>0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11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2" customHeight="1">
      <c r="A116" s="34"/>
      <c r="B116" s="35"/>
      <c r="C116" s="29" t="s">
        <v>23</v>
      </c>
      <c r="D116" s="36"/>
      <c r="E116" s="36"/>
      <c r="F116" s="27" t="str">
        <f>E15</f>
        <v>Správa železnic, státní organizace</v>
      </c>
      <c r="G116" s="36"/>
      <c r="H116" s="36"/>
      <c r="I116" s="118" t="s">
        <v>30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7" customHeight="1">
      <c r="A117" s="34"/>
      <c r="B117" s="35"/>
      <c r="C117" s="29" t="s">
        <v>28</v>
      </c>
      <c r="D117" s="36"/>
      <c r="E117" s="36"/>
      <c r="F117" s="27" t="str">
        <f>IF(E18="","",E18)</f>
        <v>Vyplň údaj</v>
      </c>
      <c r="G117" s="36"/>
      <c r="H117" s="36"/>
      <c r="I117" s="118" t="s">
        <v>33</v>
      </c>
      <c r="J117" s="32" t="str">
        <f>E24</f>
        <v>Správa železnic, státní organizace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11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76"/>
      <c r="B119" s="177"/>
      <c r="C119" s="178" t="s">
        <v>142</v>
      </c>
      <c r="D119" s="179" t="s">
        <v>60</v>
      </c>
      <c r="E119" s="179" t="s">
        <v>56</v>
      </c>
      <c r="F119" s="179" t="s">
        <v>57</v>
      </c>
      <c r="G119" s="179" t="s">
        <v>143</v>
      </c>
      <c r="H119" s="179" t="s">
        <v>144</v>
      </c>
      <c r="I119" s="180" t="s">
        <v>145</v>
      </c>
      <c r="J119" s="179" t="s">
        <v>134</v>
      </c>
      <c r="K119" s="181" t="s">
        <v>146</v>
      </c>
      <c r="L119" s="182"/>
      <c r="M119" s="75" t="s">
        <v>1</v>
      </c>
      <c r="N119" s="76" t="s">
        <v>39</v>
      </c>
      <c r="O119" s="76" t="s">
        <v>147</v>
      </c>
      <c r="P119" s="76" t="s">
        <v>148</v>
      </c>
      <c r="Q119" s="76" t="s">
        <v>149</v>
      </c>
      <c r="R119" s="76" t="s">
        <v>150</v>
      </c>
      <c r="S119" s="76" t="s">
        <v>151</v>
      </c>
      <c r="T119" s="77" t="s">
        <v>152</v>
      </c>
      <c r="U119" s="176"/>
      <c r="V119" s="176"/>
      <c r="W119" s="176"/>
      <c r="X119" s="176"/>
      <c r="Y119" s="176"/>
      <c r="Z119" s="176"/>
      <c r="AA119" s="176"/>
      <c r="AB119" s="176"/>
      <c r="AC119" s="176"/>
      <c r="AD119" s="176"/>
      <c r="AE119" s="176"/>
    </row>
    <row r="120" spans="1:65" s="2" customFormat="1" ht="22.9" customHeight="1">
      <c r="A120" s="34"/>
      <c r="B120" s="35"/>
      <c r="C120" s="82" t="s">
        <v>153</v>
      </c>
      <c r="D120" s="36"/>
      <c r="E120" s="36"/>
      <c r="F120" s="36"/>
      <c r="G120" s="36"/>
      <c r="H120" s="36"/>
      <c r="I120" s="116"/>
      <c r="J120" s="183">
        <f>BK120</f>
        <v>0</v>
      </c>
      <c r="K120" s="36"/>
      <c r="L120" s="39"/>
      <c r="M120" s="78"/>
      <c r="N120" s="184"/>
      <c r="O120" s="79"/>
      <c r="P120" s="185">
        <f>P121+P213+P261</f>
        <v>0</v>
      </c>
      <c r="Q120" s="79"/>
      <c r="R120" s="185">
        <f>R121+R213+R261</f>
        <v>1536.8961000000002</v>
      </c>
      <c r="S120" s="79"/>
      <c r="T120" s="186">
        <f>T121+T213+T261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74</v>
      </c>
      <c r="AU120" s="17" t="s">
        <v>136</v>
      </c>
      <c r="BK120" s="187">
        <f>BK121+BK213+BK261</f>
        <v>0</v>
      </c>
    </row>
    <row r="121" spans="1:65" s="12" customFormat="1" ht="25.9" customHeight="1">
      <c r="B121" s="188"/>
      <c r="C121" s="189"/>
      <c r="D121" s="190" t="s">
        <v>74</v>
      </c>
      <c r="E121" s="191" t="s">
        <v>154</v>
      </c>
      <c r="F121" s="191" t="s">
        <v>155</v>
      </c>
      <c r="G121" s="189"/>
      <c r="H121" s="189"/>
      <c r="I121" s="192"/>
      <c r="J121" s="193">
        <f>BK121</f>
        <v>0</v>
      </c>
      <c r="K121" s="189"/>
      <c r="L121" s="194"/>
      <c r="M121" s="195"/>
      <c r="N121" s="196"/>
      <c r="O121" s="196"/>
      <c r="P121" s="197">
        <f>P122</f>
        <v>0</v>
      </c>
      <c r="Q121" s="196"/>
      <c r="R121" s="197">
        <f>R122</f>
        <v>0</v>
      </c>
      <c r="S121" s="196"/>
      <c r="T121" s="198">
        <f>T122</f>
        <v>0</v>
      </c>
      <c r="AR121" s="199" t="s">
        <v>83</v>
      </c>
      <c r="AT121" s="200" t="s">
        <v>74</v>
      </c>
      <c r="AU121" s="200" t="s">
        <v>75</v>
      </c>
      <c r="AY121" s="199" t="s">
        <v>156</v>
      </c>
      <c r="BK121" s="201">
        <f>BK122</f>
        <v>0</v>
      </c>
    </row>
    <row r="122" spans="1:65" s="12" customFormat="1" ht="22.9" customHeight="1">
      <c r="B122" s="188"/>
      <c r="C122" s="189"/>
      <c r="D122" s="190" t="s">
        <v>74</v>
      </c>
      <c r="E122" s="202" t="s">
        <v>157</v>
      </c>
      <c r="F122" s="202" t="s">
        <v>158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SUM(P123:P212)</f>
        <v>0</v>
      </c>
      <c r="Q122" s="196"/>
      <c r="R122" s="197">
        <f>SUM(R123:R212)</f>
        <v>0</v>
      </c>
      <c r="S122" s="196"/>
      <c r="T122" s="198">
        <f>SUM(T123:T212)</f>
        <v>0</v>
      </c>
      <c r="AR122" s="199" t="s">
        <v>83</v>
      </c>
      <c r="AT122" s="200" t="s">
        <v>74</v>
      </c>
      <c r="AU122" s="200" t="s">
        <v>83</v>
      </c>
      <c r="AY122" s="199" t="s">
        <v>156</v>
      </c>
      <c r="BK122" s="201">
        <f>SUM(BK123:BK212)</f>
        <v>0</v>
      </c>
    </row>
    <row r="123" spans="1:65" s="2" customFormat="1" ht="21.75" customHeight="1">
      <c r="A123" s="34"/>
      <c r="B123" s="35"/>
      <c r="C123" s="204" t="s">
        <v>83</v>
      </c>
      <c r="D123" s="204" t="s">
        <v>159</v>
      </c>
      <c r="E123" s="205" t="s">
        <v>160</v>
      </c>
      <c r="F123" s="206" t="s">
        <v>161</v>
      </c>
      <c r="G123" s="207" t="s">
        <v>162</v>
      </c>
      <c r="H123" s="208">
        <v>10</v>
      </c>
      <c r="I123" s="209"/>
      <c r="J123" s="210">
        <f>ROUND(I123*H123,2)</f>
        <v>0</v>
      </c>
      <c r="K123" s="206" t="s">
        <v>163</v>
      </c>
      <c r="L123" s="39"/>
      <c r="M123" s="211" t="s">
        <v>1</v>
      </c>
      <c r="N123" s="212" t="s">
        <v>40</v>
      </c>
      <c r="O123" s="71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5" t="s">
        <v>164</v>
      </c>
      <c r="AT123" s="215" t="s">
        <v>159</v>
      </c>
      <c r="AU123" s="215" t="s">
        <v>85</v>
      </c>
      <c r="AY123" s="17" t="s">
        <v>156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83</v>
      </c>
      <c r="BK123" s="216">
        <f>ROUND(I123*H123,2)</f>
        <v>0</v>
      </c>
      <c r="BL123" s="17" t="s">
        <v>164</v>
      </c>
      <c r="BM123" s="215" t="s">
        <v>165</v>
      </c>
    </row>
    <row r="124" spans="1:65" s="2" customFormat="1" ht="48.75">
      <c r="A124" s="34"/>
      <c r="B124" s="35"/>
      <c r="C124" s="36"/>
      <c r="D124" s="217" t="s">
        <v>166</v>
      </c>
      <c r="E124" s="36"/>
      <c r="F124" s="218" t="s">
        <v>167</v>
      </c>
      <c r="G124" s="36"/>
      <c r="H124" s="36"/>
      <c r="I124" s="116"/>
      <c r="J124" s="36"/>
      <c r="K124" s="36"/>
      <c r="L124" s="39"/>
      <c r="M124" s="219"/>
      <c r="N124" s="220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166</v>
      </c>
      <c r="AU124" s="17" t="s">
        <v>85</v>
      </c>
    </row>
    <row r="125" spans="1:65" s="2" customFormat="1" ht="21.75" customHeight="1">
      <c r="A125" s="34"/>
      <c r="B125" s="35"/>
      <c r="C125" s="204" t="s">
        <v>85</v>
      </c>
      <c r="D125" s="204" t="s">
        <v>159</v>
      </c>
      <c r="E125" s="205" t="s">
        <v>168</v>
      </c>
      <c r="F125" s="206" t="s">
        <v>169</v>
      </c>
      <c r="G125" s="207" t="s">
        <v>170</v>
      </c>
      <c r="H125" s="208">
        <v>15</v>
      </c>
      <c r="I125" s="209"/>
      <c r="J125" s="210">
        <f>ROUND(I125*H125,2)</f>
        <v>0</v>
      </c>
      <c r="K125" s="206" t="s">
        <v>163</v>
      </c>
      <c r="L125" s="39"/>
      <c r="M125" s="211" t="s">
        <v>1</v>
      </c>
      <c r="N125" s="212" t="s">
        <v>40</v>
      </c>
      <c r="O125" s="71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5" t="s">
        <v>164</v>
      </c>
      <c r="AT125" s="215" t="s">
        <v>159</v>
      </c>
      <c r="AU125" s="215" t="s">
        <v>85</v>
      </c>
      <c r="AY125" s="17" t="s">
        <v>156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83</v>
      </c>
      <c r="BK125" s="216">
        <f>ROUND(I125*H125,2)</f>
        <v>0</v>
      </c>
      <c r="BL125" s="17" t="s">
        <v>164</v>
      </c>
      <c r="BM125" s="215" t="s">
        <v>171</v>
      </c>
    </row>
    <row r="126" spans="1:65" s="2" customFormat="1" ht="19.5">
      <c r="A126" s="34"/>
      <c r="B126" s="35"/>
      <c r="C126" s="36"/>
      <c r="D126" s="217" t="s">
        <v>166</v>
      </c>
      <c r="E126" s="36"/>
      <c r="F126" s="218" t="s">
        <v>172</v>
      </c>
      <c r="G126" s="36"/>
      <c r="H126" s="36"/>
      <c r="I126" s="116"/>
      <c r="J126" s="36"/>
      <c r="K126" s="36"/>
      <c r="L126" s="39"/>
      <c r="M126" s="219"/>
      <c r="N126" s="220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166</v>
      </c>
      <c r="AU126" s="17" t="s">
        <v>85</v>
      </c>
    </row>
    <row r="127" spans="1:65" s="2" customFormat="1" ht="33" customHeight="1">
      <c r="A127" s="34"/>
      <c r="B127" s="35"/>
      <c r="C127" s="204" t="s">
        <v>173</v>
      </c>
      <c r="D127" s="204" t="s">
        <v>159</v>
      </c>
      <c r="E127" s="205" t="s">
        <v>174</v>
      </c>
      <c r="F127" s="206" t="s">
        <v>175</v>
      </c>
      <c r="G127" s="207" t="s">
        <v>176</v>
      </c>
      <c r="H127" s="208">
        <v>1100</v>
      </c>
      <c r="I127" s="209"/>
      <c r="J127" s="210">
        <f>ROUND(I127*H127,2)</f>
        <v>0</v>
      </c>
      <c r="K127" s="206" t="s">
        <v>163</v>
      </c>
      <c r="L127" s="39"/>
      <c r="M127" s="211" t="s">
        <v>1</v>
      </c>
      <c r="N127" s="212" t="s">
        <v>40</v>
      </c>
      <c r="O127" s="71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5" t="s">
        <v>164</v>
      </c>
      <c r="AT127" s="215" t="s">
        <v>159</v>
      </c>
      <c r="AU127" s="215" t="s">
        <v>85</v>
      </c>
      <c r="AY127" s="17" t="s">
        <v>156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83</v>
      </c>
      <c r="BK127" s="216">
        <f>ROUND(I127*H127,2)</f>
        <v>0</v>
      </c>
      <c r="BL127" s="17" t="s">
        <v>164</v>
      </c>
      <c r="BM127" s="215" t="s">
        <v>177</v>
      </c>
    </row>
    <row r="128" spans="1:65" s="2" customFormat="1" ht="48.75">
      <c r="A128" s="34"/>
      <c r="B128" s="35"/>
      <c r="C128" s="36"/>
      <c r="D128" s="217" t="s">
        <v>166</v>
      </c>
      <c r="E128" s="36"/>
      <c r="F128" s="218" t="s">
        <v>178</v>
      </c>
      <c r="G128" s="36"/>
      <c r="H128" s="36"/>
      <c r="I128" s="116"/>
      <c r="J128" s="36"/>
      <c r="K128" s="36"/>
      <c r="L128" s="39"/>
      <c r="M128" s="219"/>
      <c r="N128" s="220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166</v>
      </c>
      <c r="AU128" s="17" t="s">
        <v>85</v>
      </c>
    </row>
    <row r="129" spans="1:65" s="2" customFormat="1" ht="29.25">
      <c r="A129" s="34"/>
      <c r="B129" s="35"/>
      <c r="C129" s="36"/>
      <c r="D129" s="217" t="s">
        <v>179</v>
      </c>
      <c r="E129" s="36"/>
      <c r="F129" s="221" t="s">
        <v>180</v>
      </c>
      <c r="G129" s="36"/>
      <c r="H129" s="36"/>
      <c r="I129" s="116"/>
      <c r="J129" s="36"/>
      <c r="K129" s="36"/>
      <c r="L129" s="39"/>
      <c r="M129" s="219"/>
      <c r="N129" s="220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179</v>
      </c>
      <c r="AU129" s="17" t="s">
        <v>85</v>
      </c>
    </row>
    <row r="130" spans="1:65" s="13" customFormat="1">
      <c r="B130" s="222"/>
      <c r="C130" s="223"/>
      <c r="D130" s="217" t="s">
        <v>181</v>
      </c>
      <c r="E130" s="224" t="s">
        <v>1</v>
      </c>
      <c r="F130" s="225" t="s">
        <v>182</v>
      </c>
      <c r="G130" s="223"/>
      <c r="H130" s="224" t="s">
        <v>1</v>
      </c>
      <c r="I130" s="226"/>
      <c r="J130" s="223"/>
      <c r="K130" s="223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181</v>
      </c>
      <c r="AU130" s="231" t="s">
        <v>85</v>
      </c>
      <c r="AV130" s="13" t="s">
        <v>83</v>
      </c>
      <c r="AW130" s="13" t="s">
        <v>32</v>
      </c>
      <c r="AX130" s="13" t="s">
        <v>75</v>
      </c>
      <c r="AY130" s="231" t="s">
        <v>156</v>
      </c>
    </row>
    <row r="131" spans="1:65" s="14" customFormat="1">
      <c r="B131" s="232"/>
      <c r="C131" s="233"/>
      <c r="D131" s="217" t="s">
        <v>181</v>
      </c>
      <c r="E131" s="234" t="s">
        <v>104</v>
      </c>
      <c r="F131" s="235" t="s">
        <v>105</v>
      </c>
      <c r="G131" s="233"/>
      <c r="H131" s="236">
        <v>1100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AT131" s="242" t="s">
        <v>181</v>
      </c>
      <c r="AU131" s="242" t="s">
        <v>85</v>
      </c>
      <c r="AV131" s="14" t="s">
        <v>85</v>
      </c>
      <c r="AW131" s="14" t="s">
        <v>32</v>
      </c>
      <c r="AX131" s="14" t="s">
        <v>83</v>
      </c>
      <c r="AY131" s="242" t="s">
        <v>156</v>
      </c>
    </row>
    <row r="132" spans="1:65" s="2" customFormat="1" ht="21.75" customHeight="1">
      <c r="A132" s="34"/>
      <c r="B132" s="35"/>
      <c r="C132" s="204" t="s">
        <v>164</v>
      </c>
      <c r="D132" s="204" t="s">
        <v>159</v>
      </c>
      <c r="E132" s="205" t="s">
        <v>183</v>
      </c>
      <c r="F132" s="206" t="s">
        <v>184</v>
      </c>
      <c r="G132" s="207" t="s">
        <v>176</v>
      </c>
      <c r="H132" s="208">
        <v>685.3</v>
      </c>
      <c r="I132" s="209"/>
      <c r="J132" s="210">
        <f>ROUND(I132*H132,2)</f>
        <v>0</v>
      </c>
      <c r="K132" s="206" t="s">
        <v>163</v>
      </c>
      <c r="L132" s="39"/>
      <c r="M132" s="211" t="s">
        <v>1</v>
      </c>
      <c r="N132" s="212" t="s">
        <v>40</v>
      </c>
      <c r="O132" s="71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5" t="s">
        <v>164</v>
      </c>
      <c r="AT132" s="215" t="s">
        <v>159</v>
      </c>
      <c r="AU132" s="215" t="s">
        <v>85</v>
      </c>
      <c r="AY132" s="17" t="s">
        <v>156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83</v>
      </c>
      <c r="BK132" s="216">
        <f>ROUND(I132*H132,2)</f>
        <v>0</v>
      </c>
      <c r="BL132" s="17" t="s">
        <v>164</v>
      </c>
      <c r="BM132" s="215" t="s">
        <v>185</v>
      </c>
    </row>
    <row r="133" spans="1:65" s="2" customFormat="1" ht="39">
      <c r="A133" s="34"/>
      <c r="B133" s="35"/>
      <c r="C133" s="36"/>
      <c r="D133" s="217" t="s">
        <v>166</v>
      </c>
      <c r="E133" s="36"/>
      <c r="F133" s="218" t="s">
        <v>186</v>
      </c>
      <c r="G133" s="36"/>
      <c r="H133" s="36"/>
      <c r="I133" s="116"/>
      <c r="J133" s="36"/>
      <c r="K133" s="36"/>
      <c r="L133" s="39"/>
      <c r="M133" s="219"/>
      <c r="N133" s="220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166</v>
      </c>
      <c r="AU133" s="17" t="s">
        <v>85</v>
      </c>
    </row>
    <row r="134" spans="1:65" s="13" customFormat="1">
      <c r="B134" s="222"/>
      <c r="C134" s="223"/>
      <c r="D134" s="217" t="s">
        <v>181</v>
      </c>
      <c r="E134" s="224" t="s">
        <v>1</v>
      </c>
      <c r="F134" s="225" t="s">
        <v>187</v>
      </c>
      <c r="G134" s="223"/>
      <c r="H134" s="224" t="s">
        <v>1</v>
      </c>
      <c r="I134" s="226"/>
      <c r="J134" s="223"/>
      <c r="K134" s="223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181</v>
      </c>
      <c r="AU134" s="231" t="s">
        <v>85</v>
      </c>
      <c r="AV134" s="13" t="s">
        <v>83</v>
      </c>
      <c r="AW134" s="13" t="s">
        <v>32</v>
      </c>
      <c r="AX134" s="13" t="s">
        <v>75</v>
      </c>
      <c r="AY134" s="231" t="s">
        <v>156</v>
      </c>
    </row>
    <row r="135" spans="1:65" s="14" customFormat="1">
      <c r="B135" s="232"/>
      <c r="C135" s="233"/>
      <c r="D135" s="217" t="s">
        <v>181</v>
      </c>
      <c r="E135" s="234" t="s">
        <v>1</v>
      </c>
      <c r="F135" s="235" t="s">
        <v>188</v>
      </c>
      <c r="G135" s="233"/>
      <c r="H135" s="236">
        <v>284.8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181</v>
      </c>
      <c r="AU135" s="242" t="s">
        <v>85</v>
      </c>
      <c r="AV135" s="14" t="s">
        <v>85</v>
      </c>
      <c r="AW135" s="14" t="s">
        <v>32</v>
      </c>
      <c r="AX135" s="14" t="s">
        <v>75</v>
      </c>
      <c r="AY135" s="242" t="s">
        <v>156</v>
      </c>
    </row>
    <row r="136" spans="1:65" s="13" customFormat="1">
      <c r="B136" s="222"/>
      <c r="C136" s="223"/>
      <c r="D136" s="217" t="s">
        <v>181</v>
      </c>
      <c r="E136" s="224" t="s">
        <v>1</v>
      </c>
      <c r="F136" s="225" t="s">
        <v>189</v>
      </c>
      <c r="G136" s="223"/>
      <c r="H136" s="224" t="s">
        <v>1</v>
      </c>
      <c r="I136" s="226"/>
      <c r="J136" s="223"/>
      <c r="K136" s="223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181</v>
      </c>
      <c r="AU136" s="231" t="s">
        <v>85</v>
      </c>
      <c r="AV136" s="13" t="s">
        <v>83</v>
      </c>
      <c r="AW136" s="13" t="s">
        <v>32</v>
      </c>
      <c r="AX136" s="13" t="s">
        <v>75</v>
      </c>
      <c r="AY136" s="231" t="s">
        <v>156</v>
      </c>
    </row>
    <row r="137" spans="1:65" s="14" customFormat="1">
      <c r="B137" s="232"/>
      <c r="C137" s="233"/>
      <c r="D137" s="217" t="s">
        <v>181</v>
      </c>
      <c r="E137" s="234" t="s">
        <v>1</v>
      </c>
      <c r="F137" s="235" t="s">
        <v>190</v>
      </c>
      <c r="G137" s="233"/>
      <c r="H137" s="236">
        <v>400.5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181</v>
      </c>
      <c r="AU137" s="242" t="s">
        <v>85</v>
      </c>
      <c r="AV137" s="14" t="s">
        <v>85</v>
      </c>
      <c r="AW137" s="14" t="s">
        <v>32</v>
      </c>
      <c r="AX137" s="14" t="s">
        <v>75</v>
      </c>
      <c r="AY137" s="242" t="s">
        <v>156</v>
      </c>
    </row>
    <row r="138" spans="1:65" s="15" customFormat="1">
      <c r="B138" s="243"/>
      <c r="C138" s="244"/>
      <c r="D138" s="217" t="s">
        <v>181</v>
      </c>
      <c r="E138" s="245" t="s">
        <v>127</v>
      </c>
      <c r="F138" s="246" t="s">
        <v>191</v>
      </c>
      <c r="G138" s="244"/>
      <c r="H138" s="247">
        <v>685.3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AT138" s="253" t="s">
        <v>181</v>
      </c>
      <c r="AU138" s="253" t="s">
        <v>85</v>
      </c>
      <c r="AV138" s="15" t="s">
        <v>164</v>
      </c>
      <c r="AW138" s="15" t="s">
        <v>32</v>
      </c>
      <c r="AX138" s="15" t="s">
        <v>83</v>
      </c>
      <c r="AY138" s="253" t="s">
        <v>156</v>
      </c>
    </row>
    <row r="139" spans="1:65" s="2" customFormat="1" ht="21.75" customHeight="1">
      <c r="A139" s="34"/>
      <c r="B139" s="35"/>
      <c r="C139" s="204" t="s">
        <v>157</v>
      </c>
      <c r="D139" s="204" t="s">
        <v>159</v>
      </c>
      <c r="E139" s="205" t="s">
        <v>192</v>
      </c>
      <c r="F139" s="206" t="s">
        <v>193</v>
      </c>
      <c r="G139" s="207" t="s">
        <v>170</v>
      </c>
      <c r="H139" s="208">
        <v>126</v>
      </c>
      <c r="I139" s="209"/>
      <c r="J139" s="210">
        <f>ROUND(I139*H139,2)</f>
        <v>0</v>
      </c>
      <c r="K139" s="206" t="s">
        <v>163</v>
      </c>
      <c r="L139" s="39"/>
      <c r="M139" s="211" t="s">
        <v>1</v>
      </c>
      <c r="N139" s="212" t="s">
        <v>40</v>
      </c>
      <c r="O139" s="71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5" t="s">
        <v>164</v>
      </c>
      <c r="AT139" s="215" t="s">
        <v>159</v>
      </c>
      <c r="AU139" s="215" t="s">
        <v>85</v>
      </c>
      <c r="AY139" s="17" t="s">
        <v>156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83</v>
      </c>
      <c r="BK139" s="216">
        <f>ROUND(I139*H139,2)</f>
        <v>0</v>
      </c>
      <c r="BL139" s="17" t="s">
        <v>164</v>
      </c>
      <c r="BM139" s="215" t="s">
        <v>194</v>
      </c>
    </row>
    <row r="140" spans="1:65" s="2" customFormat="1" ht="29.25">
      <c r="A140" s="34"/>
      <c r="B140" s="35"/>
      <c r="C140" s="36"/>
      <c r="D140" s="217" t="s">
        <v>166</v>
      </c>
      <c r="E140" s="36"/>
      <c r="F140" s="218" t="s">
        <v>195</v>
      </c>
      <c r="G140" s="36"/>
      <c r="H140" s="36"/>
      <c r="I140" s="116"/>
      <c r="J140" s="36"/>
      <c r="K140" s="36"/>
      <c r="L140" s="39"/>
      <c r="M140" s="219"/>
      <c r="N140" s="220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166</v>
      </c>
      <c r="AU140" s="17" t="s">
        <v>85</v>
      </c>
    </row>
    <row r="141" spans="1:65" s="13" customFormat="1">
      <c r="B141" s="222"/>
      <c r="C141" s="223"/>
      <c r="D141" s="217" t="s">
        <v>181</v>
      </c>
      <c r="E141" s="224" t="s">
        <v>1</v>
      </c>
      <c r="F141" s="225" t="s">
        <v>196</v>
      </c>
      <c r="G141" s="223"/>
      <c r="H141" s="224" t="s">
        <v>1</v>
      </c>
      <c r="I141" s="226"/>
      <c r="J141" s="223"/>
      <c r="K141" s="223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181</v>
      </c>
      <c r="AU141" s="231" t="s">
        <v>85</v>
      </c>
      <c r="AV141" s="13" t="s">
        <v>83</v>
      </c>
      <c r="AW141" s="13" t="s">
        <v>32</v>
      </c>
      <c r="AX141" s="13" t="s">
        <v>75</v>
      </c>
      <c r="AY141" s="231" t="s">
        <v>156</v>
      </c>
    </row>
    <row r="142" spans="1:65" s="14" customFormat="1">
      <c r="B142" s="232"/>
      <c r="C142" s="233"/>
      <c r="D142" s="217" t="s">
        <v>181</v>
      </c>
      <c r="E142" s="234" t="s">
        <v>1</v>
      </c>
      <c r="F142" s="235" t="s">
        <v>197</v>
      </c>
      <c r="G142" s="233"/>
      <c r="H142" s="236">
        <v>77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181</v>
      </c>
      <c r="AU142" s="242" t="s">
        <v>85</v>
      </c>
      <c r="AV142" s="14" t="s">
        <v>85</v>
      </c>
      <c r="AW142" s="14" t="s">
        <v>32</v>
      </c>
      <c r="AX142" s="14" t="s">
        <v>75</v>
      </c>
      <c r="AY142" s="242" t="s">
        <v>156</v>
      </c>
    </row>
    <row r="143" spans="1:65" s="13" customFormat="1">
      <c r="B143" s="222"/>
      <c r="C143" s="223"/>
      <c r="D143" s="217" t="s">
        <v>181</v>
      </c>
      <c r="E143" s="224" t="s">
        <v>1</v>
      </c>
      <c r="F143" s="225" t="s">
        <v>198</v>
      </c>
      <c r="G143" s="223"/>
      <c r="H143" s="224" t="s">
        <v>1</v>
      </c>
      <c r="I143" s="226"/>
      <c r="J143" s="223"/>
      <c r="K143" s="223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181</v>
      </c>
      <c r="AU143" s="231" t="s">
        <v>85</v>
      </c>
      <c r="AV143" s="13" t="s">
        <v>83</v>
      </c>
      <c r="AW143" s="13" t="s">
        <v>32</v>
      </c>
      <c r="AX143" s="13" t="s">
        <v>75</v>
      </c>
      <c r="AY143" s="231" t="s">
        <v>156</v>
      </c>
    </row>
    <row r="144" spans="1:65" s="14" customFormat="1">
      <c r="B144" s="232"/>
      <c r="C144" s="233"/>
      <c r="D144" s="217" t="s">
        <v>181</v>
      </c>
      <c r="E144" s="234" t="s">
        <v>1</v>
      </c>
      <c r="F144" s="235" t="s">
        <v>199</v>
      </c>
      <c r="G144" s="233"/>
      <c r="H144" s="236">
        <v>49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AT144" s="242" t="s">
        <v>181</v>
      </c>
      <c r="AU144" s="242" t="s">
        <v>85</v>
      </c>
      <c r="AV144" s="14" t="s">
        <v>85</v>
      </c>
      <c r="AW144" s="14" t="s">
        <v>32</v>
      </c>
      <c r="AX144" s="14" t="s">
        <v>75</v>
      </c>
      <c r="AY144" s="242" t="s">
        <v>156</v>
      </c>
    </row>
    <row r="145" spans="1:65" s="15" customFormat="1">
      <c r="B145" s="243"/>
      <c r="C145" s="244"/>
      <c r="D145" s="217" t="s">
        <v>181</v>
      </c>
      <c r="E145" s="245" t="s">
        <v>121</v>
      </c>
      <c r="F145" s="246" t="s">
        <v>191</v>
      </c>
      <c r="G145" s="244"/>
      <c r="H145" s="247">
        <v>126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AT145" s="253" t="s">
        <v>181</v>
      </c>
      <c r="AU145" s="253" t="s">
        <v>85</v>
      </c>
      <c r="AV145" s="15" t="s">
        <v>164</v>
      </c>
      <c r="AW145" s="15" t="s">
        <v>32</v>
      </c>
      <c r="AX145" s="15" t="s">
        <v>83</v>
      </c>
      <c r="AY145" s="253" t="s">
        <v>156</v>
      </c>
    </row>
    <row r="146" spans="1:65" s="2" customFormat="1" ht="21.75" customHeight="1">
      <c r="A146" s="34"/>
      <c r="B146" s="35"/>
      <c r="C146" s="204" t="s">
        <v>200</v>
      </c>
      <c r="D146" s="204" t="s">
        <v>159</v>
      </c>
      <c r="E146" s="205" t="s">
        <v>201</v>
      </c>
      <c r="F146" s="206" t="s">
        <v>202</v>
      </c>
      <c r="G146" s="207" t="s">
        <v>176</v>
      </c>
      <c r="H146" s="208">
        <v>1100</v>
      </c>
      <c r="I146" s="209"/>
      <c r="J146" s="210">
        <f>ROUND(I146*H146,2)</f>
        <v>0</v>
      </c>
      <c r="K146" s="206" t="s">
        <v>163</v>
      </c>
      <c r="L146" s="39"/>
      <c r="M146" s="211" t="s">
        <v>1</v>
      </c>
      <c r="N146" s="212" t="s">
        <v>40</v>
      </c>
      <c r="O146" s="71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5" t="s">
        <v>164</v>
      </c>
      <c r="AT146" s="215" t="s">
        <v>159</v>
      </c>
      <c r="AU146" s="215" t="s">
        <v>85</v>
      </c>
      <c r="AY146" s="17" t="s">
        <v>156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83</v>
      </c>
      <c r="BK146" s="216">
        <f>ROUND(I146*H146,2)</f>
        <v>0</v>
      </c>
      <c r="BL146" s="17" t="s">
        <v>164</v>
      </c>
      <c r="BM146" s="215" t="s">
        <v>203</v>
      </c>
    </row>
    <row r="147" spans="1:65" s="2" customFormat="1" ht="39">
      <c r="A147" s="34"/>
      <c r="B147" s="35"/>
      <c r="C147" s="36"/>
      <c r="D147" s="217" t="s">
        <v>166</v>
      </c>
      <c r="E147" s="36"/>
      <c r="F147" s="218" t="s">
        <v>204</v>
      </c>
      <c r="G147" s="36"/>
      <c r="H147" s="36"/>
      <c r="I147" s="116"/>
      <c r="J147" s="36"/>
      <c r="K147" s="36"/>
      <c r="L147" s="39"/>
      <c r="M147" s="219"/>
      <c r="N147" s="220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166</v>
      </c>
      <c r="AU147" s="17" t="s">
        <v>85</v>
      </c>
    </row>
    <row r="148" spans="1:65" s="2" customFormat="1" ht="29.25">
      <c r="A148" s="34"/>
      <c r="B148" s="35"/>
      <c r="C148" s="36"/>
      <c r="D148" s="217" t="s">
        <v>179</v>
      </c>
      <c r="E148" s="36"/>
      <c r="F148" s="221" t="s">
        <v>205</v>
      </c>
      <c r="G148" s="36"/>
      <c r="H148" s="36"/>
      <c r="I148" s="116"/>
      <c r="J148" s="36"/>
      <c r="K148" s="36"/>
      <c r="L148" s="39"/>
      <c r="M148" s="219"/>
      <c r="N148" s="220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179</v>
      </c>
      <c r="AU148" s="17" t="s">
        <v>85</v>
      </c>
    </row>
    <row r="149" spans="1:65" s="13" customFormat="1">
      <c r="B149" s="222"/>
      <c r="C149" s="223"/>
      <c r="D149" s="217" t="s">
        <v>181</v>
      </c>
      <c r="E149" s="224" t="s">
        <v>1</v>
      </c>
      <c r="F149" s="225" t="s">
        <v>182</v>
      </c>
      <c r="G149" s="223"/>
      <c r="H149" s="224" t="s">
        <v>1</v>
      </c>
      <c r="I149" s="226"/>
      <c r="J149" s="223"/>
      <c r="K149" s="223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181</v>
      </c>
      <c r="AU149" s="231" t="s">
        <v>85</v>
      </c>
      <c r="AV149" s="13" t="s">
        <v>83</v>
      </c>
      <c r="AW149" s="13" t="s">
        <v>32</v>
      </c>
      <c r="AX149" s="13" t="s">
        <v>75</v>
      </c>
      <c r="AY149" s="231" t="s">
        <v>156</v>
      </c>
    </row>
    <row r="150" spans="1:65" s="14" customFormat="1">
      <c r="B150" s="232"/>
      <c r="C150" s="233"/>
      <c r="D150" s="217" t="s">
        <v>181</v>
      </c>
      <c r="E150" s="234" t="s">
        <v>106</v>
      </c>
      <c r="F150" s="235" t="s">
        <v>105</v>
      </c>
      <c r="G150" s="233"/>
      <c r="H150" s="236">
        <v>1100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AT150" s="242" t="s">
        <v>181</v>
      </c>
      <c r="AU150" s="242" t="s">
        <v>85</v>
      </c>
      <c r="AV150" s="14" t="s">
        <v>85</v>
      </c>
      <c r="AW150" s="14" t="s">
        <v>32</v>
      </c>
      <c r="AX150" s="14" t="s">
        <v>83</v>
      </c>
      <c r="AY150" s="242" t="s">
        <v>156</v>
      </c>
    </row>
    <row r="151" spans="1:65" s="2" customFormat="1" ht="21.75" customHeight="1">
      <c r="A151" s="34"/>
      <c r="B151" s="35"/>
      <c r="C151" s="204" t="s">
        <v>206</v>
      </c>
      <c r="D151" s="204" t="s">
        <v>159</v>
      </c>
      <c r="E151" s="205" t="s">
        <v>207</v>
      </c>
      <c r="F151" s="206" t="s">
        <v>208</v>
      </c>
      <c r="G151" s="207" t="s">
        <v>176</v>
      </c>
      <c r="H151" s="208">
        <v>1155</v>
      </c>
      <c r="I151" s="209"/>
      <c r="J151" s="210">
        <f>ROUND(I151*H151,2)</f>
        <v>0</v>
      </c>
      <c r="K151" s="206" t="s">
        <v>163</v>
      </c>
      <c r="L151" s="39"/>
      <c r="M151" s="211" t="s">
        <v>1</v>
      </c>
      <c r="N151" s="212" t="s">
        <v>40</v>
      </c>
      <c r="O151" s="71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5" t="s">
        <v>164</v>
      </c>
      <c r="AT151" s="215" t="s">
        <v>159</v>
      </c>
      <c r="AU151" s="215" t="s">
        <v>85</v>
      </c>
      <c r="AY151" s="17" t="s">
        <v>156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83</v>
      </c>
      <c r="BK151" s="216">
        <f>ROUND(I151*H151,2)</f>
        <v>0</v>
      </c>
      <c r="BL151" s="17" t="s">
        <v>164</v>
      </c>
      <c r="BM151" s="215" t="s">
        <v>209</v>
      </c>
    </row>
    <row r="152" spans="1:65" s="2" customFormat="1" ht="39">
      <c r="A152" s="34"/>
      <c r="B152" s="35"/>
      <c r="C152" s="36"/>
      <c r="D152" s="217" t="s">
        <v>166</v>
      </c>
      <c r="E152" s="36"/>
      <c r="F152" s="218" t="s">
        <v>210</v>
      </c>
      <c r="G152" s="36"/>
      <c r="H152" s="36"/>
      <c r="I152" s="116"/>
      <c r="J152" s="36"/>
      <c r="K152" s="36"/>
      <c r="L152" s="39"/>
      <c r="M152" s="219"/>
      <c r="N152" s="220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166</v>
      </c>
      <c r="AU152" s="17" t="s">
        <v>85</v>
      </c>
    </row>
    <row r="153" spans="1:65" s="2" customFormat="1" ht="29.25">
      <c r="A153" s="34"/>
      <c r="B153" s="35"/>
      <c r="C153" s="36"/>
      <c r="D153" s="217" t="s">
        <v>179</v>
      </c>
      <c r="E153" s="36"/>
      <c r="F153" s="221" t="s">
        <v>211</v>
      </c>
      <c r="G153" s="36"/>
      <c r="H153" s="36"/>
      <c r="I153" s="116"/>
      <c r="J153" s="36"/>
      <c r="K153" s="36"/>
      <c r="L153" s="39"/>
      <c r="M153" s="219"/>
      <c r="N153" s="220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179</v>
      </c>
      <c r="AU153" s="17" t="s">
        <v>85</v>
      </c>
    </row>
    <row r="154" spans="1:65" s="13" customFormat="1" ht="22.5">
      <c r="B154" s="222"/>
      <c r="C154" s="223"/>
      <c r="D154" s="217" t="s">
        <v>181</v>
      </c>
      <c r="E154" s="224" t="s">
        <v>1</v>
      </c>
      <c r="F154" s="225" t="s">
        <v>212</v>
      </c>
      <c r="G154" s="223"/>
      <c r="H154" s="224" t="s">
        <v>1</v>
      </c>
      <c r="I154" s="226"/>
      <c r="J154" s="223"/>
      <c r="K154" s="223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181</v>
      </c>
      <c r="AU154" s="231" t="s">
        <v>85</v>
      </c>
      <c r="AV154" s="13" t="s">
        <v>83</v>
      </c>
      <c r="AW154" s="13" t="s">
        <v>32</v>
      </c>
      <c r="AX154" s="13" t="s">
        <v>75</v>
      </c>
      <c r="AY154" s="231" t="s">
        <v>156</v>
      </c>
    </row>
    <row r="155" spans="1:65" s="14" customFormat="1">
      <c r="B155" s="232"/>
      <c r="C155" s="233"/>
      <c r="D155" s="217" t="s">
        <v>181</v>
      </c>
      <c r="E155" s="234" t="s">
        <v>108</v>
      </c>
      <c r="F155" s="235" t="s">
        <v>213</v>
      </c>
      <c r="G155" s="233"/>
      <c r="H155" s="236">
        <v>1155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AT155" s="242" t="s">
        <v>181</v>
      </c>
      <c r="AU155" s="242" t="s">
        <v>85</v>
      </c>
      <c r="AV155" s="14" t="s">
        <v>85</v>
      </c>
      <c r="AW155" s="14" t="s">
        <v>32</v>
      </c>
      <c r="AX155" s="14" t="s">
        <v>83</v>
      </c>
      <c r="AY155" s="242" t="s">
        <v>156</v>
      </c>
    </row>
    <row r="156" spans="1:65" s="2" customFormat="1" ht="21.75" customHeight="1">
      <c r="A156" s="34"/>
      <c r="B156" s="35"/>
      <c r="C156" s="204" t="s">
        <v>214</v>
      </c>
      <c r="D156" s="204" t="s">
        <v>159</v>
      </c>
      <c r="E156" s="205" t="s">
        <v>215</v>
      </c>
      <c r="F156" s="206" t="s">
        <v>216</v>
      </c>
      <c r="G156" s="207" t="s">
        <v>176</v>
      </c>
      <c r="H156" s="208">
        <v>160.19999999999999</v>
      </c>
      <c r="I156" s="209"/>
      <c r="J156" s="210">
        <f>ROUND(I156*H156,2)</f>
        <v>0</v>
      </c>
      <c r="K156" s="206" t="s">
        <v>163</v>
      </c>
      <c r="L156" s="39"/>
      <c r="M156" s="211" t="s">
        <v>1</v>
      </c>
      <c r="N156" s="212" t="s">
        <v>40</v>
      </c>
      <c r="O156" s="71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5" t="s">
        <v>164</v>
      </c>
      <c r="AT156" s="215" t="s">
        <v>159</v>
      </c>
      <c r="AU156" s="215" t="s">
        <v>85</v>
      </c>
      <c r="AY156" s="17" t="s">
        <v>156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83</v>
      </c>
      <c r="BK156" s="216">
        <f>ROUND(I156*H156,2)</f>
        <v>0</v>
      </c>
      <c r="BL156" s="17" t="s">
        <v>164</v>
      </c>
      <c r="BM156" s="215" t="s">
        <v>217</v>
      </c>
    </row>
    <row r="157" spans="1:65" s="2" customFormat="1" ht="39">
      <c r="A157" s="34"/>
      <c r="B157" s="35"/>
      <c r="C157" s="36"/>
      <c r="D157" s="217" t="s">
        <v>166</v>
      </c>
      <c r="E157" s="36"/>
      <c r="F157" s="218" t="s">
        <v>218</v>
      </c>
      <c r="G157" s="36"/>
      <c r="H157" s="36"/>
      <c r="I157" s="116"/>
      <c r="J157" s="36"/>
      <c r="K157" s="36"/>
      <c r="L157" s="39"/>
      <c r="M157" s="219"/>
      <c r="N157" s="220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166</v>
      </c>
      <c r="AU157" s="17" t="s">
        <v>85</v>
      </c>
    </row>
    <row r="158" spans="1:65" s="2" customFormat="1" ht="19.5">
      <c r="A158" s="34"/>
      <c r="B158" s="35"/>
      <c r="C158" s="36"/>
      <c r="D158" s="217" t="s">
        <v>179</v>
      </c>
      <c r="E158" s="36"/>
      <c r="F158" s="221" t="s">
        <v>219</v>
      </c>
      <c r="G158" s="36"/>
      <c r="H158" s="36"/>
      <c r="I158" s="116"/>
      <c r="J158" s="36"/>
      <c r="K158" s="36"/>
      <c r="L158" s="39"/>
      <c r="M158" s="219"/>
      <c r="N158" s="220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179</v>
      </c>
      <c r="AU158" s="17" t="s">
        <v>85</v>
      </c>
    </row>
    <row r="159" spans="1:65" s="13" customFormat="1">
      <c r="B159" s="222"/>
      <c r="C159" s="223"/>
      <c r="D159" s="217" t="s">
        <v>181</v>
      </c>
      <c r="E159" s="224" t="s">
        <v>1</v>
      </c>
      <c r="F159" s="225" t="s">
        <v>220</v>
      </c>
      <c r="G159" s="223"/>
      <c r="H159" s="224" t="s">
        <v>1</v>
      </c>
      <c r="I159" s="226"/>
      <c r="J159" s="223"/>
      <c r="K159" s="223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181</v>
      </c>
      <c r="AU159" s="231" t="s">
        <v>85</v>
      </c>
      <c r="AV159" s="13" t="s">
        <v>83</v>
      </c>
      <c r="AW159" s="13" t="s">
        <v>32</v>
      </c>
      <c r="AX159" s="13" t="s">
        <v>75</v>
      </c>
      <c r="AY159" s="231" t="s">
        <v>156</v>
      </c>
    </row>
    <row r="160" spans="1:65" s="14" customFormat="1">
      <c r="B160" s="232"/>
      <c r="C160" s="233"/>
      <c r="D160" s="217" t="s">
        <v>181</v>
      </c>
      <c r="E160" s="234" t="s">
        <v>1</v>
      </c>
      <c r="F160" s="235" t="s">
        <v>221</v>
      </c>
      <c r="G160" s="233"/>
      <c r="H160" s="236">
        <v>160.19999999999999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181</v>
      </c>
      <c r="AU160" s="242" t="s">
        <v>85</v>
      </c>
      <c r="AV160" s="14" t="s">
        <v>85</v>
      </c>
      <c r="AW160" s="14" t="s">
        <v>32</v>
      </c>
      <c r="AX160" s="14" t="s">
        <v>83</v>
      </c>
      <c r="AY160" s="242" t="s">
        <v>156</v>
      </c>
    </row>
    <row r="161" spans="1:65" s="2" customFormat="1" ht="21.75" customHeight="1">
      <c r="A161" s="34"/>
      <c r="B161" s="35"/>
      <c r="C161" s="204" t="s">
        <v>222</v>
      </c>
      <c r="D161" s="204" t="s">
        <v>159</v>
      </c>
      <c r="E161" s="205" t="s">
        <v>223</v>
      </c>
      <c r="F161" s="206" t="s">
        <v>224</v>
      </c>
      <c r="G161" s="207" t="s">
        <v>225</v>
      </c>
      <c r="H161" s="208">
        <v>109.47</v>
      </c>
      <c r="I161" s="209"/>
      <c r="J161" s="210">
        <f>ROUND(I161*H161,2)</f>
        <v>0</v>
      </c>
      <c r="K161" s="206" t="s">
        <v>163</v>
      </c>
      <c r="L161" s="39"/>
      <c r="M161" s="211" t="s">
        <v>1</v>
      </c>
      <c r="N161" s="212" t="s">
        <v>40</v>
      </c>
      <c r="O161" s="71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5" t="s">
        <v>164</v>
      </c>
      <c r="AT161" s="215" t="s">
        <v>159</v>
      </c>
      <c r="AU161" s="215" t="s">
        <v>85</v>
      </c>
      <c r="AY161" s="17" t="s">
        <v>156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83</v>
      </c>
      <c r="BK161" s="216">
        <f>ROUND(I161*H161,2)</f>
        <v>0</v>
      </c>
      <c r="BL161" s="17" t="s">
        <v>164</v>
      </c>
      <c r="BM161" s="215" t="s">
        <v>226</v>
      </c>
    </row>
    <row r="162" spans="1:65" s="2" customFormat="1" ht="29.25">
      <c r="A162" s="34"/>
      <c r="B162" s="35"/>
      <c r="C162" s="36"/>
      <c r="D162" s="217" t="s">
        <v>166</v>
      </c>
      <c r="E162" s="36"/>
      <c r="F162" s="218" t="s">
        <v>227</v>
      </c>
      <c r="G162" s="36"/>
      <c r="H162" s="36"/>
      <c r="I162" s="116"/>
      <c r="J162" s="36"/>
      <c r="K162" s="36"/>
      <c r="L162" s="39"/>
      <c r="M162" s="219"/>
      <c r="N162" s="220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166</v>
      </c>
      <c r="AU162" s="17" t="s">
        <v>85</v>
      </c>
    </row>
    <row r="163" spans="1:65" s="13" customFormat="1">
      <c r="B163" s="222"/>
      <c r="C163" s="223"/>
      <c r="D163" s="217" t="s">
        <v>181</v>
      </c>
      <c r="E163" s="224" t="s">
        <v>1</v>
      </c>
      <c r="F163" s="225" t="s">
        <v>187</v>
      </c>
      <c r="G163" s="223"/>
      <c r="H163" s="224" t="s">
        <v>1</v>
      </c>
      <c r="I163" s="226"/>
      <c r="J163" s="223"/>
      <c r="K163" s="223"/>
      <c r="L163" s="227"/>
      <c r="M163" s="228"/>
      <c r="N163" s="229"/>
      <c r="O163" s="229"/>
      <c r="P163" s="229"/>
      <c r="Q163" s="229"/>
      <c r="R163" s="229"/>
      <c r="S163" s="229"/>
      <c r="T163" s="230"/>
      <c r="AT163" s="231" t="s">
        <v>181</v>
      </c>
      <c r="AU163" s="231" t="s">
        <v>85</v>
      </c>
      <c r="AV163" s="13" t="s">
        <v>83</v>
      </c>
      <c r="AW163" s="13" t="s">
        <v>32</v>
      </c>
      <c r="AX163" s="13" t="s">
        <v>75</v>
      </c>
      <c r="AY163" s="231" t="s">
        <v>156</v>
      </c>
    </row>
    <row r="164" spans="1:65" s="14" customFormat="1">
      <c r="B164" s="232"/>
      <c r="C164" s="233"/>
      <c r="D164" s="217" t="s">
        <v>181</v>
      </c>
      <c r="E164" s="234" t="s">
        <v>1</v>
      </c>
      <c r="F164" s="235" t="s">
        <v>228</v>
      </c>
      <c r="G164" s="233"/>
      <c r="H164" s="236">
        <v>42.72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181</v>
      </c>
      <c r="AU164" s="242" t="s">
        <v>85</v>
      </c>
      <c r="AV164" s="14" t="s">
        <v>85</v>
      </c>
      <c r="AW164" s="14" t="s">
        <v>32</v>
      </c>
      <c r="AX164" s="14" t="s">
        <v>75</v>
      </c>
      <c r="AY164" s="242" t="s">
        <v>156</v>
      </c>
    </row>
    <row r="165" spans="1:65" s="13" customFormat="1">
      <c r="B165" s="222"/>
      <c r="C165" s="223"/>
      <c r="D165" s="217" t="s">
        <v>181</v>
      </c>
      <c r="E165" s="224" t="s">
        <v>1</v>
      </c>
      <c r="F165" s="225" t="s">
        <v>189</v>
      </c>
      <c r="G165" s="223"/>
      <c r="H165" s="224" t="s">
        <v>1</v>
      </c>
      <c r="I165" s="226"/>
      <c r="J165" s="223"/>
      <c r="K165" s="223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181</v>
      </c>
      <c r="AU165" s="231" t="s">
        <v>85</v>
      </c>
      <c r="AV165" s="13" t="s">
        <v>83</v>
      </c>
      <c r="AW165" s="13" t="s">
        <v>32</v>
      </c>
      <c r="AX165" s="13" t="s">
        <v>75</v>
      </c>
      <c r="AY165" s="231" t="s">
        <v>156</v>
      </c>
    </row>
    <row r="166" spans="1:65" s="14" customFormat="1">
      <c r="B166" s="232"/>
      <c r="C166" s="233"/>
      <c r="D166" s="217" t="s">
        <v>181</v>
      </c>
      <c r="E166" s="234" t="s">
        <v>1</v>
      </c>
      <c r="F166" s="235" t="s">
        <v>229</v>
      </c>
      <c r="G166" s="233"/>
      <c r="H166" s="236">
        <v>66.75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181</v>
      </c>
      <c r="AU166" s="242" t="s">
        <v>85</v>
      </c>
      <c r="AV166" s="14" t="s">
        <v>85</v>
      </c>
      <c r="AW166" s="14" t="s">
        <v>32</v>
      </c>
      <c r="AX166" s="14" t="s">
        <v>75</v>
      </c>
      <c r="AY166" s="242" t="s">
        <v>156</v>
      </c>
    </row>
    <row r="167" spans="1:65" s="15" customFormat="1">
      <c r="B167" s="243"/>
      <c r="C167" s="244"/>
      <c r="D167" s="217" t="s">
        <v>181</v>
      </c>
      <c r="E167" s="245" t="s">
        <v>97</v>
      </c>
      <c r="F167" s="246" t="s">
        <v>191</v>
      </c>
      <c r="G167" s="244"/>
      <c r="H167" s="247">
        <v>109.47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AT167" s="253" t="s">
        <v>181</v>
      </c>
      <c r="AU167" s="253" t="s">
        <v>85</v>
      </c>
      <c r="AV167" s="15" t="s">
        <v>164</v>
      </c>
      <c r="AW167" s="15" t="s">
        <v>32</v>
      </c>
      <c r="AX167" s="15" t="s">
        <v>83</v>
      </c>
      <c r="AY167" s="253" t="s">
        <v>156</v>
      </c>
    </row>
    <row r="168" spans="1:65" s="2" customFormat="1" ht="21.75" customHeight="1">
      <c r="A168" s="34"/>
      <c r="B168" s="35"/>
      <c r="C168" s="204" t="s">
        <v>230</v>
      </c>
      <c r="D168" s="204" t="s">
        <v>159</v>
      </c>
      <c r="E168" s="205" t="s">
        <v>231</v>
      </c>
      <c r="F168" s="206" t="s">
        <v>232</v>
      </c>
      <c r="G168" s="207" t="s">
        <v>225</v>
      </c>
      <c r="H168" s="208">
        <v>38.417999999999999</v>
      </c>
      <c r="I168" s="209"/>
      <c r="J168" s="210">
        <f>ROUND(I168*H168,2)</f>
        <v>0</v>
      </c>
      <c r="K168" s="206" t="s">
        <v>163</v>
      </c>
      <c r="L168" s="39"/>
      <c r="M168" s="211" t="s">
        <v>1</v>
      </c>
      <c r="N168" s="212" t="s">
        <v>40</v>
      </c>
      <c r="O168" s="71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5" t="s">
        <v>164</v>
      </c>
      <c r="AT168" s="215" t="s">
        <v>159</v>
      </c>
      <c r="AU168" s="215" t="s">
        <v>85</v>
      </c>
      <c r="AY168" s="17" t="s">
        <v>156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83</v>
      </c>
      <c r="BK168" s="216">
        <f>ROUND(I168*H168,2)</f>
        <v>0</v>
      </c>
      <c r="BL168" s="17" t="s">
        <v>164</v>
      </c>
      <c r="BM168" s="215" t="s">
        <v>233</v>
      </c>
    </row>
    <row r="169" spans="1:65" s="2" customFormat="1" ht="29.25">
      <c r="A169" s="34"/>
      <c r="B169" s="35"/>
      <c r="C169" s="36"/>
      <c r="D169" s="217" t="s">
        <v>166</v>
      </c>
      <c r="E169" s="36"/>
      <c r="F169" s="218" t="s">
        <v>234</v>
      </c>
      <c r="G169" s="36"/>
      <c r="H169" s="36"/>
      <c r="I169" s="116"/>
      <c r="J169" s="36"/>
      <c r="K169" s="36"/>
      <c r="L169" s="39"/>
      <c r="M169" s="219"/>
      <c r="N169" s="220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166</v>
      </c>
      <c r="AU169" s="17" t="s">
        <v>85</v>
      </c>
    </row>
    <row r="170" spans="1:65" s="13" customFormat="1">
      <c r="B170" s="222"/>
      <c r="C170" s="223"/>
      <c r="D170" s="217" t="s">
        <v>181</v>
      </c>
      <c r="E170" s="224" t="s">
        <v>1</v>
      </c>
      <c r="F170" s="225" t="s">
        <v>235</v>
      </c>
      <c r="G170" s="223"/>
      <c r="H170" s="224" t="s">
        <v>1</v>
      </c>
      <c r="I170" s="226"/>
      <c r="J170" s="223"/>
      <c r="K170" s="223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181</v>
      </c>
      <c r="AU170" s="231" t="s">
        <v>85</v>
      </c>
      <c r="AV170" s="13" t="s">
        <v>83</v>
      </c>
      <c r="AW170" s="13" t="s">
        <v>32</v>
      </c>
      <c r="AX170" s="13" t="s">
        <v>75</v>
      </c>
      <c r="AY170" s="231" t="s">
        <v>156</v>
      </c>
    </row>
    <row r="171" spans="1:65" s="14" customFormat="1">
      <c r="B171" s="232"/>
      <c r="C171" s="233"/>
      <c r="D171" s="217" t="s">
        <v>181</v>
      </c>
      <c r="E171" s="234" t="s">
        <v>115</v>
      </c>
      <c r="F171" s="235" t="s">
        <v>236</v>
      </c>
      <c r="G171" s="233"/>
      <c r="H171" s="236">
        <v>32.04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181</v>
      </c>
      <c r="AU171" s="242" t="s">
        <v>85</v>
      </c>
      <c r="AV171" s="14" t="s">
        <v>85</v>
      </c>
      <c r="AW171" s="14" t="s">
        <v>32</v>
      </c>
      <c r="AX171" s="14" t="s">
        <v>75</v>
      </c>
      <c r="AY171" s="242" t="s">
        <v>156</v>
      </c>
    </row>
    <row r="172" spans="1:65" s="13" customFormat="1">
      <c r="B172" s="222"/>
      <c r="C172" s="223"/>
      <c r="D172" s="217" t="s">
        <v>181</v>
      </c>
      <c r="E172" s="224" t="s">
        <v>1</v>
      </c>
      <c r="F172" s="225" t="s">
        <v>237</v>
      </c>
      <c r="G172" s="223"/>
      <c r="H172" s="224" t="s">
        <v>1</v>
      </c>
      <c r="I172" s="226"/>
      <c r="J172" s="223"/>
      <c r="K172" s="223"/>
      <c r="L172" s="227"/>
      <c r="M172" s="228"/>
      <c r="N172" s="229"/>
      <c r="O172" s="229"/>
      <c r="P172" s="229"/>
      <c r="Q172" s="229"/>
      <c r="R172" s="229"/>
      <c r="S172" s="229"/>
      <c r="T172" s="230"/>
      <c r="AT172" s="231" t="s">
        <v>181</v>
      </c>
      <c r="AU172" s="231" t="s">
        <v>85</v>
      </c>
      <c r="AV172" s="13" t="s">
        <v>83</v>
      </c>
      <c r="AW172" s="13" t="s">
        <v>32</v>
      </c>
      <c r="AX172" s="13" t="s">
        <v>75</v>
      </c>
      <c r="AY172" s="231" t="s">
        <v>156</v>
      </c>
    </row>
    <row r="173" spans="1:65" s="14" customFormat="1">
      <c r="B173" s="232"/>
      <c r="C173" s="233"/>
      <c r="D173" s="217" t="s">
        <v>181</v>
      </c>
      <c r="E173" s="234" t="s">
        <v>125</v>
      </c>
      <c r="F173" s="235" t="s">
        <v>238</v>
      </c>
      <c r="G173" s="233"/>
      <c r="H173" s="236">
        <v>6.3780000000000001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AT173" s="242" t="s">
        <v>181</v>
      </c>
      <c r="AU173" s="242" t="s">
        <v>85</v>
      </c>
      <c r="AV173" s="14" t="s">
        <v>85</v>
      </c>
      <c r="AW173" s="14" t="s">
        <v>32</v>
      </c>
      <c r="AX173" s="14" t="s">
        <v>75</v>
      </c>
      <c r="AY173" s="242" t="s">
        <v>156</v>
      </c>
    </row>
    <row r="174" spans="1:65" s="15" customFormat="1">
      <c r="B174" s="243"/>
      <c r="C174" s="244"/>
      <c r="D174" s="217" t="s">
        <v>181</v>
      </c>
      <c r="E174" s="245" t="s">
        <v>1</v>
      </c>
      <c r="F174" s="246" t="s">
        <v>191</v>
      </c>
      <c r="G174" s="244"/>
      <c r="H174" s="247">
        <v>38.417999999999999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AT174" s="253" t="s">
        <v>181</v>
      </c>
      <c r="AU174" s="253" t="s">
        <v>85</v>
      </c>
      <c r="AV174" s="15" t="s">
        <v>164</v>
      </c>
      <c r="AW174" s="15" t="s">
        <v>32</v>
      </c>
      <c r="AX174" s="15" t="s">
        <v>83</v>
      </c>
      <c r="AY174" s="253" t="s">
        <v>156</v>
      </c>
    </row>
    <row r="175" spans="1:65" s="2" customFormat="1" ht="21.75" customHeight="1">
      <c r="A175" s="34"/>
      <c r="B175" s="35"/>
      <c r="C175" s="204" t="s">
        <v>239</v>
      </c>
      <c r="D175" s="204" t="s">
        <v>159</v>
      </c>
      <c r="E175" s="205" t="s">
        <v>240</v>
      </c>
      <c r="F175" s="206" t="s">
        <v>241</v>
      </c>
      <c r="G175" s="207" t="s">
        <v>225</v>
      </c>
      <c r="H175" s="208">
        <v>109.47</v>
      </c>
      <c r="I175" s="209"/>
      <c r="J175" s="210">
        <f>ROUND(I175*H175,2)</f>
        <v>0</v>
      </c>
      <c r="K175" s="206" t="s">
        <v>163</v>
      </c>
      <c r="L175" s="39"/>
      <c r="M175" s="211" t="s">
        <v>1</v>
      </c>
      <c r="N175" s="212" t="s">
        <v>40</v>
      </c>
      <c r="O175" s="71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5" t="s">
        <v>164</v>
      </c>
      <c r="AT175" s="215" t="s">
        <v>159</v>
      </c>
      <c r="AU175" s="215" t="s">
        <v>85</v>
      </c>
      <c r="AY175" s="17" t="s">
        <v>156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83</v>
      </c>
      <c r="BK175" s="216">
        <f>ROUND(I175*H175,2)</f>
        <v>0</v>
      </c>
      <c r="BL175" s="17" t="s">
        <v>164</v>
      </c>
      <c r="BM175" s="215" t="s">
        <v>242</v>
      </c>
    </row>
    <row r="176" spans="1:65" s="2" customFormat="1" ht="29.25">
      <c r="A176" s="34"/>
      <c r="B176" s="35"/>
      <c r="C176" s="36"/>
      <c r="D176" s="217" t="s">
        <v>166</v>
      </c>
      <c r="E176" s="36"/>
      <c r="F176" s="218" t="s">
        <v>243</v>
      </c>
      <c r="G176" s="36"/>
      <c r="H176" s="36"/>
      <c r="I176" s="116"/>
      <c r="J176" s="36"/>
      <c r="K176" s="36"/>
      <c r="L176" s="39"/>
      <c r="M176" s="219"/>
      <c r="N176" s="220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166</v>
      </c>
      <c r="AU176" s="17" t="s">
        <v>85</v>
      </c>
    </row>
    <row r="177" spans="1:65" s="13" customFormat="1">
      <c r="B177" s="222"/>
      <c r="C177" s="223"/>
      <c r="D177" s="217" t="s">
        <v>181</v>
      </c>
      <c r="E177" s="224" t="s">
        <v>1</v>
      </c>
      <c r="F177" s="225" t="s">
        <v>187</v>
      </c>
      <c r="G177" s="223"/>
      <c r="H177" s="224" t="s">
        <v>1</v>
      </c>
      <c r="I177" s="226"/>
      <c r="J177" s="223"/>
      <c r="K177" s="223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181</v>
      </c>
      <c r="AU177" s="231" t="s">
        <v>85</v>
      </c>
      <c r="AV177" s="13" t="s">
        <v>83</v>
      </c>
      <c r="AW177" s="13" t="s">
        <v>32</v>
      </c>
      <c r="AX177" s="13" t="s">
        <v>75</v>
      </c>
      <c r="AY177" s="231" t="s">
        <v>156</v>
      </c>
    </row>
    <row r="178" spans="1:65" s="14" customFormat="1">
      <c r="B178" s="232"/>
      <c r="C178" s="233"/>
      <c r="D178" s="217" t="s">
        <v>181</v>
      </c>
      <c r="E178" s="234" t="s">
        <v>1</v>
      </c>
      <c r="F178" s="235" t="s">
        <v>228</v>
      </c>
      <c r="G178" s="233"/>
      <c r="H178" s="236">
        <v>42.72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AT178" s="242" t="s">
        <v>181</v>
      </c>
      <c r="AU178" s="242" t="s">
        <v>85</v>
      </c>
      <c r="AV178" s="14" t="s">
        <v>85</v>
      </c>
      <c r="AW178" s="14" t="s">
        <v>32</v>
      </c>
      <c r="AX178" s="14" t="s">
        <v>75</v>
      </c>
      <c r="AY178" s="242" t="s">
        <v>156</v>
      </c>
    </row>
    <row r="179" spans="1:65" s="13" customFormat="1">
      <c r="B179" s="222"/>
      <c r="C179" s="223"/>
      <c r="D179" s="217" t="s">
        <v>181</v>
      </c>
      <c r="E179" s="224" t="s">
        <v>1</v>
      </c>
      <c r="F179" s="225" t="s">
        <v>189</v>
      </c>
      <c r="G179" s="223"/>
      <c r="H179" s="224" t="s">
        <v>1</v>
      </c>
      <c r="I179" s="226"/>
      <c r="J179" s="223"/>
      <c r="K179" s="223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181</v>
      </c>
      <c r="AU179" s="231" t="s">
        <v>85</v>
      </c>
      <c r="AV179" s="13" t="s">
        <v>83</v>
      </c>
      <c r="AW179" s="13" t="s">
        <v>32</v>
      </c>
      <c r="AX179" s="13" t="s">
        <v>75</v>
      </c>
      <c r="AY179" s="231" t="s">
        <v>156</v>
      </c>
    </row>
    <row r="180" spans="1:65" s="14" customFormat="1">
      <c r="B180" s="232"/>
      <c r="C180" s="233"/>
      <c r="D180" s="217" t="s">
        <v>181</v>
      </c>
      <c r="E180" s="234" t="s">
        <v>1</v>
      </c>
      <c r="F180" s="235" t="s">
        <v>229</v>
      </c>
      <c r="G180" s="233"/>
      <c r="H180" s="236">
        <v>66.75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AT180" s="242" t="s">
        <v>181</v>
      </c>
      <c r="AU180" s="242" t="s">
        <v>85</v>
      </c>
      <c r="AV180" s="14" t="s">
        <v>85</v>
      </c>
      <c r="AW180" s="14" t="s">
        <v>32</v>
      </c>
      <c r="AX180" s="14" t="s">
        <v>75</v>
      </c>
      <c r="AY180" s="242" t="s">
        <v>156</v>
      </c>
    </row>
    <row r="181" spans="1:65" s="15" customFormat="1">
      <c r="B181" s="243"/>
      <c r="C181" s="244"/>
      <c r="D181" s="217" t="s">
        <v>181</v>
      </c>
      <c r="E181" s="245" t="s">
        <v>1</v>
      </c>
      <c r="F181" s="246" t="s">
        <v>191</v>
      </c>
      <c r="G181" s="244"/>
      <c r="H181" s="247">
        <v>109.47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AT181" s="253" t="s">
        <v>181</v>
      </c>
      <c r="AU181" s="253" t="s">
        <v>85</v>
      </c>
      <c r="AV181" s="15" t="s">
        <v>164</v>
      </c>
      <c r="AW181" s="15" t="s">
        <v>32</v>
      </c>
      <c r="AX181" s="15" t="s">
        <v>83</v>
      </c>
      <c r="AY181" s="253" t="s">
        <v>156</v>
      </c>
    </row>
    <row r="182" spans="1:65" s="2" customFormat="1" ht="21.75" customHeight="1">
      <c r="A182" s="34"/>
      <c r="B182" s="35"/>
      <c r="C182" s="204" t="s">
        <v>244</v>
      </c>
      <c r="D182" s="204" t="s">
        <v>159</v>
      </c>
      <c r="E182" s="205" t="s">
        <v>245</v>
      </c>
      <c r="F182" s="206" t="s">
        <v>246</v>
      </c>
      <c r="G182" s="207" t="s">
        <v>225</v>
      </c>
      <c r="H182" s="208">
        <v>1220.914</v>
      </c>
      <c r="I182" s="209"/>
      <c r="J182" s="210">
        <f>ROUND(I182*H182,2)</f>
        <v>0</v>
      </c>
      <c r="K182" s="206" t="s">
        <v>163</v>
      </c>
      <c r="L182" s="39"/>
      <c r="M182" s="211" t="s">
        <v>1</v>
      </c>
      <c r="N182" s="212" t="s">
        <v>40</v>
      </c>
      <c r="O182" s="71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5" t="s">
        <v>164</v>
      </c>
      <c r="AT182" s="215" t="s">
        <v>159</v>
      </c>
      <c r="AU182" s="215" t="s">
        <v>85</v>
      </c>
      <c r="AY182" s="17" t="s">
        <v>156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83</v>
      </c>
      <c r="BK182" s="216">
        <f>ROUND(I182*H182,2)</f>
        <v>0</v>
      </c>
      <c r="BL182" s="17" t="s">
        <v>164</v>
      </c>
      <c r="BM182" s="215" t="s">
        <v>247</v>
      </c>
    </row>
    <row r="183" spans="1:65" s="2" customFormat="1" ht="29.25">
      <c r="A183" s="34"/>
      <c r="B183" s="35"/>
      <c r="C183" s="36"/>
      <c r="D183" s="217" t="s">
        <v>166</v>
      </c>
      <c r="E183" s="36"/>
      <c r="F183" s="218" t="s">
        <v>248</v>
      </c>
      <c r="G183" s="36"/>
      <c r="H183" s="36"/>
      <c r="I183" s="116"/>
      <c r="J183" s="36"/>
      <c r="K183" s="36"/>
      <c r="L183" s="39"/>
      <c r="M183" s="219"/>
      <c r="N183" s="220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166</v>
      </c>
      <c r="AU183" s="17" t="s">
        <v>85</v>
      </c>
    </row>
    <row r="184" spans="1:65" s="13" customFormat="1">
      <c r="B184" s="222"/>
      <c r="C184" s="223"/>
      <c r="D184" s="217" t="s">
        <v>181</v>
      </c>
      <c r="E184" s="224" t="s">
        <v>1</v>
      </c>
      <c r="F184" s="225" t="s">
        <v>249</v>
      </c>
      <c r="G184" s="223"/>
      <c r="H184" s="224" t="s">
        <v>1</v>
      </c>
      <c r="I184" s="226"/>
      <c r="J184" s="223"/>
      <c r="K184" s="223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181</v>
      </c>
      <c r="AU184" s="231" t="s">
        <v>85</v>
      </c>
      <c r="AV184" s="13" t="s">
        <v>83</v>
      </c>
      <c r="AW184" s="13" t="s">
        <v>32</v>
      </c>
      <c r="AX184" s="13" t="s">
        <v>75</v>
      </c>
      <c r="AY184" s="231" t="s">
        <v>156</v>
      </c>
    </row>
    <row r="185" spans="1:65" s="14" customFormat="1">
      <c r="B185" s="232"/>
      <c r="C185" s="233"/>
      <c r="D185" s="217" t="s">
        <v>181</v>
      </c>
      <c r="E185" s="234" t="s">
        <v>1</v>
      </c>
      <c r="F185" s="235" t="s">
        <v>250</v>
      </c>
      <c r="G185" s="233"/>
      <c r="H185" s="236">
        <v>712.8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AT185" s="242" t="s">
        <v>181</v>
      </c>
      <c r="AU185" s="242" t="s">
        <v>85</v>
      </c>
      <c r="AV185" s="14" t="s">
        <v>85</v>
      </c>
      <c r="AW185" s="14" t="s">
        <v>32</v>
      </c>
      <c r="AX185" s="14" t="s">
        <v>75</v>
      </c>
      <c r="AY185" s="242" t="s">
        <v>156</v>
      </c>
    </row>
    <row r="186" spans="1:65" s="13" customFormat="1">
      <c r="B186" s="222"/>
      <c r="C186" s="223"/>
      <c r="D186" s="217" t="s">
        <v>181</v>
      </c>
      <c r="E186" s="224" t="s">
        <v>1</v>
      </c>
      <c r="F186" s="225" t="s">
        <v>251</v>
      </c>
      <c r="G186" s="223"/>
      <c r="H186" s="224" t="s">
        <v>1</v>
      </c>
      <c r="I186" s="226"/>
      <c r="J186" s="223"/>
      <c r="K186" s="223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181</v>
      </c>
      <c r="AU186" s="231" t="s">
        <v>85</v>
      </c>
      <c r="AV186" s="13" t="s">
        <v>83</v>
      </c>
      <c r="AW186" s="13" t="s">
        <v>32</v>
      </c>
      <c r="AX186" s="13" t="s">
        <v>75</v>
      </c>
      <c r="AY186" s="231" t="s">
        <v>156</v>
      </c>
    </row>
    <row r="187" spans="1:65" s="14" customFormat="1">
      <c r="B187" s="232"/>
      <c r="C187" s="233"/>
      <c r="D187" s="217" t="s">
        <v>181</v>
      </c>
      <c r="E187" s="234" t="s">
        <v>1</v>
      </c>
      <c r="F187" s="235" t="s">
        <v>252</v>
      </c>
      <c r="G187" s="233"/>
      <c r="H187" s="236">
        <v>100.8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AT187" s="242" t="s">
        <v>181</v>
      </c>
      <c r="AU187" s="242" t="s">
        <v>85</v>
      </c>
      <c r="AV187" s="14" t="s">
        <v>85</v>
      </c>
      <c r="AW187" s="14" t="s">
        <v>32</v>
      </c>
      <c r="AX187" s="14" t="s">
        <v>75</v>
      </c>
      <c r="AY187" s="242" t="s">
        <v>156</v>
      </c>
    </row>
    <row r="188" spans="1:65" s="13" customFormat="1">
      <c r="B188" s="222"/>
      <c r="C188" s="223"/>
      <c r="D188" s="217" t="s">
        <v>181</v>
      </c>
      <c r="E188" s="224" t="s">
        <v>1</v>
      </c>
      <c r="F188" s="225" t="s">
        <v>253</v>
      </c>
      <c r="G188" s="223"/>
      <c r="H188" s="224" t="s">
        <v>1</v>
      </c>
      <c r="I188" s="226"/>
      <c r="J188" s="223"/>
      <c r="K188" s="223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181</v>
      </c>
      <c r="AU188" s="231" t="s">
        <v>85</v>
      </c>
      <c r="AV188" s="13" t="s">
        <v>83</v>
      </c>
      <c r="AW188" s="13" t="s">
        <v>32</v>
      </c>
      <c r="AX188" s="13" t="s">
        <v>75</v>
      </c>
      <c r="AY188" s="231" t="s">
        <v>156</v>
      </c>
    </row>
    <row r="189" spans="1:65" s="14" customFormat="1">
      <c r="B189" s="232"/>
      <c r="C189" s="233"/>
      <c r="D189" s="217" t="s">
        <v>181</v>
      </c>
      <c r="E189" s="234" t="s">
        <v>1</v>
      </c>
      <c r="F189" s="235" t="s">
        <v>254</v>
      </c>
      <c r="G189" s="233"/>
      <c r="H189" s="236">
        <v>62.319000000000003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AT189" s="242" t="s">
        <v>181</v>
      </c>
      <c r="AU189" s="242" t="s">
        <v>85</v>
      </c>
      <c r="AV189" s="14" t="s">
        <v>85</v>
      </c>
      <c r="AW189" s="14" t="s">
        <v>32</v>
      </c>
      <c r="AX189" s="14" t="s">
        <v>75</v>
      </c>
      <c r="AY189" s="242" t="s">
        <v>156</v>
      </c>
    </row>
    <row r="190" spans="1:65" s="13" customFormat="1">
      <c r="B190" s="222"/>
      <c r="C190" s="223"/>
      <c r="D190" s="217" t="s">
        <v>181</v>
      </c>
      <c r="E190" s="224" t="s">
        <v>1</v>
      </c>
      <c r="F190" s="225" t="s">
        <v>255</v>
      </c>
      <c r="G190" s="223"/>
      <c r="H190" s="224" t="s">
        <v>1</v>
      </c>
      <c r="I190" s="226"/>
      <c r="J190" s="223"/>
      <c r="K190" s="223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181</v>
      </c>
      <c r="AU190" s="231" t="s">
        <v>85</v>
      </c>
      <c r="AV190" s="13" t="s">
        <v>83</v>
      </c>
      <c r="AW190" s="13" t="s">
        <v>32</v>
      </c>
      <c r="AX190" s="13" t="s">
        <v>75</v>
      </c>
      <c r="AY190" s="231" t="s">
        <v>156</v>
      </c>
    </row>
    <row r="191" spans="1:65" s="14" customFormat="1">
      <c r="B191" s="232"/>
      <c r="C191" s="233"/>
      <c r="D191" s="217" t="s">
        <v>181</v>
      </c>
      <c r="E191" s="234" t="s">
        <v>1</v>
      </c>
      <c r="F191" s="235" t="s">
        <v>256</v>
      </c>
      <c r="G191" s="233"/>
      <c r="H191" s="236">
        <v>243.875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AT191" s="242" t="s">
        <v>181</v>
      </c>
      <c r="AU191" s="242" t="s">
        <v>85</v>
      </c>
      <c r="AV191" s="14" t="s">
        <v>85</v>
      </c>
      <c r="AW191" s="14" t="s">
        <v>32</v>
      </c>
      <c r="AX191" s="14" t="s">
        <v>75</v>
      </c>
      <c r="AY191" s="242" t="s">
        <v>156</v>
      </c>
    </row>
    <row r="192" spans="1:65" s="13" customFormat="1">
      <c r="B192" s="222"/>
      <c r="C192" s="223"/>
      <c r="D192" s="217" t="s">
        <v>181</v>
      </c>
      <c r="E192" s="224" t="s">
        <v>1</v>
      </c>
      <c r="F192" s="225" t="s">
        <v>257</v>
      </c>
      <c r="G192" s="223"/>
      <c r="H192" s="224" t="s">
        <v>1</v>
      </c>
      <c r="I192" s="226"/>
      <c r="J192" s="223"/>
      <c r="K192" s="223"/>
      <c r="L192" s="227"/>
      <c r="M192" s="228"/>
      <c r="N192" s="229"/>
      <c r="O192" s="229"/>
      <c r="P192" s="229"/>
      <c r="Q192" s="229"/>
      <c r="R192" s="229"/>
      <c r="S192" s="229"/>
      <c r="T192" s="230"/>
      <c r="AT192" s="231" t="s">
        <v>181</v>
      </c>
      <c r="AU192" s="231" t="s">
        <v>85</v>
      </c>
      <c r="AV192" s="13" t="s">
        <v>83</v>
      </c>
      <c r="AW192" s="13" t="s">
        <v>32</v>
      </c>
      <c r="AX192" s="13" t="s">
        <v>75</v>
      </c>
      <c r="AY192" s="231" t="s">
        <v>156</v>
      </c>
    </row>
    <row r="193" spans="1:65" s="14" customFormat="1">
      <c r="B193" s="232"/>
      <c r="C193" s="233"/>
      <c r="D193" s="217" t="s">
        <v>181</v>
      </c>
      <c r="E193" s="234" t="s">
        <v>1</v>
      </c>
      <c r="F193" s="235" t="s">
        <v>258</v>
      </c>
      <c r="G193" s="233"/>
      <c r="H193" s="236">
        <v>101.12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AT193" s="242" t="s">
        <v>181</v>
      </c>
      <c r="AU193" s="242" t="s">
        <v>85</v>
      </c>
      <c r="AV193" s="14" t="s">
        <v>85</v>
      </c>
      <c r="AW193" s="14" t="s">
        <v>32</v>
      </c>
      <c r="AX193" s="14" t="s">
        <v>75</v>
      </c>
      <c r="AY193" s="242" t="s">
        <v>156</v>
      </c>
    </row>
    <row r="194" spans="1:65" s="15" customFormat="1">
      <c r="B194" s="243"/>
      <c r="C194" s="244"/>
      <c r="D194" s="217" t="s">
        <v>181</v>
      </c>
      <c r="E194" s="245" t="s">
        <v>95</v>
      </c>
      <c r="F194" s="246" t="s">
        <v>191</v>
      </c>
      <c r="G194" s="244"/>
      <c r="H194" s="247">
        <v>1220.914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AT194" s="253" t="s">
        <v>181</v>
      </c>
      <c r="AU194" s="253" t="s">
        <v>85</v>
      </c>
      <c r="AV194" s="15" t="s">
        <v>164</v>
      </c>
      <c r="AW194" s="15" t="s">
        <v>32</v>
      </c>
      <c r="AX194" s="15" t="s">
        <v>83</v>
      </c>
      <c r="AY194" s="253" t="s">
        <v>156</v>
      </c>
    </row>
    <row r="195" spans="1:65" s="2" customFormat="1" ht="21.75" customHeight="1">
      <c r="A195" s="34"/>
      <c r="B195" s="35"/>
      <c r="C195" s="204" t="s">
        <v>259</v>
      </c>
      <c r="D195" s="204" t="s">
        <v>159</v>
      </c>
      <c r="E195" s="205" t="s">
        <v>260</v>
      </c>
      <c r="F195" s="206" t="s">
        <v>261</v>
      </c>
      <c r="G195" s="207" t="s">
        <v>176</v>
      </c>
      <c r="H195" s="208">
        <v>530</v>
      </c>
      <c r="I195" s="209"/>
      <c r="J195" s="210">
        <f>ROUND(I195*H195,2)</f>
        <v>0</v>
      </c>
      <c r="K195" s="206" t="s">
        <v>163</v>
      </c>
      <c r="L195" s="39"/>
      <c r="M195" s="211" t="s">
        <v>1</v>
      </c>
      <c r="N195" s="212" t="s">
        <v>40</v>
      </c>
      <c r="O195" s="71"/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5" t="s">
        <v>164</v>
      </c>
      <c r="AT195" s="215" t="s">
        <v>159</v>
      </c>
      <c r="AU195" s="215" t="s">
        <v>85</v>
      </c>
      <c r="AY195" s="17" t="s">
        <v>156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83</v>
      </c>
      <c r="BK195" s="216">
        <f>ROUND(I195*H195,2)</f>
        <v>0</v>
      </c>
      <c r="BL195" s="17" t="s">
        <v>164</v>
      </c>
      <c r="BM195" s="215" t="s">
        <v>262</v>
      </c>
    </row>
    <row r="196" spans="1:65" s="2" customFormat="1" ht="39">
      <c r="A196" s="34"/>
      <c r="B196" s="35"/>
      <c r="C196" s="36"/>
      <c r="D196" s="217" t="s">
        <v>166</v>
      </c>
      <c r="E196" s="36"/>
      <c r="F196" s="218" t="s">
        <v>263</v>
      </c>
      <c r="G196" s="36"/>
      <c r="H196" s="36"/>
      <c r="I196" s="116"/>
      <c r="J196" s="36"/>
      <c r="K196" s="36"/>
      <c r="L196" s="39"/>
      <c r="M196" s="219"/>
      <c r="N196" s="220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166</v>
      </c>
      <c r="AU196" s="17" t="s">
        <v>85</v>
      </c>
    </row>
    <row r="197" spans="1:65" s="13" customFormat="1">
      <c r="B197" s="222"/>
      <c r="C197" s="223"/>
      <c r="D197" s="217" t="s">
        <v>181</v>
      </c>
      <c r="E197" s="224" t="s">
        <v>1</v>
      </c>
      <c r="F197" s="225" t="s">
        <v>264</v>
      </c>
      <c r="G197" s="223"/>
      <c r="H197" s="224" t="s">
        <v>1</v>
      </c>
      <c r="I197" s="226"/>
      <c r="J197" s="223"/>
      <c r="K197" s="223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181</v>
      </c>
      <c r="AU197" s="231" t="s">
        <v>85</v>
      </c>
      <c r="AV197" s="13" t="s">
        <v>83</v>
      </c>
      <c r="AW197" s="13" t="s">
        <v>32</v>
      </c>
      <c r="AX197" s="13" t="s">
        <v>75</v>
      </c>
      <c r="AY197" s="231" t="s">
        <v>156</v>
      </c>
    </row>
    <row r="198" spans="1:65" s="14" customFormat="1">
      <c r="B198" s="232"/>
      <c r="C198" s="233"/>
      <c r="D198" s="217" t="s">
        <v>181</v>
      </c>
      <c r="E198" s="234" t="s">
        <v>1</v>
      </c>
      <c r="F198" s="235" t="s">
        <v>265</v>
      </c>
      <c r="G198" s="233"/>
      <c r="H198" s="236">
        <v>130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AT198" s="242" t="s">
        <v>181</v>
      </c>
      <c r="AU198" s="242" t="s">
        <v>85</v>
      </c>
      <c r="AV198" s="14" t="s">
        <v>85</v>
      </c>
      <c r="AW198" s="14" t="s">
        <v>32</v>
      </c>
      <c r="AX198" s="14" t="s">
        <v>75</v>
      </c>
      <c r="AY198" s="242" t="s">
        <v>156</v>
      </c>
    </row>
    <row r="199" spans="1:65" s="13" customFormat="1">
      <c r="B199" s="222"/>
      <c r="C199" s="223"/>
      <c r="D199" s="217" t="s">
        <v>181</v>
      </c>
      <c r="E199" s="224" t="s">
        <v>1</v>
      </c>
      <c r="F199" s="225" t="s">
        <v>266</v>
      </c>
      <c r="G199" s="223"/>
      <c r="H199" s="224" t="s">
        <v>1</v>
      </c>
      <c r="I199" s="226"/>
      <c r="J199" s="223"/>
      <c r="K199" s="223"/>
      <c r="L199" s="227"/>
      <c r="M199" s="228"/>
      <c r="N199" s="229"/>
      <c r="O199" s="229"/>
      <c r="P199" s="229"/>
      <c r="Q199" s="229"/>
      <c r="R199" s="229"/>
      <c r="S199" s="229"/>
      <c r="T199" s="230"/>
      <c r="AT199" s="231" t="s">
        <v>181</v>
      </c>
      <c r="AU199" s="231" t="s">
        <v>85</v>
      </c>
      <c r="AV199" s="13" t="s">
        <v>83</v>
      </c>
      <c r="AW199" s="13" t="s">
        <v>32</v>
      </c>
      <c r="AX199" s="13" t="s">
        <v>75</v>
      </c>
      <c r="AY199" s="231" t="s">
        <v>156</v>
      </c>
    </row>
    <row r="200" spans="1:65" s="14" customFormat="1">
      <c r="B200" s="232"/>
      <c r="C200" s="233"/>
      <c r="D200" s="217" t="s">
        <v>181</v>
      </c>
      <c r="E200" s="234" t="s">
        <v>1</v>
      </c>
      <c r="F200" s="235" t="s">
        <v>267</v>
      </c>
      <c r="G200" s="233"/>
      <c r="H200" s="236">
        <v>400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AT200" s="242" t="s">
        <v>181</v>
      </c>
      <c r="AU200" s="242" t="s">
        <v>85</v>
      </c>
      <c r="AV200" s="14" t="s">
        <v>85</v>
      </c>
      <c r="AW200" s="14" t="s">
        <v>32</v>
      </c>
      <c r="AX200" s="14" t="s">
        <v>75</v>
      </c>
      <c r="AY200" s="242" t="s">
        <v>156</v>
      </c>
    </row>
    <row r="201" spans="1:65" s="15" customFormat="1">
      <c r="B201" s="243"/>
      <c r="C201" s="244"/>
      <c r="D201" s="217" t="s">
        <v>181</v>
      </c>
      <c r="E201" s="245" t="s">
        <v>1</v>
      </c>
      <c r="F201" s="246" t="s">
        <v>191</v>
      </c>
      <c r="G201" s="244"/>
      <c r="H201" s="247">
        <v>530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AT201" s="253" t="s">
        <v>181</v>
      </c>
      <c r="AU201" s="253" t="s">
        <v>85</v>
      </c>
      <c r="AV201" s="15" t="s">
        <v>164</v>
      </c>
      <c r="AW201" s="15" t="s">
        <v>32</v>
      </c>
      <c r="AX201" s="15" t="s">
        <v>83</v>
      </c>
      <c r="AY201" s="253" t="s">
        <v>156</v>
      </c>
    </row>
    <row r="202" spans="1:65" s="2" customFormat="1" ht="21.75" customHeight="1">
      <c r="A202" s="34"/>
      <c r="B202" s="35"/>
      <c r="C202" s="204" t="s">
        <v>268</v>
      </c>
      <c r="D202" s="204" t="s">
        <v>159</v>
      </c>
      <c r="E202" s="205" t="s">
        <v>269</v>
      </c>
      <c r="F202" s="206" t="s">
        <v>270</v>
      </c>
      <c r="G202" s="207" t="s">
        <v>176</v>
      </c>
      <c r="H202" s="208">
        <v>284.8</v>
      </c>
      <c r="I202" s="209"/>
      <c r="J202" s="210">
        <f>ROUND(I202*H202,2)</f>
        <v>0</v>
      </c>
      <c r="K202" s="206" t="s">
        <v>163</v>
      </c>
      <c r="L202" s="39"/>
      <c r="M202" s="211" t="s">
        <v>1</v>
      </c>
      <c r="N202" s="212" t="s">
        <v>40</v>
      </c>
      <c r="O202" s="71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5" t="s">
        <v>164</v>
      </c>
      <c r="AT202" s="215" t="s">
        <v>159</v>
      </c>
      <c r="AU202" s="215" t="s">
        <v>85</v>
      </c>
      <c r="AY202" s="17" t="s">
        <v>156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83</v>
      </c>
      <c r="BK202" s="216">
        <f>ROUND(I202*H202,2)</f>
        <v>0</v>
      </c>
      <c r="BL202" s="17" t="s">
        <v>164</v>
      </c>
      <c r="BM202" s="215" t="s">
        <v>271</v>
      </c>
    </row>
    <row r="203" spans="1:65" s="2" customFormat="1" ht="39">
      <c r="A203" s="34"/>
      <c r="B203" s="35"/>
      <c r="C203" s="36"/>
      <c r="D203" s="217" t="s">
        <v>166</v>
      </c>
      <c r="E203" s="36"/>
      <c r="F203" s="218" t="s">
        <v>272</v>
      </c>
      <c r="G203" s="36"/>
      <c r="H203" s="36"/>
      <c r="I203" s="116"/>
      <c r="J203" s="36"/>
      <c r="K203" s="36"/>
      <c r="L203" s="39"/>
      <c r="M203" s="219"/>
      <c r="N203" s="220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166</v>
      </c>
      <c r="AU203" s="17" t="s">
        <v>85</v>
      </c>
    </row>
    <row r="204" spans="1:65" s="13" customFormat="1">
      <c r="B204" s="222"/>
      <c r="C204" s="223"/>
      <c r="D204" s="217" t="s">
        <v>181</v>
      </c>
      <c r="E204" s="224" t="s">
        <v>1</v>
      </c>
      <c r="F204" s="225" t="s">
        <v>273</v>
      </c>
      <c r="G204" s="223"/>
      <c r="H204" s="224" t="s">
        <v>1</v>
      </c>
      <c r="I204" s="226"/>
      <c r="J204" s="223"/>
      <c r="K204" s="223"/>
      <c r="L204" s="227"/>
      <c r="M204" s="228"/>
      <c r="N204" s="229"/>
      <c r="O204" s="229"/>
      <c r="P204" s="229"/>
      <c r="Q204" s="229"/>
      <c r="R204" s="229"/>
      <c r="S204" s="229"/>
      <c r="T204" s="230"/>
      <c r="AT204" s="231" t="s">
        <v>181</v>
      </c>
      <c r="AU204" s="231" t="s">
        <v>85</v>
      </c>
      <c r="AV204" s="13" t="s">
        <v>83</v>
      </c>
      <c r="AW204" s="13" t="s">
        <v>32</v>
      </c>
      <c r="AX204" s="13" t="s">
        <v>75</v>
      </c>
      <c r="AY204" s="231" t="s">
        <v>156</v>
      </c>
    </row>
    <row r="205" spans="1:65" s="14" customFormat="1">
      <c r="B205" s="232"/>
      <c r="C205" s="233"/>
      <c r="D205" s="217" t="s">
        <v>181</v>
      </c>
      <c r="E205" s="234" t="s">
        <v>1</v>
      </c>
      <c r="F205" s="235" t="s">
        <v>274</v>
      </c>
      <c r="G205" s="233"/>
      <c r="H205" s="236">
        <v>284.8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AT205" s="242" t="s">
        <v>181</v>
      </c>
      <c r="AU205" s="242" t="s">
        <v>85</v>
      </c>
      <c r="AV205" s="14" t="s">
        <v>85</v>
      </c>
      <c r="AW205" s="14" t="s">
        <v>32</v>
      </c>
      <c r="AX205" s="14" t="s">
        <v>83</v>
      </c>
      <c r="AY205" s="242" t="s">
        <v>156</v>
      </c>
    </row>
    <row r="206" spans="1:65" s="2" customFormat="1" ht="21.75" customHeight="1">
      <c r="A206" s="34"/>
      <c r="B206" s="35"/>
      <c r="C206" s="204" t="s">
        <v>8</v>
      </c>
      <c r="D206" s="204" t="s">
        <v>159</v>
      </c>
      <c r="E206" s="205" t="s">
        <v>275</v>
      </c>
      <c r="F206" s="206" t="s">
        <v>276</v>
      </c>
      <c r="G206" s="207" t="s">
        <v>176</v>
      </c>
      <c r="H206" s="208">
        <v>1496.8</v>
      </c>
      <c r="I206" s="209"/>
      <c r="J206" s="210">
        <f>ROUND(I206*H206,2)</f>
        <v>0</v>
      </c>
      <c r="K206" s="206" t="s">
        <v>163</v>
      </c>
      <c r="L206" s="39"/>
      <c r="M206" s="211" t="s">
        <v>1</v>
      </c>
      <c r="N206" s="212" t="s">
        <v>40</v>
      </c>
      <c r="O206" s="71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5" t="s">
        <v>164</v>
      </c>
      <c r="AT206" s="215" t="s">
        <v>159</v>
      </c>
      <c r="AU206" s="215" t="s">
        <v>85</v>
      </c>
      <c r="AY206" s="17" t="s">
        <v>156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83</v>
      </c>
      <c r="BK206" s="216">
        <f>ROUND(I206*H206,2)</f>
        <v>0</v>
      </c>
      <c r="BL206" s="17" t="s">
        <v>164</v>
      </c>
      <c r="BM206" s="215" t="s">
        <v>277</v>
      </c>
    </row>
    <row r="207" spans="1:65" s="2" customFormat="1" ht="29.25">
      <c r="A207" s="34"/>
      <c r="B207" s="35"/>
      <c r="C207" s="36"/>
      <c r="D207" s="217" t="s">
        <v>166</v>
      </c>
      <c r="E207" s="36"/>
      <c r="F207" s="218" t="s">
        <v>278</v>
      </c>
      <c r="G207" s="36"/>
      <c r="H207" s="36"/>
      <c r="I207" s="116"/>
      <c r="J207" s="36"/>
      <c r="K207" s="36"/>
      <c r="L207" s="39"/>
      <c r="M207" s="219"/>
      <c r="N207" s="220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166</v>
      </c>
      <c r="AU207" s="17" t="s">
        <v>85</v>
      </c>
    </row>
    <row r="208" spans="1:65" s="13" customFormat="1">
      <c r="B208" s="222"/>
      <c r="C208" s="223"/>
      <c r="D208" s="217" t="s">
        <v>181</v>
      </c>
      <c r="E208" s="224" t="s">
        <v>1</v>
      </c>
      <c r="F208" s="225" t="s">
        <v>279</v>
      </c>
      <c r="G208" s="223"/>
      <c r="H208" s="224" t="s">
        <v>1</v>
      </c>
      <c r="I208" s="226"/>
      <c r="J208" s="223"/>
      <c r="K208" s="223"/>
      <c r="L208" s="227"/>
      <c r="M208" s="228"/>
      <c r="N208" s="229"/>
      <c r="O208" s="229"/>
      <c r="P208" s="229"/>
      <c r="Q208" s="229"/>
      <c r="R208" s="229"/>
      <c r="S208" s="229"/>
      <c r="T208" s="230"/>
      <c r="AT208" s="231" t="s">
        <v>181</v>
      </c>
      <c r="AU208" s="231" t="s">
        <v>85</v>
      </c>
      <c r="AV208" s="13" t="s">
        <v>83</v>
      </c>
      <c r="AW208" s="13" t="s">
        <v>32</v>
      </c>
      <c r="AX208" s="13" t="s">
        <v>75</v>
      </c>
      <c r="AY208" s="231" t="s">
        <v>156</v>
      </c>
    </row>
    <row r="209" spans="1:65" s="14" customFormat="1">
      <c r="B209" s="232"/>
      <c r="C209" s="233"/>
      <c r="D209" s="217" t="s">
        <v>181</v>
      </c>
      <c r="E209" s="234" t="s">
        <v>1</v>
      </c>
      <c r="F209" s="235" t="s">
        <v>280</v>
      </c>
      <c r="G209" s="233"/>
      <c r="H209" s="236">
        <v>1196.8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AT209" s="242" t="s">
        <v>181</v>
      </c>
      <c r="AU209" s="242" t="s">
        <v>85</v>
      </c>
      <c r="AV209" s="14" t="s">
        <v>85</v>
      </c>
      <c r="AW209" s="14" t="s">
        <v>32</v>
      </c>
      <c r="AX209" s="14" t="s">
        <v>75</v>
      </c>
      <c r="AY209" s="242" t="s">
        <v>156</v>
      </c>
    </row>
    <row r="210" spans="1:65" s="13" customFormat="1">
      <c r="B210" s="222"/>
      <c r="C210" s="223"/>
      <c r="D210" s="217" t="s">
        <v>181</v>
      </c>
      <c r="E210" s="224" t="s">
        <v>1</v>
      </c>
      <c r="F210" s="225" t="s">
        <v>281</v>
      </c>
      <c r="G210" s="223"/>
      <c r="H210" s="224" t="s">
        <v>1</v>
      </c>
      <c r="I210" s="226"/>
      <c r="J210" s="223"/>
      <c r="K210" s="223"/>
      <c r="L210" s="227"/>
      <c r="M210" s="228"/>
      <c r="N210" s="229"/>
      <c r="O210" s="229"/>
      <c r="P210" s="229"/>
      <c r="Q210" s="229"/>
      <c r="R210" s="229"/>
      <c r="S210" s="229"/>
      <c r="T210" s="230"/>
      <c r="AT210" s="231" t="s">
        <v>181</v>
      </c>
      <c r="AU210" s="231" t="s">
        <v>85</v>
      </c>
      <c r="AV210" s="13" t="s">
        <v>83</v>
      </c>
      <c r="AW210" s="13" t="s">
        <v>32</v>
      </c>
      <c r="AX210" s="13" t="s">
        <v>75</v>
      </c>
      <c r="AY210" s="231" t="s">
        <v>156</v>
      </c>
    </row>
    <row r="211" spans="1:65" s="14" customFormat="1">
      <c r="B211" s="232"/>
      <c r="C211" s="233"/>
      <c r="D211" s="217" t="s">
        <v>181</v>
      </c>
      <c r="E211" s="234" t="s">
        <v>1</v>
      </c>
      <c r="F211" s="235" t="s">
        <v>282</v>
      </c>
      <c r="G211" s="233"/>
      <c r="H211" s="236">
        <v>300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AT211" s="242" t="s">
        <v>181</v>
      </c>
      <c r="AU211" s="242" t="s">
        <v>85</v>
      </c>
      <c r="AV211" s="14" t="s">
        <v>85</v>
      </c>
      <c r="AW211" s="14" t="s">
        <v>32</v>
      </c>
      <c r="AX211" s="14" t="s">
        <v>75</v>
      </c>
      <c r="AY211" s="242" t="s">
        <v>156</v>
      </c>
    </row>
    <row r="212" spans="1:65" s="15" customFormat="1">
      <c r="B212" s="243"/>
      <c r="C212" s="244"/>
      <c r="D212" s="217" t="s">
        <v>181</v>
      </c>
      <c r="E212" s="245" t="s">
        <v>1</v>
      </c>
      <c r="F212" s="246" t="s">
        <v>191</v>
      </c>
      <c r="G212" s="244"/>
      <c r="H212" s="247">
        <v>1496.8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AT212" s="253" t="s">
        <v>181</v>
      </c>
      <c r="AU212" s="253" t="s">
        <v>85</v>
      </c>
      <c r="AV212" s="15" t="s">
        <v>164</v>
      </c>
      <c r="AW212" s="15" t="s">
        <v>32</v>
      </c>
      <c r="AX212" s="15" t="s">
        <v>83</v>
      </c>
      <c r="AY212" s="253" t="s">
        <v>156</v>
      </c>
    </row>
    <row r="213" spans="1:65" s="12" customFormat="1" ht="25.9" customHeight="1">
      <c r="B213" s="188"/>
      <c r="C213" s="189"/>
      <c r="D213" s="190" t="s">
        <v>74</v>
      </c>
      <c r="E213" s="191" t="s">
        <v>283</v>
      </c>
      <c r="F213" s="191" t="s">
        <v>284</v>
      </c>
      <c r="G213" s="189"/>
      <c r="H213" s="189"/>
      <c r="I213" s="192"/>
      <c r="J213" s="193">
        <f>BK213</f>
        <v>0</v>
      </c>
      <c r="K213" s="189"/>
      <c r="L213" s="194"/>
      <c r="M213" s="195"/>
      <c r="N213" s="196"/>
      <c r="O213" s="196"/>
      <c r="P213" s="197">
        <f>SUM(P214:P260)</f>
        <v>0</v>
      </c>
      <c r="Q213" s="196"/>
      <c r="R213" s="197">
        <f>SUM(R214:R260)</f>
        <v>1536.8961000000002</v>
      </c>
      <c r="S213" s="196"/>
      <c r="T213" s="198">
        <f>SUM(T214:T260)</f>
        <v>0</v>
      </c>
      <c r="AR213" s="199" t="s">
        <v>173</v>
      </c>
      <c r="AT213" s="200" t="s">
        <v>74</v>
      </c>
      <c r="AU213" s="200" t="s">
        <v>75</v>
      </c>
      <c r="AY213" s="199" t="s">
        <v>156</v>
      </c>
      <c r="BK213" s="201">
        <f>SUM(BK214:BK260)</f>
        <v>0</v>
      </c>
    </row>
    <row r="214" spans="1:65" s="2" customFormat="1" ht="21.75" customHeight="1">
      <c r="A214" s="34"/>
      <c r="B214" s="35"/>
      <c r="C214" s="254" t="s">
        <v>285</v>
      </c>
      <c r="D214" s="254" t="s">
        <v>283</v>
      </c>
      <c r="E214" s="255" t="s">
        <v>286</v>
      </c>
      <c r="F214" s="256" t="s">
        <v>287</v>
      </c>
      <c r="G214" s="257" t="s">
        <v>176</v>
      </c>
      <c r="H214" s="258">
        <v>685.3</v>
      </c>
      <c r="I214" s="259"/>
      <c r="J214" s="260">
        <f>ROUND(I214*H214,2)</f>
        <v>0</v>
      </c>
      <c r="K214" s="256" t="s">
        <v>163</v>
      </c>
      <c r="L214" s="261"/>
      <c r="M214" s="262" t="s">
        <v>1</v>
      </c>
      <c r="N214" s="263" t="s">
        <v>40</v>
      </c>
      <c r="O214" s="71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5" t="s">
        <v>288</v>
      </c>
      <c r="AT214" s="215" t="s">
        <v>283</v>
      </c>
      <c r="AU214" s="215" t="s">
        <v>83</v>
      </c>
      <c r="AY214" s="17" t="s">
        <v>156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83</v>
      </c>
      <c r="BK214" s="216">
        <f>ROUND(I214*H214,2)</f>
        <v>0</v>
      </c>
      <c r="BL214" s="17" t="s">
        <v>289</v>
      </c>
      <c r="BM214" s="215" t="s">
        <v>290</v>
      </c>
    </row>
    <row r="215" spans="1:65" s="2" customFormat="1">
      <c r="A215" s="34"/>
      <c r="B215" s="35"/>
      <c r="C215" s="36"/>
      <c r="D215" s="217" t="s">
        <v>166</v>
      </c>
      <c r="E215" s="36"/>
      <c r="F215" s="218" t="s">
        <v>287</v>
      </c>
      <c r="G215" s="36"/>
      <c r="H215" s="36"/>
      <c r="I215" s="116"/>
      <c r="J215" s="36"/>
      <c r="K215" s="36"/>
      <c r="L215" s="39"/>
      <c r="M215" s="219"/>
      <c r="N215" s="220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166</v>
      </c>
      <c r="AU215" s="17" t="s">
        <v>83</v>
      </c>
    </row>
    <row r="216" spans="1:65" s="14" customFormat="1">
      <c r="B216" s="232"/>
      <c r="C216" s="233"/>
      <c r="D216" s="217" t="s">
        <v>181</v>
      </c>
      <c r="E216" s="234" t="s">
        <v>1</v>
      </c>
      <c r="F216" s="235" t="s">
        <v>127</v>
      </c>
      <c r="G216" s="233"/>
      <c r="H216" s="236">
        <v>685.3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AT216" s="242" t="s">
        <v>181</v>
      </c>
      <c r="AU216" s="242" t="s">
        <v>83</v>
      </c>
      <c r="AV216" s="14" t="s">
        <v>85</v>
      </c>
      <c r="AW216" s="14" t="s">
        <v>32</v>
      </c>
      <c r="AX216" s="14" t="s">
        <v>83</v>
      </c>
      <c r="AY216" s="242" t="s">
        <v>156</v>
      </c>
    </row>
    <row r="217" spans="1:65" s="2" customFormat="1" ht="21.75" customHeight="1">
      <c r="A217" s="34"/>
      <c r="B217" s="35"/>
      <c r="C217" s="254" t="s">
        <v>291</v>
      </c>
      <c r="D217" s="254" t="s">
        <v>283</v>
      </c>
      <c r="E217" s="255" t="s">
        <v>292</v>
      </c>
      <c r="F217" s="256" t="s">
        <v>293</v>
      </c>
      <c r="G217" s="257" t="s">
        <v>294</v>
      </c>
      <c r="H217" s="258">
        <v>618.48</v>
      </c>
      <c r="I217" s="259"/>
      <c r="J217" s="260">
        <f>ROUND(I217*H217,2)</f>
        <v>0</v>
      </c>
      <c r="K217" s="256" t="s">
        <v>163</v>
      </c>
      <c r="L217" s="261"/>
      <c r="M217" s="262" t="s">
        <v>1</v>
      </c>
      <c r="N217" s="263" t="s">
        <v>40</v>
      </c>
      <c r="O217" s="71"/>
      <c r="P217" s="213">
        <f>O217*H217</f>
        <v>0</v>
      </c>
      <c r="Q217" s="213">
        <v>1</v>
      </c>
      <c r="R217" s="213">
        <f>Q217*H217</f>
        <v>618.48</v>
      </c>
      <c r="S217" s="213">
        <v>0</v>
      </c>
      <c r="T217" s="214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5" t="s">
        <v>288</v>
      </c>
      <c r="AT217" s="215" t="s">
        <v>283</v>
      </c>
      <c r="AU217" s="215" t="s">
        <v>83</v>
      </c>
      <c r="AY217" s="17" t="s">
        <v>156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83</v>
      </c>
      <c r="BK217" s="216">
        <f>ROUND(I217*H217,2)</f>
        <v>0</v>
      </c>
      <c r="BL217" s="17" t="s">
        <v>289</v>
      </c>
      <c r="BM217" s="215" t="s">
        <v>295</v>
      </c>
    </row>
    <row r="218" spans="1:65" s="2" customFormat="1">
      <c r="A218" s="34"/>
      <c r="B218" s="35"/>
      <c r="C218" s="36"/>
      <c r="D218" s="217" t="s">
        <v>166</v>
      </c>
      <c r="E218" s="36"/>
      <c r="F218" s="218" t="s">
        <v>293</v>
      </c>
      <c r="G218" s="36"/>
      <c r="H218" s="36"/>
      <c r="I218" s="116"/>
      <c r="J218" s="36"/>
      <c r="K218" s="36"/>
      <c r="L218" s="39"/>
      <c r="M218" s="219"/>
      <c r="N218" s="220"/>
      <c r="O218" s="71"/>
      <c r="P218" s="71"/>
      <c r="Q218" s="71"/>
      <c r="R218" s="71"/>
      <c r="S218" s="71"/>
      <c r="T218" s="72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166</v>
      </c>
      <c r="AU218" s="17" t="s">
        <v>83</v>
      </c>
    </row>
    <row r="219" spans="1:65" s="13" customFormat="1">
      <c r="B219" s="222"/>
      <c r="C219" s="223"/>
      <c r="D219" s="217" t="s">
        <v>181</v>
      </c>
      <c r="E219" s="224" t="s">
        <v>1</v>
      </c>
      <c r="F219" s="225" t="s">
        <v>187</v>
      </c>
      <c r="G219" s="223"/>
      <c r="H219" s="224" t="s">
        <v>1</v>
      </c>
      <c r="I219" s="226"/>
      <c r="J219" s="223"/>
      <c r="K219" s="223"/>
      <c r="L219" s="227"/>
      <c r="M219" s="228"/>
      <c r="N219" s="229"/>
      <c r="O219" s="229"/>
      <c r="P219" s="229"/>
      <c r="Q219" s="229"/>
      <c r="R219" s="229"/>
      <c r="S219" s="229"/>
      <c r="T219" s="230"/>
      <c r="AT219" s="231" t="s">
        <v>181</v>
      </c>
      <c r="AU219" s="231" t="s">
        <v>83</v>
      </c>
      <c r="AV219" s="13" t="s">
        <v>83</v>
      </c>
      <c r="AW219" s="13" t="s">
        <v>32</v>
      </c>
      <c r="AX219" s="13" t="s">
        <v>75</v>
      </c>
      <c r="AY219" s="231" t="s">
        <v>156</v>
      </c>
    </row>
    <row r="220" spans="1:65" s="14" customFormat="1">
      <c r="B220" s="232"/>
      <c r="C220" s="233"/>
      <c r="D220" s="217" t="s">
        <v>181</v>
      </c>
      <c r="E220" s="234" t="s">
        <v>1</v>
      </c>
      <c r="F220" s="235" t="s">
        <v>296</v>
      </c>
      <c r="G220" s="233"/>
      <c r="H220" s="236">
        <v>64.08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AT220" s="242" t="s">
        <v>181</v>
      </c>
      <c r="AU220" s="242" t="s">
        <v>83</v>
      </c>
      <c r="AV220" s="14" t="s">
        <v>85</v>
      </c>
      <c r="AW220" s="14" t="s">
        <v>32</v>
      </c>
      <c r="AX220" s="14" t="s">
        <v>75</v>
      </c>
      <c r="AY220" s="242" t="s">
        <v>156</v>
      </c>
    </row>
    <row r="221" spans="1:65" s="13" customFormat="1">
      <c r="B221" s="222"/>
      <c r="C221" s="223"/>
      <c r="D221" s="217" t="s">
        <v>181</v>
      </c>
      <c r="E221" s="224" t="s">
        <v>1</v>
      </c>
      <c r="F221" s="225" t="s">
        <v>297</v>
      </c>
      <c r="G221" s="223"/>
      <c r="H221" s="224" t="s">
        <v>1</v>
      </c>
      <c r="I221" s="226"/>
      <c r="J221" s="223"/>
      <c r="K221" s="223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181</v>
      </c>
      <c r="AU221" s="231" t="s">
        <v>83</v>
      </c>
      <c r="AV221" s="13" t="s">
        <v>83</v>
      </c>
      <c r="AW221" s="13" t="s">
        <v>32</v>
      </c>
      <c r="AX221" s="13" t="s">
        <v>75</v>
      </c>
      <c r="AY221" s="231" t="s">
        <v>156</v>
      </c>
    </row>
    <row r="222" spans="1:65" s="14" customFormat="1">
      <c r="B222" s="232"/>
      <c r="C222" s="233"/>
      <c r="D222" s="217" t="s">
        <v>181</v>
      </c>
      <c r="E222" s="234" t="s">
        <v>1</v>
      </c>
      <c r="F222" s="235" t="s">
        <v>298</v>
      </c>
      <c r="G222" s="233"/>
      <c r="H222" s="236">
        <v>554.4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AT222" s="242" t="s">
        <v>181</v>
      </c>
      <c r="AU222" s="242" t="s">
        <v>83</v>
      </c>
      <c r="AV222" s="14" t="s">
        <v>85</v>
      </c>
      <c r="AW222" s="14" t="s">
        <v>32</v>
      </c>
      <c r="AX222" s="14" t="s">
        <v>75</v>
      </c>
      <c r="AY222" s="242" t="s">
        <v>156</v>
      </c>
    </row>
    <row r="223" spans="1:65" s="15" customFormat="1">
      <c r="B223" s="243"/>
      <c r="C223" s="244"/>
      <c r="D223" s="217" t="s">
        <v>181</v>
      </c>
      <c r="E223" s="245" t="s">
        <v>100</v>
      </c>
      <c r="F223" s="246" t="s">
        <v>191</v>
      </c>
      <c r="G223" s="244"/>
      <c r="H223" s="247">
        <v>618.48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AT223" s="253" t="s">
        <v>181</v>
      </c>
      <c r="AU223" s="253" t="s">
        <v>83</v>
      </c>
      <c r="AV223" s="15" t="s">
        <v>164</v>
      </c>
      <c r="AW223" s="15" t="s">
        <v>32</v>
      </c>
      <c r="AX223" s="15" t="s">
        <v>83</v>
      </c>
      <c r="AY223" s="253" t="s">
        <v>156</v>
      </c>
    </row>
    <row r="224" spans="1:65" s="2" customFormat="1" ht="21.75" customHeight="1">
      <c r="A224" s="34"/>
      <c r="B224" s="35"/>
      <c r="C224" s="254" t="s">
        <v>299</v>
      </c>
      <c r="D224" s="254" t="s">
        <v>283</v>
      </c>
      <c r="E224" s="255" t="s">
        <v>300</v>
      </c>
      <c r="F224" s="256" t="s">
        <v>301</v>
      </c>
      <c r="G224" s="257" t="s">
        <v>294</v>
      </c>
      <c r="H224" s="258">
        <v>346.5</v>
      </c>
      <c r="I224" s="259"/>
      <c r="J224" s="260">
        <f>ROUND(I224*H224,2)</f>
        <v>0</v>
      </c>
      <c r="K224" s="256" t="s">
        <v>1</v>
      </c>
      <c r="L224" s="261"/>
      <c r="M224" s="262" t="s">
        <v>1</v>
      </c>
      <c r="N224" s="263" t="s">
        <v>40</v>
      </c>
      <c r="O224" s="71"/>
      <c r="P224" s="213">
        <f>O224*H224</f>
        <v>0</v>
      </c>
      <c r="Q224" s="213">
        <v>1</v>
      </c>
      <c r="R224" s="213">
        <f>Q224*H224</f>
        <v>346.5</v>
      </c>
      <c r="S224" s="213">
        <v>0</v>
      </c>
      <c r="T224" s="214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15" t="s">
        <v>288</v>
      </c>
      <c r="AT224" s="215" t="s">
        <v>283</v>
      </c>
      <c r="AU224" s="215" t="s">
        <v>83</v>
      </c>
      <c r="AY224" s="17" t="s">
        <v>156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83</v>
      </c>
      <c r="BK224" s="216">
        <f>ROUND(I224*H224,2)</f>
        <v>0</v>
      </c>
      <c r="BL224" s="17" t="s">
        <v>289</v>
      </c>
      <c r="BM224" s="215" t="s">
        <v>302</v>
      </c>
    </row>
    <row r="225" spans="1:65" s="2" customFormat="1">
      <c r="A225" s="34"/>
      <c r="B225" s="35"/>
      <c r="C225" s="36"/>
      <c r="D225" s="217" t="s">
        <v>166</v>
      </c>
      <c r="E225" s="36"/>
      <c r="F225" s="218" t="s">
        <v>293</v>
      </c>
      <c r="G225" s="36"/>
      <c r="H225" s="36"/>
      <c r="I225" s="116"/>
      <c r="J225" s="36"/>
      <c r="K225" s="36"/>
      <c r="L225" s="39"/>
      <c r="M225" s="219"/>
      <c r="N225" s="220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166</v>
      </c>
      <c r="AU225" s="17" t="s">
        <v>83</v>
      </c>
    </row>
    <row r="226" spans="1:65" s="13" customFormat="1">
      <c r="B226" s="222"/>
      <c r="C226" s="223"/>
      <c r="D226" s="217" t="s">
        <v>181</v>
      </c>
      <c r="E226" s="224" t="s">
        <v>1</v>
      </c>
      <c r="F226" s="225" t="s">
        <v>303</v>
      </c>
      <c r="G226" s="223"/>
      <c r="H226" s="224" t="s">
        <v>1</v>
      </c>
      <c r="I226" s="226"/>
      <c r="J226" s="223"/>
      <c r="K226" s="223"/>
      <c r="L226" s="227"/>
      <c r="M226" s="228"/>
      <c r="N226" s="229"/>
      <c r="O226" s="229"/>
      <c r="P226" s="229"/>
      <c r="Q226" s="229"/>
      <c r="R226" s="229"/>
      <c r="S226" s="229"/>
      <c r="T226" s="230"/>
      <c r="AT226" s="231" t="s">
        <v>181</v>
      </c>
      <c r="AU226" s="231" t="s">
        <v>83</v>
      </c>
      <c r="AV226" s="13" t="s">
        <v>83</v>
      </c>
      <c r="AW226" s="13" t="s">
        <v>32</v>
      </c>
      <c r="AX226" s="13" t="s">
        <v>75</v>
      </c>
      <c r="AY226" s="231" t="s">
        <v>156</v>
      </c>
    </row>
    <row r="227" spans="1:65" s="14" customFormat="1">
      <c r="B227" s="232"/>
      <c r="C227" s="233"/>
      <c r="D227" s="217" t="s">
        <v>181</v>
      </c>
      <c r="E227" s="234" t="s">
        <v>113</v>
      </c>
      <c r="F227" s="235" t="s">
        <v>304</v>
      </c>
      <c r="G227" s="233"/>
      <c r="H227" s="236">
        <v>346.5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AT227" s="242" t="s">
        <v>181</v>
      </c>
      <c r="AU227" s="242" t="s">
        <v>83</v>
      </c>
      <c r="AV227" s="14" t="s">
        <v>85</v>
      </c>
      <c r="AW227" s="14" t="s">
        <v>32</v>
      </c>
      <c r="AX227" s="14" t="s">
        <v>83</v>
      </c>
      <c r="AY227" s="242" t="s">
        <v>156</v>
      </c>
    </row>
    <row r="228" spans="1:65" s="2" customFormat="1" ht="21.75" customHeight="1">
      <c r="A228" s="34"/>
      <c r="B228" s="35"/>
      <c r="C228" s="254" t="s">
        <v>305</v>
      </c>
      <c r="D228" s="254" t="s">
        <v>283</v>
      </c>
      <c r="E228" s="255" t="s">
        <v>306</v>
      </c>
      <c r="F228" s="256" t="s">
        <v>307</v>
      </c>
      <c r="G228" s="257" t="s">
        <v>294</v>
      </c>
      <c r="H228" s="258">
        <v>135.28800000000001</v>
      </c>
      <c r="I228" s="259"/>
      <c r="J228" s="260">
        <f>ROUND(I228*H228,2)</f>
        <v>0</v>
      </c>
      <c r="K228" s="256" t="s">
        <v>163</v>
      </c>
      <c r="L228" s="261"/>
      <c r="M228" s="262" t="s">
        <v>1</v>
      </c>
      <c r="N228" s="263" t="s">
        <v>40</v>
      </c>
      <c r="O228" s="71"/>
      <c r="P228" s="213">
        <f>O228*H228</f>
        <v>0</v>
      </c>
      <c r="Q228" s="213">
        <v>1</v>
      </c>
      <c r="R228" s="213">
        <f>Q228*H228</f>
        <v>135.28800000000001</v>
      </c>
      <c r="S228" s="213">
        <v>0</v>
      </c>
      <c r="T228" s="214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5" t="s">
        <v>288</v>
      </c>
      <c r="AT228" s="215" t="s">
        <v>283</v>
      </c>
      <c r="AU228" s="215" t="s">
        <v>83</v>
      </c>
      <c r="AY228" s="17" t="s">
        <v>156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83</v>
      </c>
      <c r="BK228" s="216">
        <f>ROUND(I228*H228,2)</f>
        <v>0</v>
      </c>
      <c r="BL228" s="17" t="s">
        <v>289</v>
      </c>
      <c r="BM228" s="215" t="s">
        <v>308</v>
      </c>
    </row>
    <row r="229" spans="1:65" s="2" customFormat="1">
      <c r="A229" s="34"/>
      <c r="B229" s="35"/>
      <c r="C229" s="36"/>
      <c r="D229" s="217" t="s">
        <v>166</v>
      </c>
      <c r="E229" s="36"/>
      <c r="F229" s="218" t="s">
        <v>307</v>
      </c>
      <c r="G229" s="36"/>
      <c r="H229" s="36"/>
      <c r="I229" s="116"/>
      <c r="J229" s="36"/>
      <c r="K229" s="36"/>
      <c r="L229" s="39"/>
      <c r="M229" s="219"/>
      <c r="N229" s="220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166</v>
      </c>
      <c r="AU229" s="17" t="s">
        <v>83</v>
      </c>
    </row>
    <row r="230" spans="1:65" s="13" customFormat="1">
      <c r="B230" s="222"/>
      <c r="C230" s="223"/>
      <c r="D230" s="217" t="s">
        <v>181</v>
      </c>
      <c r="E230" s="224" t="s">
        <v>1</v>
      </c>
      <c r="F230" s="225" t="s">
        <v>309</v>
      </c>
      <c r="G230" s="223"/>
      <c r="H230" s="224" t="s">
        <v>1</v>
      </c>
      <c r="I230" s="226"/>
      <c r="J230" s="223"/>
      <c r="K230" s="223"/>
      <c r="L230" s="227"/>
      <c r="M230" s="228"/>
      <c r="N230" s="229"/>
      <c r="O230" s="229"/>
      <c r="P230" s="229"/>
      <c r="Q230" s="229"/>
      <c r="R230" s="229"/>
      <c r="S230" s="229"/>
      <c r="T230" s="230"/>
      <c r="AT230" s="231" t="s">
        <v>181</v>
      </c>
      <c r="AU230" s="231" t="s">
        <v>83</v>
      </c>
      <c r="AV230" s="13" t="s">
        <v>83</v>
      </c>
      <c r="AW230" s="13" t="s">
        <v>32</v>
      </c>
      <c r="AX230" s="13" t="s">
        <v>75</v>
      </c>
      <c r="AY230" s="231" t="s">
        <v>156</v>
      </c>
    </row>
    <row r="231" spans="1:65" s="14" customFormat="1">
      <c r="B231" s="232"/>
      <c r="C231" s="233"/>
      <c r="D231" s="217" t="s">
        <v>181</v>
      </c>
      <c r="E231" s="234" t="s">
        <v>1</v>
      </c>
      <c r="F231" s="235" t="s">
        <v>310</v>
      </c>
      <c r="G231" s="233"/>
      <c r="H231" s="236">
        <v>123.488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AT231" s="242" t="s">
        <v>181</v>
      </c>
      <c r="AU231" s="242" t="s">
        <v>83</v>
      </c>
      <c r="AV231" s="14" t="s">
        <v>85</v>
      </c>
      <c r="AW231" s="14" t="s">
        <v>32</v>
      </c>
      <c r="AX231" s="14" t="s">
        <v>75</v>
      </c>
      <c r="AY231" s="242" t="s">
        <v>156</v>
      </c>
    </row>
    <row r="232" spans="1:65" s="13" customFormat="1">
      <c r="B232" s="222"/>
      <c r="C232" s="223"/>
      <c r="D232" s="217" t="s">
        <v>181</v>
      </c>
      <c r="E232" s="224" t="s">
        <v>1</v>
      </c>
      <c r="F232" s="225" t="s">
        <v>311</v>
      </c>
      <c r="G232" s="223"/>
      <c r="H232" s="224" t="s">
        <v>1</v>
      </c>
      <c r="I232" s="226"/>
      <c r="J232" s="223"/>
      <c r="K232" s="223"/>
      <c r="L232" s="227"/>
      <c r="M232" s="228"/>
      <c r="N232" s="229"/>
      <c r="O232" s="229"/>
      <c r="P232" s="229"/>
      <c r="Q232" s="229"/>
      <c r="R232" s="229"/>
      <c r="S232" s="229"/>
      <c r="T232" s="230"/>
      <c r="AT232" s="231" t="s">
        <v>181</v>
      </c>
      <c r="AU232" s="231" t="s">
        <v>83</v>
      </c>
      <c r="AV232" s="13" t="s">
        <v>83</v>
      </c>
      <c r="AW232" s="13" t="s">
        <v>32</v>
      </c>
      <c r="AX232" s="13" t="s">
        <v>75</v>
      </c>
      <c r="AY232" s="231" t="s">
        <v>156</v>
      </c>
    </row>
    <row r="233" spans="1:65" s="14" customFormat="1">
      <c r="B233" s="232"/>
      <c r="C233" s="233"/>
      <c r="D233" s="217" t="s">
        <v>181</v>
      </c>
      <c r="E233" s="234" t="s">
        <v>1</v>
      </c>
      <c r="F233" s="235" t="s">
        <v>312</v>
      </c>
      <c r="G233" s="233"/>
      <c r="H233" s="236">
        <v>11.8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AT233" s="242" t="s">
        <v>181</v>
      </c>
      <c r="AU233" s="242" t="s">
        <v>83</v>
      </c>
      <c r="AV233" s="14" t="s">
        <v>85</v>
      </c>
      <c r="AW233" s="14" t="s">
        <v>32</v>
      </c>
      <c r="AX233" s="14" t="s">
        <v>75</v>
      </c>
      <c r="AY233" s="242" t="s">
        <v>156</v>
      </c>
    </row>
    <row r="234" spans="1:65" s="15" customFormat="1">
      <c r="B234" s="243"/>
      <c r="C234" s="244"/>
      <c r="D234" s="217" t="s">
        <v>181</v>
      </c>
      <c r="E234" s="245" t="s">
        <v>102</v>
      </c>
      <c r="F234" s="246" t="s">
        <v>191</v>
      </c>
      <c r="G234" s="244"/>
      <c r="H234" s="247">
        <v>135.28800000000001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AT234" s="253" t="s">
        <v>181</v>
      </c>
      <c r="AU234" s="253" t="s">
        <v>83</v>
      </c>
      <c r="AV234" s="15" t="s">
        <v>164</v>
      </c>
      <c r="AW234" s="15" t="s">
        <v>32</v>
      </c>
      <c r="AX234" s="15" t="s">
        <v>83</v>
      </c>
      <c r="AY234" s="253" t="s">
        <v>156</v>
      </c>
    </row>
    <row r="235" spans="1:65" s="2" customFormat="1" ht="21.75" customHeight="1">
      <c r="A235" s="34"/>
      <c r="B235" s="35"/>
      <c r="C235" s="254" t="s">
        <v>313</v>
      </c>
      <c r="D235" s="254" t="s">
        <v>283</v>
      </c>
      <c r="E235" s="255" t="s">
        <v>314</v>
      </c>
      <c r="F235" s="256" t="s">
        <v>315</v>
      </c>
      <c r="G235" s="257" t="s">
        <v>294</v>
      </c>
      <c r="H235" s="258">
        <v>85.44</v>
      </c>
      <c r="I235" s="259"/>
      <c r="J235" s="260">
        <f>ROUND(I235*H235,2)</f>
        <v>0</v>
      </c>
      <c r="K235" s="256" t="s">
        <v>163</v>
      </c>
      <c r="L235" s="261"/>
      <c r="M235" s="262" t="s">
        <v>1</v>
      </c>
      <c r="N235" s="263" t="s">
        <v>40</v>
      </c>
      <c r="O235" s="71"/>
      <c r="P235" s="213">
        <f>O235*H235</f>
        <v>0</v>
      </c>
      <c r="Q235" s="213">
        <v>1</v>
      </c>
      <c r="R235" s="213">
        <f>Q235*H235</f>
        <v>85.44</v>
      </c>
      <c r="S235" s="213">
        <v>0</v>
      </c>
      <c r="T235" s="214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5" t="s">
        <v>288</v>
      </c>
      <c r="AT235" s="215" t="s">
        <v>283</v>
      </c>
      <c r="AU235" s="215" t="s">
        <v>83</v>
      </c>
      <c r="AY235" s="17" t="s">
        <v>156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7" t="s">
        <v>83</v>
      </c>
      <c r="BK235" s="216">
        <f>ROUND(I235*H235,2)</f>
        <v>0</v>
      </c>
      <c r="BL235" s="17" t="s">
        <v>289</v>
      </c>
      <c r="BM235" s="215" t="s">
        <v>316</v>
      </c>
    </row>
    <row r="236" spans="1:65" s="2" customFormat="1">
      <c r="A236" s="34"/>
      <c r="B236" s="35"/>
      <c r="C236" s="36"/>
      <c r="D236" s="217" t="s">
        <v>166</v>
      </c>
      <c r="E236" s="36"/>
      <c r="F236" s="218" t="s">
        <v>317</v>
      </c>
      <c r="G236" s="36"/>
      <c r="H236" s="36"/>
      <c r="I236" s="116"/>
      <c r="J236" s="36"/>
      <c r="K236" s="36"/>
      <c r="L236" s="39"/>
      <c r="M236" s="219"/>
      <c r="N236" s="220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166</v>
      </c>
      <c r="AU236" s="17" t="s">
        <v>83</v>
      </c>
    </row>
    <row r="237" spans="1:65" s="13" customFormat="1">
      <c r="B237" s="222"/>
      <c r="C237" s="223"/>
      <c r="D237" s="217" t="s">
        <v>181</v>
      </c>
      <c r="E237" s="224" t="s">
        <v>1</v>
      </c>
      <c r="F237" s="225" t="s">
        <v>318</v>
      </c>
      <c r="G237" s="223"/>
      <c r="H237" s="224" t="s">
        <v>1</v>
      </c>
      <c r="I237" s="226"/>
      <c r="J237" s="223"/>
      <c r="K237" s="223"/>
      <c r="L237" s="227"/>
      <c r="M237" s="228"/>
      <c r="N237" s="229"/>
      <c r="O237" s="229"/>
      <c r="P237" s="229"/>
      <c r="Q237" s="229"/>
      <c r="R237" s="229"/>
      <c r="S237" s="229"/>
      <c r="T237" s="230"/>
      <c r="AT237" s="231" t="s">
        <v>181</v>
      </c>
      <c r="AU237" s="231" t="s">
        <v>83</v>
      </c>
      <c r="AV237" s="13" t="s">
        <v>83</v>
      </c>
      <c r="AW237" s="13" t="s">
        <v>32</v>
      </c>
      <c r="AX237" s="13" t="s">
        <v>75</v>
      </c>
      <c r="AY237" s="231" t="s">
        <v>156</v>
      </c>
    </row>
    <row r="238" spans="1:65" s="14" customFormat="1">
      <c r="B238" s="232"/>
      <c r="C238" s="233"/>
      <c r="D238" s="217" t="s">
        <v>181</v>
      </c>
      <c r="E238" s="234" t="s">
        <v>1</v>
      </c>
      <c r="F238" s="235" t="s">
        <v>319</v>
      </c>
      <c r="G238" s="233"/>
      <c r="H238" s="236">
        <v>21.36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AT238" s="242" t="s">
        <v>181</v>
      </c>
      <c r="AU238" s="242" t="s">
        <v>83</v>
      </c>
      <c r="AV238" s="14" t="s">
        <v>85</v>
      </c>
      <c r="AW238" s="14" t="s">
        <v>32</v>
      </c>
      <c r="AX238" s="14" t="s">
        <v>75</v>
      </c>
      <c r="AY238" s="242" t="s">
        <v>156</v>
      </c>
    </row>
    <row r="239" spans="1:65" s="13" customFormat="1">
      <c r="B239" s="222"/>
      <c r="C239" s="223"/>
      <c r="D239" s="217" t="s">
        <v>181</v>
      </c>
      <c r="E239" s="224" t="s">
        <v>1</v>
      </c>
      <c r="F239" s="225" t="s">
        <v>320</v>
      </c>
      <c r="G239" s="223"/>
      <c r="H239" s="224" t="s">
        <v>1</v>
      </c>
      <c r="I239" s="226"/>
      <c r="J239" s="223"/>
      <c r="K239" s="223"/>
      <c r="L239" s="227"/>
      <c r="M239" s="228"/>
      <c r="N239" s="229"/>
      <c r="O239" s="229"/>
      <c r="P239" s="229"/>
      <c r="Q239" s="229"/>
      <c r="R239" s="229"/>
      <c r="S239" s="229"/>
      <c r="T239" s="230"/>
      <c r="AT239" s="231" t="s">
        <v>181</v>
      </c>
      <c r="AU239" s="231" t="s">
        <v>83</v>
      </c>
      <c r="AV239" s="13" t="s">
        <v>83</v>
      </c>
      <c r="AW239" s="13" t="s">
        <v>32</v>
      </c>
      <c r="AX239" s="13" t="s">
        <v>75</v>
      </c>
      <c r="AY239" s="231" t="s">
        <v>156</v>
      </c>
    </row>
    <row r="240" spans="1:65" s="14" customFormat="1">
      <c r="B240" s="232"/>
      <c r="C240" s="233"/>
      <c r="D240" s="217" t="s">
        <v>181</v>
      </c>
      <c r="E240" s="234" t="s">
        <v>1</v>
      </c>
      <c r="F240" s="235" t="s">
        <v>321</v>
      </c>
      <c r="G240" s="233"/>
      <c r="H240" s="236">
        <v>64.08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AT240" s="242" t="s">
        <v>181</v>
      </c>
      <c r="AU240" s="242" t="s">
        <v>83</v>
      </c>
      <c r="AV240" s="14" t="s">
        <v>85</v>
      </c>
      <c r="AW240" s="14" t="s">
        <v>32</v>
      </c>
      <c r="AX240" s="14" t="s">
        <v>75</v>
      </c>
      <c r="AY240" s="242" t="s">
        <v>156</v>
      </c>
    </row>
    <row r="241" spans="1:65" s="15" customFormat="1">
      <c r="B241" s="243"/>
      <c r="C241" s="244"/>
      <c r="D241" s="217" t="s">
        <v>181</v>
      </c>
      <c r="E241" s="245" t="s">
        <v>111</v>
      </c>
      <c r="F241" s="246" t="s">
        <v>191</v>
      </c>
      <c r="G241" s="244"/>
      <c r="H241" s="247">
        <v>85.44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AT241" s="253" t="s">
        <v>181</v>
      </c>
      <c r="AU241" s="253" t="s">
        <v>83</v>
      </c>
      <c r="AV241" s="15" t="s">
        <v>164</v>
      </c>
      <c r="AW241" s="15" t="s">
        <v>32</v>
      </c>
      <c r="AX241" s="15" t="s">
        <v>83</v>
      </c>
      <c r="AY241" s="253" t="s">
        <v>156</v>
      </c>
    </row>
    <row r="242" spans="1:65" s="2" customFormat="1" ht="21.75" customHeight="1">
      <c r="A242" s="34"/>
      <c r="B242" s="35"/>
      <c r="C242" s="254" t="s">
        <v>7</v>
      </c>
      <c r="D242" s="254" t="s">
        <v>283</v>
      </c>
      <c r="E242" s="255" t="s">
        <v>322</v>
      </c>
      <c r="F242" s="256" t="s">
        <v>323</v>
      </c>
      <c r="G242" s="257" t="s">
        <v>324</v>
      </c>
      <c r="H242" s="258">
        <v>126</v>
      </c>
      <c r="I242" s="259"/>
      <c r="J242" s="260">
        <f>ROUND(I242*H242,2)</f>
        <v>0</v>
      </c>
      <c r="K242" s="256" t="s">
        <v>163</v>
      </c>
      <c r="L242" s="261"/>
      <c r="M242" s="262" t="s">
        <v>1</v>
      </c>
      <c r="N242" s="263" t="s">
        <v>40</v>
      </c>
      <c r="O242" s="71"/>
      <c r="P242" s="213">
        <f>O242*H242</f>
        <v>0</v>
      </c>
      <c r="Q242" s="213">
        <v>6.8599999999999994E-2</v>
      </c>
      <c r="R242" s="213">
        <f>Q242*H242</f>
        <v>8.6435999999999993</v>
      </c>
      <c r="S242" s="213">
        <v>0</v>
      </c>
      <c r="T242" s="214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5" t="s">
        <v>214</v>
      </c>
      <c r="AT242" s="215" t="s">
        <v>283</v>
      </c>
      <c r="AU242" s="215" t="s">
        <v>83</v>
      </c>
      <c r="AY242" s="17" t="s">
        <v>156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7" t="s">
        <v>83</v>
      </c>
      <c r="BK242" s="216">
        <f>ROUND(I242*H242,2)</f>
        <v>0</v>
      </c>
      <c r="BL242" s="17" t="s">
        <v>164</v>
      </c>
      <c r="BM242" s="215" t="s">
        <v>325</v>
      </c>
    </row>
    <row r="243" spans="1:65" s="2" customFormat="1">
      <c r="A243" s="34"/>
      <c r="B243" s="35"/>
      <c r="C243" s="36"/>
      <c r="D243" s="217" t="s">
        <v>166</v>
      </c>
      <c r="E243" s="36"/>
      <c r="F243" s="218" t="s">
        <v>323</v>
      </c>
      <c r="G243" s="36"/>
      <c r="H243" s="36"/>
      <c r="I243" s="116"/>
      <c r="J243" s="36"/>
      <c r="K243" s="36"/>
      <c r="L243" s="39"/>
      <c r="M243" s="219"/>
      <c r="N243" s="220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166</v>
      </c>
      <c r="AU243" s="17" t="s">
        <v>83</v>
      </c>
    </row>
    <row r="244" spans="1:65" s="14" customFormat="1">
      <c r="B244" s="232"/>
      <c r="C244" s="233"/>
      <c r="D244" s="217" t="s">
        <v>181</v>
      </c>
      <c r="E244" s="234" t="s">
        <v>129</v>
      </c>
      <c r="F244" s="235" t="s">
        <v>121</v>
      </c>
      <c r="G244" s="233"/>
      <c r="H244" s="236">
        <v>126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AT244" s="242" t="s">
        <v>181</v>
      </c>
      <c r="AU244" s="242" t="s">
        <v>83</v>
      </c>
      <c r="AV244" s="14" t="s">
        <v>85</v>
      </c>
      <c r="AW244" s="14" t="s">
        <v>32</v>
      </c>
      <c r="AX244" s="14" t="s">
        <v>83</v>
      </c>
      <c r="AY244" s="242" t="s">
        <v>156</v>
      </c>
    </row>
    <row r="245" spans="1:65" s="2" customFormat="1" ht="21.75" customHeight="1">
      <c r="A245" s="34"/>
      <c r="B245" s="35"/>
      <c r="C245" s="254" t="s">
        <v>326</v>
      </c>
      <c r="D245" s="254" t="s">
        <v>283</v>
      </c>
      <c r="E245" s="255" t="s">
        <v>327</v>
      </c>
      <c r="F245" s="256" t="s">
        <v>328</v>
      </c>
      <c r="G245" s="257" t="s">
        <v>324</v>
      </c>
      <c r="H245" s="258">
        <v>444</v>
      </c>
      <c r="I245" s="259"/>
      <c r="J245" s="260">
        <f>ROUND(I245*H245,2)</f>
        <v>0</v>
      </c>
      <c r="K245" s="256" t="s">
        <v>163</v>
      </c>
      <c r="L245" s="261"/>
      <c r="M245" s="262" t="s">
        <v>1</v>
      </c>
      <c r="N245" s="263" t="s">
        <v>40</v>
      </c>
      <c r="O245" s="71"/>
      <c r="P245" s="213">
        <f>O245*H245</f>
        <v>0</v>
      </c>
      <c r="Q245" s="213">
        <v>0</v>
      </c>
      <c r="R245" s="213">
        <f>Q245*H245</f>
        <v>0</v>
      </c>
      <c r="S245" s="213">
        <v>0</v>
      </c>
      <c r="T245" s="214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5" t="s">
        <v>214</v>
      </c>
      <c r="AT245" s="215" t="s">
        <v>283</v>
      </c>
      <c r="AU245" s="215" t="s">
        <v>83</v>
      </c>
      <c r="AY245" s="17" t="s">
        <v>156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7" t="s">
        <v>83</v>
      </c>
      <c r="BK245" s="216">
        <f>ROUND(I245*H245,2)</f>
        <v>0</v>
      </c>
      <c r="BL245" s="17" t="s">
        <v>164</v>
      </c>
      <c r="BM245" s="215" t="s">
        <v>329</v>
      </c>
    </row>
    <row r="246" spans="1:65" s="2" customFormat="1">
      <c r="A246" s="34"/>
      <c r="B246" s="35"/>
      <c r="C246" s="36"/>
      <c r="D246" s="217" t="s">
        <v>166</v>
      </c>
      <c r="E246" s="36"/>
      <c r="F246" s="218" t="s">
        <v>328</v>
      </c>
      <c r="G246" s="36"/>
      <c r="H246" s="36"/>
      <c r="I246" s="116"/>
      <c r="J246" s="36"/>
      <c r="K246" s="36"/>
      <c r="L246" s="39"/>
      <c r="M246" s="219"/>
      <c r="N246" s="220"/>
      <c r="O246" s="71"/>
      <c r="P246" s="71"/>
      <c r="Q246" s="71"/>
      <c r="R246" s="71"/>
      <c r="S246" s="71"/>
      <c r="T246" s="72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166</v>
      </c>
      <c r="AU246" s="17" t="s">
        <v>83</v>
      </c>
    </row>
    <row r="247" spans="1:65" s="14" customFormat="1">
      <c r="B247" s="232"/>
      <c r="C247" s="233"/>
      <c r="D247" s="217" t="s">
        <v>181</v>
      </c>
      <c r="E247" s="234" t="s">
        <v>130</v>
      </c>
      <c r="F247" s="235" t="s">
        <v>330</v>
      </c>
      <c r="G247" s="233"/>
      <c r="H247" s="236">
        <v>444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AT247" s="242" t="s">
        <v>181</v>
      </c>
      <c r="AU247" s="242" t="s">
        <v>83</v>
      </c>
      <c r="AV247" s="14" t="s">
        <v>85</v>
      </c>
      <c r="AW247" s="14" t="s">
        <v>32</v>
      </c>
      <c r="AX247" s="14" t="s">
        <v>83</v>
      </c>
      <c r="AY247" s="242" t="s">
        <v>156</v>
      </c>
    </row>
    <row r="248" spans="1:65" s="2" customFormat="1" ht="21.75" customHeight="1">
      <c r="A248" s="34"/>
      <c r="B248" s="35"/>
      <c r="C248" s="254" t="s">
        <v>331</v>
      </c>
      <c r="D248" s="254" t="s">
        <v>283</v>
      </c>
      <c r="E248" s="255" t="s">
        <v>332</v>
      </c>
      <c r="F248" s="256" t="s">
        <v>333</v>
      </c>
      <c r="G248" s="257" t="s">
        <v>225</v>
      </c>
      <c r="H248" s="258">
        <v>29.25</v>
      </c>
      <c r="I248" s="259"/>
      <c r="J248" s="260">
        <f>ROUND(I248*H248,2)</f>
        <v>0</v>
      </c>
      <c r="K248" s="256" t="s">
        <v>163</v>
      </c>
      <c r="L248" s="261"/>
      <c r="M248" s="262" t="s">
        <v>1</v>
      </c>
      <c r="N248" s="263" t="s">
        <v>40</v>
      </c>
      <c r="O248" s="71"/>
      <c r="P248" s="213">
        <f>O248*H248</f>
        <v>0</v>
      </c>
      <c r="Q248" s="213">
        <v>2.234</v>
      </c>
      <c r="R248" s="213">
        <f>Q248*H248</f>
        <v>65.344499999999996</v>
      </c>
      <c r="S248" s="213">
        <v>0</v>
      </c>
      <c r="T248" s="214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5" t="s">
        <v>214</v>
      </c>
      <c r="AT248" s="215" t="s">
        <v>283</v>
      </c>
      <c r="AU248" s="215" t="s">
        <v>83</v>
      </c>
      <c r="AY248" s="17" t="s">
        <v>156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7" t="s">
        <v>83</v>
      </c>
      <c r="BK248" s="216">
        <f>ROUND(I248*H248,2)</f>
        <v>0</v>
      </c>
      <c r="BL248" s="17" t="s">
        <v>164</v>
      </c>
      <c r="BM248" s="215" t="s">
        <v>334</v>
      </c>
    </row>
    <row r="249" spans="1:65" s="2" customFormat="1">
      <c r="A249" s="34"/>
      <c r="B249" s="35"/>
      <c r="C249" s="36"/>
      <c r="D249" s="217" t="s">
        <v>166</v>
      </c>
      <c r="E249" s="36"/>
      <c r="F249" s="218" t="s">
        <v>333</v>
      </c>
      <c r="G249" s="36"/>
      <c r="H249" s="36"/>
      <c r="I249" s="116"/>
      <c r="J249" s="36"/>
      <c r="K249" s="36"/>
      <c r="L249" s="39"/>
      <c r="M249" s="219"/>
      <c r="N249" s="220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166</v>
      </c>
      <c r="AU249" s="17" t="s">
        <v>83</v>
      </c>
    </row>
    <row r="250" spans="1:65" s="13" customFormat="1">
      <c r="B250" s="222"/>
      <c r="C250" s="223"/>
      <c r="D250" s="217" t="s">
        <v>181</v>
      </c>
      <c r="E250" s="224" t="s">
        <v>1</v>
      </c>
      <c r="F250" s="225" t="s">
        <v>335</v>
      </c>
      <c r="G250" s="223"/>
      <c r="H250" s="224" t="s">
        <v>1</v>
      </c>
      <c r="I250" s="226"/>
      <c r="J250" s="223"/>
      <c r="K250" s="223"/>
      <c r="L250" s="227"/>
      <c r="M250" s="228"/>
      <c r="N250" s="229"/>
      <c r="O250" s="229"/>
      <c r="P250" s="229"/>
      <c r="Q250" s="229"/>
      <c r="R250" s="229"/>
      <c r="S250" s="229"/>
      <c r="T250" s="230"/>
      <c r="AT250" s="231" t="s">
        <v>181</v>
      </c>
      <c r="AU250" s="231" t="s">
        <v>83</v>
      </c>
      <c r="AV250" s="13" t="s">
        <v>83</v>
      </c>
      <c r="AW250" s="13" t="s">
        <v>32</v>
      </c>
      <c r="AX250" s="13" t="s">
        <v>75</v>
      </c>
      <c r="AY250" s="231" t="s">
        <v>156</v>
      </c>
    </row>
    <row r="251" spans="1:65" s="14" customFormat="1">
      <c r="B251" s="232"/>
      <c r="C251" s="233"/>
      <c r="D251" s="217" t="s">
        <v>181</v>
      </c>
      <c r="E251" s="234" t="s">
        <v>1</v>
      </c>
      <c r="F251" s="235" t="s">
        <v>336</v>
      </c>
      <c r="G251" s="233"/>
      <c r="H251" s="236">
        <v>28.35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AT251" s="242" t="s">
        <v>181</v>
      </c>
      <c r="AU251" s="242" t="s">
        <v>83</v>
      </c>
      <c r="AV251" s="14" t="s">
        <v>85</v>
      </c>
      <c r="AW251" s="14" t="s">
        <v>32</v>
      </c>
      <c r="AX251" s="14" t="s">
        <v>75</v>
      </c>
      <c r="AY251" s="242" t="s">
        <v>156</v>
      </c>
    </row>
    <row r="252" spans="1:65" s="13" customFormat="1">
      <c r="B252" s="222"/>
      <c r="C252" s="223"/>
      <c r="D252" s="217" t="s">
        <v>181</v>
      </c>
      <c r="E252" s="224" t="s">
        <v>1</v>
      </c>
      <c r="F252" s="225" t="s">
        <v>337</v>
      </c>
      <c r="G252" s="223"/>
      <c r="H252" s="224" t="s">
        <v>1</v>
      </c>
      <c r="I252" s="226"/>
      <c r="J252" s="223"/>
      <c r="K252" s="223"/>
      <c r="L252" s="227"/>
      <c r="M252" s="228"/>
      <c r="N252" s="229"/>
      <c r="O252" s="229"/>
      <c r="P252" s="229"/>
      <c r="Q252" s="229"/>
      <c r="R252" s="229"/>
      <c r="S252" s="229"/>
      <c r="T252" s="230"/>
      <c r="AT252" s="231" t="s">
        <v>181</v>
      </c>
      <c r="AU252" s="231" t="s">
        <v>83</v>
      </c>
      <c r="AV252" s="13" t="s">
        <v>83</v>
      </c>
      <c r="AW252" s="13" t="s">
        <v>32</v>
      </c>
      <c r="AX252" s="13" t="s">
        <v>75</v>
      </c>
      <c r="AY252" s="231" t="s">
        <v>156</v>
      </c>
    </row>
    <row r="253" spans="1:65" s="14" customFormat="1">
      <c r="B253" s="232"/>
      <c r="C253" s="233"/>
      <c r="D253" s="217" t="s">
        <v>181</v>
      </c>
      <c r="E253" s="234" t="s">
        <v>1</v>
      </c>
      <c r="F253" s="235" t="s">
        <v>338</v>
      </c>
      <c r="G253" s="233"/>
      <c r="H253" s="236">
        <v>0.9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AT253" s="242" t="s">
        <v>181</v>
      </c>
      <c r="AU253" s="242" t="s">
        <v>83</v>
      </c>
      <c r="AV253" s="14" t="s">
        <v>85</v>
      </c>
      <c r="AW253" s="14" t="s">
        <v>32</v>
      </c>
      <c r="AX253" s="14" t="s">
        <v>75</v>
      </c>
      <c r="AY253" s="242" t="s">
        <v>156</v>
      </c>
    </row>
    <row r="254" spans="1:65" s="15" customFormat="1">
      <c r="B254" s="243"/>
      <c r="C254" s="244"/>
      <c r="D254" s="217" t="s">
        <v>181</v>
      </c>
      <c r="E254" s="245" t="s">
        <v>123</v>
      </c>
      <c r="F254" s="246" t="s">
        <v>191</v>
      </c>
      <c r="G254" s="244"/>
      <c r="H254" s="247">
        <v>29.25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AT254" s="253" t="s">
        <v>181</v>
      </c>
      <c r="AU254" s="253" t="s">
        <v>83</v>
      </c>
      <c r="AV254" s="15" t="s">
        <v>164</v>
      </c>
      <c r="AW254" s="15" t="s">
        <v>32</v>
      </c>
      <c r="AX254" s="15" t="s">
        <v>83</v>
      </c>
      <c r="AY254" s="253" t="s">
        <v>156</v>
      </c>
    </row>
    <row r="255" spans="1:65" s="2" customFormat="1" ht="21.75" customHeight="1">
      <c r="A255" s="34"/>
      <c r="B255" s="35"/>
      <c r="C255" s="254" t="s">
        <v>339</v>
      </c>
      <c r="D255" s="254" t="s">
        <v>283</v>
      </c>
      <c r="E255" s="255" t="s">
        <v>340</v>
      </c>
      <c r="F255" s="256" t="s">
        <v>341</v>
      </c>
      <c r="G255" s="257" t="s">
        <v>294</v>
      </c>
      <c r="H255" s="258">
        <v>92.4</v>
      </c>
      <c r="I255" s="259"/>
      <c r="J255" s="260">
        <f>ROUND(I255*H255,2)</f>
        <v>0</v>
      </c>
      <c r="K255" s="256" t="s">
        <v>163</v>
      </c>
      <c r="L255" s="261"/>
      <c r="M255" s="262" t="s">
        <v>1</v>
      </c>
      <c r="N255" s="263" t="s">
        <v>40</v>
      </c>
      <c r="O255" s="71"/>
      <c r="P255" s="213">
        <f>O255*H255</f>
        <v>0</v>
      </c>
      <c r="Q255" s="213">
        <v>1</v>
      </c>
      <c r="R255" s="213">
        <f>Q255*H255</f>
        <v>92.4</v>
      </c>
      <c r="S255" s="213">
        <v>0</v>
      </c>
      <c r="T255" s="214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5" t="s">
        <v>214</v>
      </c>
      <c r="AT255" s="215" t="s">
        <v>283</v>
      </c>
      <c r="AU255" s="215" t="s">
        <v>83</v>
      </c>
      <c r="AY255" s="17" t="s">
        <v>156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7" t="s">
        <v>83</v>
      </c>
      <c r="BK255" s="216">
        <f>ROUND(I255*H255,2)</f>
        <v>0</v>
      </c>
      <c r="BL255" s="17" t="s">
        <v>164</v>
      </c>
      <c r="BM255" s="215" t="s">
        <v>342</v>
      </c>
    </row>
    <row r="256" spans="1:65" s="2" customFormat="1">
      <c r="A256" s="34"/>
      <c r="B256" s="35"/>
      <c r="C256" s="36"/>
      <c r="D256" s="217" t="s">
        <v>166</v>
      </c>
      <c r="E256" s="36"/>
      <c r="F256" s="218" t="s">
        <v>341</v>
      </c>
      <c r="G256" s="36"/>
      <c r="H256" s="36"/>
      <c r="I256" s="116"/>
      <c r="J256" s="36"/>
      <c r="K256" s="36"/>
      <c r="L256" s="39"/>
      <c r="M256" s="219"/>
      <c r="N256" s="220"/>
      <c r="O256" s="71"/>
      <c r="P256" s="71"/>
      <c r="Q256" s="71"/>
      <c r="R256" s="71"/>
      <c r="S256" s="71"/>
      <c r="T256" s="72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166</v>
      </c>
      <c r="AU256" s="17" t="s">
        <v>83</v>
      </c>
    </row>
    <row r="257" spans="1:65" s="14" customFormat="1">
      <c r="B257" s="232"/>
      <c r="C257" s="233"/>
      <c r="D257" s="217" t="s">
        <v>181</v>
      </c>
      <c r="E257" s="234" t="s">
        <v>117</v>
      </c>
      <c r="F257" s="235" t="s">
        <v>343</v>
      </c>
      <c r="G257" s="233"/>
      <c r="H257" s="236">
        <v>92.4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AT257" s="242" t="s">
        <v>181</v>
      </c>
      <c r="AU257" s="242" t="s">
        <v>83</v>
      </c>
      <c r="AV257" s="14" t="s">
        <v>85</v>
      </c>
      <c r="AW257" s="14" t="s">
        <v>32</v>
      </c>
      <c r="AX257" s="14" t="s">
        <v>83</v>
      </c>
      <c r="AY257" s="242" t="s">
        <v>156</v>
      </c>
    </row>
    <row r="258" spans="1:65" s="2" customFormat="1" ht="21.75" customHeight="1">
      <c r="A258" s="34"/>
      <c r="B258" s="35"/>
      <c r="C258" s="254" t="s">
        <v>344</v>
      </c>
      <c r="D258" s="254" t="s">
        <v>283</v>
      </c>
      <c r="E258" s="255" t="s">
        <v>345</v>
      </c>
      <c r="F258" s="256" t="s">
        <v>346</v>
      </c>
      <c r="G258" s="257" t="s">
        <v>294</v>
      </c>
      <c r="H258" s="258">
        <v>184.8</v>
      </c>
      <c r="I258" s="259"/>
      <c r="J258" s="260">
        <f>ROUND(I258*H258,2)</f>
        <v>0</v>
      </c>
      <c r="K258" s="256" t="s">
        <v>163</v>
      </c>
      <c r="L258" s="261"/>
      <c r="M258" s="262" t="s">
        <v>1</v>
      </c>
      <c r="N258" s="263" t="s">
        <v>40</v>
      </c>
      <c r="O258" s="71"/>
      <c r="P258" s="213">
        <f>O258*H258</f>
        <v>0</v>
      </c>
      <c r="Q258" s="213">
        <v>1</v>
      </c>
      <c r="R258" s="213">
        <f>Q258*H258</f>
        <v>184.8</v>
      </c>
      <c r="S258" s="213">
        <v>0</v>
      </c>
      <c r="T258" s="214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5" t="s">
        <v>214</v>
      </c>
      <c r="AT258" s="215" t="s">
        <v>283</v>
      </c>
      <c r="AU258" s="215" t="s">
        <v>83</v>
      </c>
      <c r="AY258" s="17" t="s">
        <v>156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7" t="s">
        <v>83</v>
      </c>
      <c r="BK258" s="216">
        <f>ROUND(I258*H258,2)</f>
        <v>0</v>
      </c>
      <c r="BL258" s="17" t="s">
        <v>164</v>
      </c>
      <c r="BM258" s="215" t="s">
        <v>347</v>
      </c>
    </row>
    <row r="259" spans="1:65" s="2" customFormat="1">
      <c r="A259" s="34"/>
      <c r="B259" s="35"/>
      <c r="C259" s="36"/>
      <c r="D259" s="217" t="s">
        <v>166</v>
      </c>
      <c r="E259" s="36"/>
      <c r="F259" s="218" t="s">
        <v>346</v>
      </c>
      <c r="G259" s="36"/>
      <c r="H259" s="36"/>
      <c r="I259" s="116"/>
      <c r="J259" s="36"/>
      <c r="K259" s="36"/>
      <c r="L259" s="39"/>
      <c r="M259" s="219"/>
      <c r="N259" s="220"/>
      <c r="O259" s="71"/>
      <c r="P259" s="71"/>
      <c r="Q259" s="71"/>
      <c r="R259" s="71"/>
      <c r="S259" s="71"/>
      <c r="T259" s="72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166</v>
      </c>
      <c r="AU259" s="17" t="s">
        <v>83</v>
      </c>
    </row>
    <row r="260" spans="1:65" s="14" customFormat="1">
      <c r="B260" s="232"/>
      <c r="C260" s="233"/>
      <c r="D260" s="217" t="s">
        <v>181</v>
      </c>
      <c r="E260" s="234" t="s">
        <v>119</v>
      </c>
      <c r="F260" s="235" t="s">
        <v>348</v>
      </c>
      <c r="G260" s="233"/>
      <c r="H260" s="236">
        <v>184.8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AT260" s="242" t="s">
        <v>181</v>
      </c>
      <c r="AU260" s="242" t="s">
        <v>83</v>
      </c>
      <c r="AV260" s="14" t="s">
        <v>85</v>
      </c>
      <c r="AW260" s="14" t="s">
        <v>32</v>
      </c>
      <c r="AX260" s="14" t="s">
        <v>83</v>
      </c>
      <c r="AY260" s="242" t="s">
        <v>156</v>
      </c>
    </row>
    <row r="261" spans="1:65" s="12" customFormat="1" ht="25.9" customHeight="1">
      <c r="B261" s="188"/>
      <c r="C261" s="189"/>
      <c r="D261" s="190" t="s">
        <v>74</v>
      </c>
      <c r="E261" s="191" t="s">
        <v>349</v>
      </c>
      <c r="F261" s="191" t="s">
        <v>350</v>
      </c>
      <c r="G261" s="189"/>
      <c r="H261" s="189"/>
      <c r="I261" s="192"/>
      <c r="J261" s="193">
        <f>BK261</f>
        <v>0</v>
      </c>
      <c r="K261" s="189"/>
      <c r="L261" s="194"/>
      <c r="M261" s="195"/>
      <c r="N261" s="196"/>
      <c r="O261" s="196"/>
      <c r="P261" s="197">
        <f>SUM(P262:P300)</f>
        <v>0</v>
      </c>
      <c r="Q261" s="196"/>
      <c r="R261" s="197">
        <f>SUM(R262:R300)</f>
        <v>0</v>
      </c>
      <c r="S261" s="196"/>
      <c r="T261" s="198">
        <f>SUM(T262:T300)</f>
        <v>0</v>
      </c>
      <c r="AR261" s="199" t="s">
        <v>164</v>
      </c>
      <c r="AT261" s="200" t="s">
        <v>74</v>
      </c>
      <c r="AU261" s="200" t="s">
        <v>75</v>
      </c>
      <c r="AY261" s="199" t="s">
        <v>156</v>
      </c>
      <c r="BK261" s="201">
        <f>SUM(BK262:BK300)</f>
        <v>0</v>
      </c>
    </row>
    <row r="262" spans="1:65" s="2" customFormat="1" ht="44.25" customHeight="1">
      <c r="A262" s="34"/>
      <c r="B262" s="35"/>
      <c r="C262" s="204" t="s">
        <v>351</v>
      </c>
      <c r="D262" s="204" t="s">
        <v>159</v>
      </c>
      <c r="E262" s="205" t="s">
        <v>352</v>
      </c>
      <c r="F262" s="206" t="s">
        <v>353</v>
      </c>
      <c r="G262" s="207" t="s">
        <v>294</v>
      </c>
      <c r="H262" s="208">
        <v>2690.5239999999999</v>
      </c>
      <c r="I262" s="209"/>
      <c r="J262" s="210">
        <f>ROUND(I262*H262,2)</f>
        <v>0</v>
      </c>
      <c r="K262" s="206" t="s">
        <v>163</v>
      </c>
      <c r="L262" s="39"/>
      <c r="M262" s="211" t="s">
        <v>1</v>
      </c>
      <c r="N262" s="212" t="s">
        <v>40</v>
      </c>
      <c r="O262" s="71"/>
      <c r="P262" s="213">
        <f>O262*H262</f>
        <v>0</v>
      </c>
      <c r="Q262" s="213">
        <v>0</v>
      </c>
      <c r="R262" s="213">
        <f>Q262*H262</f>
        <v>0</v>
      </c>
      <c r="S262" s="213">
        <v>0</v>
      </c>
      <c r="T262" s="214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15" t="s">
        <v>354</v>
      </c>
      <c r="AT262" s="215" t="s">
        <v>159</v>
      </c>
      <c r="AU262" s="215" t="s">
        <v>83</v>
      </c>
      <c r="AY262" s="17" t="s">
        <v>156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7" t="s">
        <v>83</v>
      </c>
      <c r="BK262" s="216">
        <f>ROUND(I262*H262,2)</f>
        <v>0</v>
      </c>
      <c r="BL262" s="17" t="s">
        <v>354</v>
      </c>
      <c r="BM262" s="215" t="s">
        <v>355</v>
      </c>
    </row>
    <row r="263" spans="1:65" s="2" customFormat="1" ht="136.5">
      <c r="A263" s="34"/>
      <c r="B263" s="35"/>
      <c r="C263" s="36"/>
      <c r="D263" s="217" t="s">
        <v>166</v>
      </c>
      <c r="E263" s="36"/>
      <c r="F263" s="218" t="s">
        <v>356</v>
      </c>
      <c r="G263" s="36"/>
      <c r="H263" s="36"/>
      <c r="I263" s="116"/>
      <c r="J263" s="36"/>
      <c r="K263" s="36"/>
      <c r="L263" s="39"/>
      <c r="M263" s="219"/>
      <c r="N263" s="220"/>
      <c r="O263" s="71"/>
      <c r="P263" s="71"/>
      <c r="Q263" s="71"/>
      <c r="R263" s="71"/>
      <c r="S263" s="71"/>
      <c r="T263" s="72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166</v>
      </c>
      <c r="AU263" s="17" t="s">
        <v>83</v>
      </c>
    </row>
    <row r="264" spans="1:65" s="2" customFormat="1" ht="19.5">
      <c r="A264" s="34"/>
      <c r="B264" s="35"/>
      <c r="C264" s="36"/>
      <c r="D264" s="217" t="s">
        <v>179</v>
      </c>
      <c r="E264" s="36"/>
      <c r="F264" s="221" t="s">
        <v>357</v>
      </c>
      <c r="G264" s="36"/>
      <c r="H264" s="36"/>
      <c r="I264" s="116"/>
      <c r="J264" s="36"/>
      <c r="K264" s="36"/>
      <c r="L264" s="39"/>
      <c r="M264" s="219"/>
      <c r="N264" s="220"/>
      <c r="O264" s="71"/>
      <c r="P264" s="71"/>
      <c r="Q264" s="71"/>
      <c r="R264" s="71"/>
      <c r="S264" s="71"/>
      <c r="T264" s="72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179</v>
      </c>
      <c r="AU264" s="17" t="s">
        <v>83</v>
      </c>
    </row>
    <row r="265" spans="1:65" s="14" customFormat="1" ht="22.5">
      <c r="B265" s="232"/>
      <c r="C265" s="233"/>
      <c r="D265" s="217" t="s">
        <v>181</v>
      </c>
      <c r="E265" s="234" t="s">
        <v>1</v>
      </c>
      <c r="F265" s="235" t="s">
        <v>358</v>
      </c>
      <c r="G265" s="233"/>
      <c r="H265" s="236">
        <v>2690.5239999999999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AT265" s="242" t="s">
        <v>181</v>
      </c>
      <c r="AU265" s="242" t="s">
        <v>83</v>
      </c>
      <c r="AV265" s="14" t="s">
        <v>85</v>
      </c>
      <c r="AW265" s="14" t="s">
        <v>32</v>
      </c>
      <c r="AX265" s="14" t="s">
        <v>83</v>
      </c>
      <c r="AY265" s="242" t="s">
        <v>156</v>
      </c>
    </row>
    <row r="266" spans="1:65" s="2" customFormat="1" ht="44.25" customHeight="1">
      <c r="A266" s="34"/>
      <c r="B266" s="35"/>
      <c r="C266" s="204" t="s">
        <v>359</v>
      </c>
      <c r="D266" s="204" t="s">
        <v>159</v>
      </c>
      <c r="E266" s="205" t="s">
        <v>360</v>
      </c>
      <c r="F266" s="206" t="s">
        <v>361</v>
      </c>
      <c r="G266" s="207" t="s">
        <v>294</v>
      </c>
      <c r="H266" s="208">
        <v>306.45</v>
      </c>
      <c r="I266" s="209"/>
      <c r="J266" s="210">
        <f>ROUND(I266*H266,2)</f>
        <v>0</v>
      </c>
      <c r="K266" s="206" t="s">
        <v>163</v>
      </c>
      <c r="L266" s="39"/>
      <c r="M266" s="211" t="s">
        <v>1</v>
      </c>
      <c r="N266" s="212" t="s">
        <v>40</v>
      </c>
      <c r="O266" s="71"/>
      <c r="P266" s="213">
        <f>O266*H266</f>
        <v>0</v>
      </c>
      <c r="Q266" s="213">
        <v>0</v>
      </c>
      <c r="R266" s="213">
        <f>Q266*H266</f>
        <v>0</v>
      </c>
      <c r="S266" s="213">
        <v>0</v>
      </c>
      <c r="T266" s="214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5" t="s">
        <v>354</v>
      </c>
      <c r="AT266" s="215" t="s">
        <v>159</v>
      </c>
      <c r="AU266" s="215" t="s">
        <v>83</v>
      </c>
      <c r="AY266" s="17" t="s">
        <v>156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7" t="s">
        <v>83</v>
      </c>
      <c r="BK266" s="216">
        <f>ROUND(I266*H266,2)</f>
        <v>0</v>
      </c>
      <c r="BL266" s="17" t="s">
        <v>354</v>
      </c>
      <c r="BM266" s="215" t="s">
        <v>362</v>
      </c>
    </row>
    <row r="267" spans="1:65" s="2" customFormat="1" ht="136.5">
      <c r="A267" s="34"/>
      <c r="B267" s="35"/>
      <c r="C267" s="36"/>
      <c r="D267" s="217" t="s">
        <v>166</v>
      </c>
      <c r="E267" s="36"/>
      <c r="F267" s="218" t="s">
        <v>363</v>
      </c>
      <c r="G267" s="36"/>
      <c r="H267" s="36"/>
      <c r="I267" s="116"/>
      <c r="J267" s="36"/>
      <c r="K267" s="36"/>
      <c r="L267" s="39"/>
      <c r="M267" s="219"/>
      <c r="N267" s="220"/>
      <c r="O267" s="71"/>
      <c r="P267" s="71"/>
      <c r="Q267" s="71"/>
      <c r="R267" s="71"/>
      <c r="S267" s="71"/>
      <c r="T267" s="72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166</v>
      </c>
      <c r="AU267" s="17" t="s">
        <v>83</v>
      </c>
    </row>
    <row r="268" spans="1:65" s="2" customFormat="1" ht="19.5">
      <c r="A268" s="34"/>
      <c r="B268" s="35"/>
      <c r="C268" s="36"/>
      <c r="D268" s="217" t="s">
        <v>179</v>
      </c>
      <c r="E268" s="36"/>
      <c r="F268" s="221" t="s">
        <v>357</v>
      </c>
      <c r="G268" s="36"/>
      <c r="H268" s="36"/>
      <c r="I268" s="116"/>
      <c r="J268" s="36"/>
      <c r="K268" s="36"/>
      <c r="L268" s="39"/>
      <c r="M268" s="219"/>
      <c r="N268" s="220"/>
      <c r="O268" s="71"/>
      <c r="P268" s="71"/>
      <c r="Q268" s="71"/>
      <c r="R268" s="71"/>
      <c r="S268" s="71"/>
      <c r="T268" s="72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179</v>
      </c>
      <c r="AU268" s="17" t="s">
        <v>83</v>
      </c>
    </row>
    <row r="269" spans="1:65" s="14" customFormat="1">
      <c r="B269" s="232"/>
      <c r="C269" s="233"/>
      <c r="D269" s="217" t="s">
        <v>181</v>
      </c>
      <c r="E269" s="234" t="s">
        <v>1</v>
      </c>
      <c r="F269" s="235" t="s">
        <v>364</v>
      </c>
      <c r="G269" s="233"/>
      <c r="H269" s="236">
        <v>306.45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AT269" s="242" t="s">
        <v>181</v>
      </c>
      <c r="AU269" s="242" t="s">
        <v>83</v>
      </c>
      <c r="AV269" s="14" t="s">
        <v>85</v>
      </c>
      <c r="AW269" s="14" t="s">
        <v>32</v>
      </c>
      <c r="AX269" s="14" t="s">
        <v>83</v>
      </c>
      <c r="AY269" s="242" t="s">
        <v>156</v>
      </c>
    </row>
    <row r="270" spans="1:65" s="2" customFormat="1" ht="44.25" customHeight="1">
      <c r="A270" s="34"/>
      <c r="B270" s="35"/>
      <c r="C270" s="204" t="s">
        <v>365</v>
      </c>
      <c r="D270" s="204" t="s">
        <v>159</v>
      </c>
      <c r="E270" s="205" t="s">
        <v>366</v>
      </c>
      <c r="F270" s="206" t="s">
        <v>367</v>
      </c>
      <c r="G270" s="207" t="s">
        <v>294</v>
      </c>
      <c r="H270" s="208">
        <v>85.44</v>
      </c>
      <c r="I270" s="209"/>
      <c r="J270" s="210">
        <f>ROUND(I270*H270,2)</f>
        <v>0</v>
      </c>
      <c r="K270" s="206" t="s">
        <v>163</v>
      </c>
      <c r="L270" s="39"/>
      <c r="M270" s="211" t="s">
        <v>1</v>
      </c>
      <c r="N270" s="212" t="s">
        <v>40</v>
      </c>
      <c r="O270" s="71"/>
      <c r="P270" s="213">
        <f>O270*H270</f>
        <v>0</v>
      </c>
      <c r="Q270" s="213">
        <v>0</v>
      </c>
      <c r="R270" s="213">
        <f>Q270*H270</f>
        <v>0</v>
      </c>
      <c r="S270" s="213">
        <v>0</v>
      </c>
      <c r="T270" s="214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5" t="s">
        <v>354</v>
      </c>
      <c r="AT270" s="215" t="s">
        <v>159</v>
      </c>
      <c r="AU270" s="215" t="s">
        <v>83</v>
      </c>
      <c r="AY270" s="17" t="s">
        <v>156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7" t="s">
        <v>83</v>
      </c>
      <c r="BK270" s="216">
        <f>ROUND(I270*H270,2)</f>
        <v>0</v>
      </c>
      <c r="BL270" s="17" t="s">
        <v>354</v>
      </c>
      <c r="BM270" s="215" t="s">
        <v>368</v>
      </c>
    </row>
    <row r="271" spans="1:65" s="2" customFormat="1" ht="136.5">
      <c r="A271" s="34"/>
      <c r="B271" s="35"/>
      <c r="C271" s="36"/>
      <c r="D271" s="217" t="s">
        <v>166</v>
      </c>
      <c r="E271" s="36"/>
      <c r="F271" s="218" t="s">
        <v>369</v>
      </c>
      <c r="G271" s="36"/>
      <c r="H271" s="36"/>
      <c r="I271" s="116"/>
      <c r="J271" s="36"/>
      <c r="K271" s="36"/>
      <c r="L271" s="39"/>
      <c r="M271" s="219"/>
      <c r="N271" s="220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166</v>
      </c>
      <c r="AU271" s="17" t="s">
        <v>83</v>
      </c>
    </row>
    <row r="272" spans="1:65" s="2" customFormat="1" ht="19.5">
      <c r="A272" s="34"/>
      <c r="B272" s="35"/>
      <c r="C272" s="36"/>
      <c r="D272" s="217" t="s">
        <v>179</v>
      </c>
      <c r="E272" s="36"/>
      <c r="F272" s="221" t="s">
        <v>357</v>
      </c>
      <c r="G272" s="36"/>
      <c r="H272" s="36"/>
      <c r="I272" s="116"/>
      <c r="J272" s="36"/>
      <c r="K272" s="36"/>
      <c r="L272" s="39"/>
      <c r="M272" s="219"/>
      <c r="N272" s="220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179</v>
      </c>
      <c r="AU272" s="17" t="s">
        <v>83</v>
      </c>
    </row>
    <row r="273" spans="1:65" s="14" customFormat="1">
      <c r="B273" s="232"/>
      <c r="C273" s="233"/>
      <c r="D273" s="217" t="s">
        <v>181</v>
      </c>
      <c r="E273" s="234" t="s">
        <v>1</v>
      </c>
      <c r="F273" s="235" t="s">
        <v>111</v>
      </c>
      <c r="G273" s="233"/>
      <c r="H273" s="236">
        <v>85.44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AT273" s="242" t="s">
        <v>181</v>
      </c>
      <c r="AU273" s="242" t="s">
        <v>83</v>
      </c>
      <c r="AV273" s="14" t="s">
        <v>85</v>
      </c>
      <c r="AW273" s="14" t="s">
        <v>32</v>
      </c>
      <c r="AX273" s="14" t="s">
        <v>83</v>
      </c>
      <c r="AY273" s="242" t="s">
        <v>156</v>
      </c>
    </row>
    <row r="274" spans="1:65" s="2" customFormat="1" ht="44.25" customHeight="1">
      <c r="A274" s="34"/>
      <c r="B274" s="35"/>
      <c r="C274" s="204" t="s">
        <v>370</v>
      </c>
      <c r="D274" s="204" t="s">
        <v>159</v>
      </c>
      <c r="E274" s="205" t="s">
        <v>371</v>
      </c>
      <c r="F274" s="206" t="s">
        <v>372</v>
      </c>
      <c r="G274" s="207" t="s">
        <v>294</v>
      </c>
      <c r="H274" s="208">
        <v>753.76800000000003</v>
      </c>
      <c r="I274" s="209"/>
      <c r="J274" s="210">
        <f>ROUND(I274*H274,2)</f>
        <v>0</v>
      </c>
      <c r="K274" s="206" t="s">
        <v>163</v>
      </c>
      <c r="L274" s="39"/>
      <c r="M274" s="211" t="s">
        <v>1</v>
      </c>
      <c r="N274" s="212" t="s">
        <v>40</v>
      </c>
      <c r="O274" s="71"/>
      <c r="P274" s="213">
        <f>O274*H274</f>
        <v>0</v>
      </c>
      <c r="Q274" s="213">
        <v>0</v>
      </c>
      <c r="R274" s="213">
        <f>Q274*H274</f>
        <v>0</v>
      </c>
      <c r="S274" s="213">
        <v>0</v>
      </c>
      <c r="T274" s="214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5" t="s">
        <v>354</v>
      </c>
      <c r="AT274" s="215" t="s">
        <v>159</v>
      </c>
      <c r="AU274" s="215" t="s">
        <v>83</v>
      </c>
      <c r="AY274" s="17" t="s">
        <v>156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7" t="s">
        <v>83</v>
      </c>
      <c r="BK274" s="216">
        <f>ROUND(I274*H274,2)</f>
        <v>0</v>
      </c>
      <c r="BL274" s="17" t="s">
        <v>354</v>
      </c>
      <c r="BM274" s="215" t="s">
        <v>373</v>
      </c>
    </row>
    <row r="275" spans="1:65" s="2" customFormat="1" ht="136.5">
      <c r="A275" s="34"/>
      <c r="B275" s="35"/>
      <c r="C275" s="36"/>
      <c r="D275" s="217" t="s">
        <v>166</v>
      </c>
      <c r="E275" s="36"/>
      <c r="F275" s="218" t="s">
        <v>374</v>
      </c>
      <c r="G275" s="36"/>
      <c r="H275" s="36"/>
      <c r="I275" s="116"/>
      <c r="J275" s="36"/>
      <c r="K275" s="36"/>
      <c r="L275" s="39"/>
      <c r="M275" s="219"/>
      <c r="N275" s="220"/>
      <c r="O275" s="71"/>
      <c r="P275" s="71"/>
      <c r="Q275" s="71"/>
      <c r="R275" s="71"/>
      <c r="S275" s="71"/>
      <c r="T275" s="72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166</v>
      </c>
      <c r="AU275" s="17" t="s">
        <v>83</v>
      </c>
    </row>
    <row r="276" spans="1:65" s="2" customFormat="1" ht="19.5">
      <c r="A276" s="34"/>
      <c r="B276" s="35"/>
      <c r="C276" s="36"/>
      <c r="D276" s="217" t="s">
        <v>179</v>
      </c>
      <c r="E276" s="36"/>
      <c r="F276" s="221" t="s">
        <v>357</v>
      </c>
      <c r="G276" s="36"/>
      <c r="H276" s="36"/>
      <c r="I276" s="116"/>
      <c r="J276" s="36"/>
      <c r="K276" s="36"/>
      <c r="L276" s="39"/>
      <c r="M276" s="219"/>
      <c r="N276" s="220"/>
      <c r="O276" s="71"/>
      <c r="P276" s="71"/>
      <c r="Q276" s="71"/>
      <c r="R276" s="71"/>
      <c r="S276" s="71"/>
      <c r="T276" s="72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179</v>
      </c>
      <c r="AU276" s="17" t="s">
        <v>83</v>
      </c>
    </row>
    <row r="277" spans="1:65" s="13" customFormat="1">
      <c r="B277" s="222"/>
      <c r="C277" s="223"/>
      <c r="D277" s="217" t="s">
        <v>181</v>
      </c>
      <c r="E277" s="224" t="s">
        <v>1</v>
      </c>
      <c r="F277" s="225" t="s">
        <v>375</v>
      </c>
      <c r="G277" s="223"/>
      <c r="H277" s="224" t="s">
        <v>1</v>
      </c>
      <c r="I277" s="226"/>
      <c r="J277" s="223"/>
      <c r="K277" s="223"/>
      <c r="L277" s="227"/>
      <c r="M277" s="228"/>
      <c r="N277" s="229"/>
      <c r="O277" s="229"/>
      <c r="P277" s="229"/>
      <c r="Q277" s="229"/>
      <c r="R277" s="229"/>
      <c r="S277" s="229"/>
      <c r="T277" s="230"/>
      <c r="AT277" s="231" t="s">
        <v>181</v>
      </c>
      <c r="AU277" s="231" t="s">
        <v>83</v>
      </c>
      <c r="AV277" s="13" t="s">
        <v>83</v>
      </c>
      <c r="AW277" s="13" t="s">
        <v>32</v>
      </c>
      <c r="AX277" s="13" t="s">
        <v>75</v>
      </c>
      <c r="AY277" s="231" t="s">
        <v>156</v>
      </c>
    </row>
    <row r="278" spans="1:65" s="14" customFormat="1">
      <c r="B278" s="232"/>
      <c r="C278" s="233"/>
      <c r="D278" s="217" t="s">
        <v>181</v>
      </c>
      <c r="E278" s="234" t="s">
        <v>1</v>
      </c>
      <c r="F278" s="235" t="s">
        <v>376</v>
      </c>
      <c r="G278" s="233"/>
      <c r="H278" s="236">
        <v>753.76800000000003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AT278" s="242" t="s">
        <v>181</v>
      </c>
      <c r="AU278" s="242" t="s">
        <v>83</v>
      </c>
      <c r="AV278" s="14" t="s">
        <v>85</v>
      </c>
      <c r="AW278" s="14" t="s">
        <v>32</v>
      </c>
      <c r="AX278" s="14" t="s">
        <v>83</v>
      </c>
      <c r="AY278" s="242" t="s">
        <v>156</v>
      </c>
    </row>
    <row r="279" spans="1:65" s="2" customFormat="1" ht="44.25" customHeight="1">
      <c r="A279" s="34"/>
      <c r="B279" s="35"/>
      <c r="C279" s="204" t="s">
        <v>377</v>
      </c>
      <c r="D279" s="204" t="s">
        <v>159</v>
      </c>
      <c r="E279" s="205" t="s">
        <v>378</v>
      </c>
      <c r="F279" s="206" t="s">
        <v>379</v>
      </c>
      <c r="G279" s="207" t="s">
        <v>294</v>
      </c>
      <c r="H279" s="208">
        <v>346.5</v>
      </c>
      <c r="I279" s="209"/>
      <c r="J279" s="210">
        <f>ROUND(I279*H279,2)</f>
        <v>0</v>
      </c>
      <c r="K279" s="206" t="s">
        <v>163</v>
      </c>
      <c r="L279" s="39"/>
      <c r="M279" s="211" t="s">
        <v>1</v>
      </c>
      <c r="N279" s="212" t="s">
        <v>40</v>
      </c>
      <c r="O279" s="71"/>
      <c r="P279" s="213">
        <f>O279*H279</f>
        <v>0</v>
      </c>
      <c r="Q279" s="213">
        <v>0</v>
      </c>
      <c r="R279" s="213">
        <f>Q279*H279</f>
        <v>0</v>
      </c>
      <c r="S279" s="213">
        <v>0</v>
      </c>
      <c r="T279" s="214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15" t="s">
        <v>354</v>
      </c>
      <c r="AT279" s="215" t="s">
        <v>159</v>
      </c>
      <c r="AU279" s="215" t="s">
        <v>83</v>
      </c>
      <c r="AY279" s="17" t="s">
        <v>156</v>
      </c>
      <c r="BE279" s="216">
        <f>IF(N279="základní",J279,0)</f>
        <v>0</v>
      </c>
      <c r="BF279" s="216">
        <f>IF(N279="snížená",J279,0)</f>
        <v>0</v>
      </c>
      <c r="BG279" s="216">
        <f>IF(N279="zákl. přenesená",J279,0)</f>
        <v>0</v>
      </c>
      <c r="BH279" s="216">
        <f>IF(N279="sníž. přenesená",J279,0)</f>
        <v>0</v>
      </c>
      <c r="BI279" s="216">
        <f>IF(N279="nulová",J279,0)</f>
        <v>0</v>
      </c>
      <c r="BJ279" s="17" t="s">
        <v>83</v>
      </c>
      <c r="BK279" s="216">
        <f>ROUND(I279*H279,2)</f>
        <v>0</v>
      </c>
      <c r="BL279" s="17" t="s">
        <v>354</v>
      </c>
      <c r="BM279" s="215" t="s">
        <v>380</v>
      </c>
    </row>
    <row r="280" spans="1:65" s="2" customFormat="1" ht="136.5">
      <c r="A280" s="34"/>
      <c r="B280" s="35"/>
      <c r="C280" s="36"/>
      <c r="D280" s="217" t="s">
        <v>166</v>
      </c>
      <c r="E280" s="36"/>
      <c r="F280" s="218" t="s">
        <v>381</v>
      </c>
      <c r="G280" s="36"/>
      <c r="H280" s="36"/>
      <c r="I280" s="116"/>
      <c r="J280" s="36"/>
      <c r="K280" s="36"/>
      <c r="L280" s="39"/>
      <c r="M280" s="219"/>
      <c r="N280" s="220"/>
      <c r="O280" s="71"/>
      <c r="P280" s="71"/>
      <c r="Q280" s="71"/>
      <c r="R280" s="71"/>
      <c r="S280" s="71"/>
      <c r="T280" s="72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166</v>
      </c>
      <c r="AU280" s="17" t="s">
        <v>83</v>
      </c>
    </row>
    <row r="281" spans="1:65" s="2" customFormat="1" ht="19.5">
      <c r="A281" s="34"/>
      <c r="B281" s="35"/>
      <c r="C281" s="36"/>
      <c r="D281" s="217" t="s">
        <v>179</v>
      </c>
      <c r="E281" s="36"/>
      <c r="F281" s="221" t="s">
        <v>357</v>
      </c>
      <c r="G281" s="36"/>
      <c r="H281" s="36"/>
      <c r="I281" s="116"/>
      <c r="J281" s="36"/>
      <c r="K281" s="36"/>
      <c r="L281" s="39"/>
      <c r="M281" s="219"/>
      <c r="N281" s="220"/>
      <c r="O281" s="71"/>
      <c r="P281" s="71"/>
      <c r="Q281" s="71"/>
      <c r="R281" s="71"/>
      <c r="S281" s="71"/>
      <c r="T281" s="72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179</v>
      </c>
      <c r="AU281" s="17" t="s">
        <v>83</v>
      </c>
    </row>
    <row r="282" spans="1:65" s="14" customFormat="1">
      <c r="B282" s="232"/>
      <c r="C282" s="233"/>
      <c r="D282" s="217" t="s">
        <v>181</v>
      </c>
      <c r="E282" s="234" t="s">
        <v>1</v>
      </c>
      <c r="F282" s="235" t="s">
        <v>113</v>
      </c>
      <c r="G282" s="233"/>
      <c r="H282" s="236">
        <v>346.5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AT282" s="242" t="s">
        <v>181</v>
      </c>
      <c r="AU282" s="242" t="s">
        <v>83</v>
      </c>
      <c r="AV282" s="14" t="s">
        <v>85</v>
      </c>
      <c r="AW282" s="14" t="s">
        <v>32</v>
      </c>
      <c r="AX282" s="14" t="s">
        <v>83</v>
      </c>
      <c r="AY282" s="242" t="s">
        <v>156</v>
      </c>
    </row>
    <row r="283" spans="1:65" s="2" customFormat="1" ht="55.5" customHeight="1">
      <c r="A283" s="34"/>
      <c r="B283" s="35"/>
      <c r="C283" s="204" t="s">
        <v>382</v>
      </c>
      <c r="D283" s="204" t="s">
        <v>159</v>
      </c>
      <c r="E283" s="205" t="s">
        <v>383</v>
      </c>
      <c r="F283" s="206" t="s">
        <v>384</v>
      </c>
      <c r="G283" s="207" t="s">
        <v>294</v>
      </c>
      <c r="H283" s="208">
        <v>20.238</v>
      </c>
      <c r="I283" s="209"/>
      <c r="J283" s="210">
        <f>ROUND(I283*H283,2)</f>
        <v>0</v>
      </c>
      <c r="K283" s="206" t="s">
        <v>163</v>
      </c>
      <c r="L283" s="39"/>
      <c r="M283" s="211" t="s">
        <v>1</v>
      </c>
      <c r="N283" s="212" t="s">
        <v>40</v>
      </c>
      <c r="O283" s="71"/>
      <c r="P283" s="213">
        <f>O283*H283</f>
        <v>0</v>
      </c>
      <c r="Q283" s="213">
        <v>0</v>
      </c>
      <c r="R283" s="213">
        <f>Q283*H283</f>
        <v>0</v>
      </c>
      <c r="S283" s="213">
        <v>0</v>
      </c>
      <c r="T283" s="214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15" t="s">
        <v>354</v>
      </c>
      <c r="AT283" s="215" t="s">
        <v>159</v>
      </c>
      <c r="AU283" s="215" t="s">
        <v>83</v>
      </c>
      <c r="AY283" s="17" t="s">
        <v>156</v>
      </c>
      <c r="BE283" s="216">
        <f>IF(N283="základní",J283,0)</f>
        <v>0</v>
      </c>
      <c r="BF283" s="216">
        <f>IF(N283="snížená",J283,0)</f>
        <v>0</v>
      </c>
      <c r="BG283" s="216">
        <f>IF(N283="zákl. přenesená",J283,0)</f>
        <v>0</v>
      </c>
      <c r="BH283" s="216">
        <f>IF(N283="sníž. přenesená",J283,0)</f>
        <v>0</v>
      </c>
      <c r="BI283" s="216">
        <f>IF(N283="nulová",J283,0)</f>
        <v>0</v>
      </c>
      <c r="BJ283" s="17" t="s">
        <v>83</v>
      </c>
      <c r="BK283" s="216">
        <f>ROUND(I283*H283,2)</f>
        <v>0</v>
      </c>
      <c r="BL283" s="17" t="s">
        <v>354</v>
      </c>
      <c r="BM283" s="215" t="s">
        <v>385</v>
      </c>
    </row>
    <row r="284" spans="1:65" s="2" customFormat="1" ht="136.5">
      <c r="A284" s="34"/>
      <c r="B284" s="35"/>
      <c r="C284" s="36"/>
      <c r="D284" s="217" t="s">
        <v>166</v>
      </c>
      <c r="E284" s="36"/>
      <c r="F284" s="218" t="s">
        <v>386</v>
      </c>
      <c r="G284" s="36"/>
      <c r="H284" s="36"/>
      <c r="I284" s="116"/>
      <c r="J284" s="36"/>
      <c r="K284" s="36"/>
      <c r="L284" s="39"/>
      <c r="M284" s="219"/>
      <c r="N284" s="220"/>
      <c r="O284" s="71"/>
      <c r="P284" s="71"/>
      <c r="Q284" s="71"/>
      <c r="R284" s="71"/>
      <c r="S284" s="71"/>
      <c r="T284" s="72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166</v>
      </c>
      <c r="AU284" s="17" t="s">
        <v>83</v>
      </c>
    </row>
    <row r="285" spans="1:65" s="2" customFormat="1" ht="19.5">
      <c r="A285" s="34"/>
      <c r="B285" s="35"/>
      <c r="C285" s="36"/>
      <c r="D285" s="217" t="s">
        <v>179</v>
      </c>
      <c r="E285" s="36"/>
      <c r="F285" s="221" t="s">
        <v>357</v>
      </c>
      <c r="G285" s="36"/>
      <c r="H285" s="36"/>
      <c r="I285" s="116"/>
      <c r="J285" s="36"/>
      <c r="K285" s="36"/>
      <c r="L285" s="39"/>
      <c r="M285" s="219"/>
      <c r="N285" s="220"/>
      <c r="O285" s="71"/>
      <c r="P285" s="71"/>
      <c r="Q285" s="71"/>
      <c r="R285" s="71"/>
      <c r="S285" s="71"/>
      <c r="T285" s="72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179</v>
      </c>
      <c r="AU285" s="17" t="s">
        <v>83</v>
      </c>
    </row>
    <row r="286" spans="1:65" s="14" customFormat="1">
      <c r="B286" s="232"/>
      <c r="C286" s="233"/>
      <c r="D286" s="217" t="s">
        <v>181</v>
      </c>
      <c r="E286" s="234" t="s">
        <v>1</v>
      </c>
      <c r="F286" s="235" t="s">
        <v>387</v>
      </c>
      <c r="G286" s="233"/>
      <c r="H286" s="236">
        <v>20.238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AT286" s="242" t="s">
        <v>181</v>
      </c>
      <c r="AU286" s="242" t="s">
        <v>83</v>
      </c>
      <c r="AV286" s="14" t="s">
        <v>85</v>
      </c>
      <c r="AW286" s="14" t="s">
        <v>32</v>
      </c>
      <c r="AX286" s="14" t="s">
        <v>83</v>
      </c>
      <c r="AY286" s="242" t="s">
        <v>156</v>
      </c>
    </row>
    <row r="287" spans="1:65" s="2" customFormat="1" ht="21.75" customHeight="1">
      <c r="A287" s="34"/>
      <c r="B287" s="35"/>
      <c r="C287" s="204" t="s">
        <v>388</v>
      </c>
      <c r="D287" s="204" t="s">
        <v>159</v>
      </c>
      <c r="E287" s="205" t="s">
        <v>389</v>
      </c>
      <c r="F287" s="206" t="s">
        <v>390</v>
      </c>
      <c r="G287" s="207" t="s">
        <v>324</v>
      </c>
      <c r="H287" s="208">
        <v>5</v>
      </c>
      <c r="I287" s="209"/>
      <c r="J287" s="210">
        <f>ROUND(I287*H287,2)</f>
        <v>0</v>
      </c>
      <c r="K287" s="206" t="s">
        <v>163</v>
      </c>
      <c r="L287" s="39"/>
      <c r="M287" s="211" t="s">
        <v>1</v>
      </c>
      <c r="N287" s="212" t="s">
        <v>40</v>
      </c>
      <c r="O287" s="71"/>
      <c r="P287" s="213">
        <f>O287*H287</f>
        <v>0</v>
      </c>
      <c r="Q287" s="213">
        <v>0</v>
      </c>
      <c r="R287" s="213">
        <f>Q287*H287</f>
        <v>0</v>
      </c>
      <c r="S287" s="213">
        <v>0</v>
      </c>
      <c r="T287" s="214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15" t="s">
        <v>354</v>
      </c>
      <c r="AT287" s="215" t="s">
        <v>159</v>
      </c>
      <c r="AU287" s="215" t="s">
        <v>83</v>
      </c>
      <c r="AY287" s="17" t="s">
        <v>156</v>
      </c>
      <c r="BE287" s="216">
        <f>IF(N287="základní",J287,0)</f>
        <v>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7" t="s">
        <v>83</v>
      </c>
      <c r="BK287" s="216">
        <f>ROUND(I287*H287,2)</f>
        <v>0</v>
      </c>
      <c r="BL287" s="17" t="s">
        <v>354</v>
      </c>
      <c r="BM287" s="215" t="s">
        <v>391</v>
      </c>
    </row>
    <row r="288" spans="1:65" s="2" customFormat="1" ht="58.5">
      <c r="A288" s="34"/>
      <c r="B288" s="35"/>
      <c r="C288" s="36"/>
      <c r="D288" s="217" t="s">
        <v>166</v>
      </c>
      <c r="E288" s="36"/>
      <c r="F288" s="218" t="s">
        <v>392</v>
      </c>
      <c r="G288" s="36"/>
      <c r="H288" s="36"/>
      <c r="I288" s="116"/>
      <c r="J288" s="36"/>
      <c r="K288" s="36"/>
      <c r="L288" s="39"/>
      <c r="M288" s="219"/>
      <c r="N288" s="220"/>
      <c r="O288" s="71"/>
      <c r="P288" s="71"/>
      <c r="Q288" s="71"/>
      <c r="R288" s="71"/>
      <c r="S288" s="71"/>
      <c r="T288" s="72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166</v>
      </c>
      <c r="AU288" s="17" t="s">
        <v>83</v>
      </c>
    </row>
    <row r="289" spans="1:65" s="13" customFormat="1">
      <c r="B289" s="222"/>
      <c r="C289" s="223"/>
      <c r="D289" s="217" t="s">
        <v>181</v>
      </c>
      <c r="E289" s="224" t="s">
        <v>1</v>
      </c>
      <c r="F289" s="225" t="s">
        <v>393</v>
      </c>
      <c r="G289" s="223"/>
      <c r="H289" s="224" t="s">
        <v>1</v>
      </c>
      <c r="I289" s="226"/>
      <c r="J289" s="223"/>
      <c r="K289" s="223"/>
      <c r="L289" s="227"/>
      <c r="M289" s="228"/>
      <c r="N289" s="229"/>
      <c r="O289" s="229"/>
      <c r="P289" s="229"/>
      <c r="Q289" s="229"/>
      <c r="R289" s="229"/>
      <c r="S289" s="229"/>
      <c r="T289" s="230"/>
      <c r="AT289" s="231" t="s">
        <v>181</v>
      </c>
      <c r="AU289" s="231" t="s">
        <v>83</v>
      </c>
      <c r="AV289" s="13" t="s">
        <v>83</v>
      </c>
      <c r="AW289" s="13" t="s">
        <v>32</v>
      </c>
      <c r="AX289" s="13" t="s">
        <v>75</v>
      </c>
      <c r="AY289" s="231" t="s">
        <v>156</v>
      </c>
    </row>
    <row r="290" spans="1:65" s="14" customFormat="1">
      <c r="B290" s="232"/>
      <c r="C290" s="233"/>
      <c r="D290" s="217" t="s">
        <v>181</v>
      </c>
      <c r="E290" s="234" t="s">
        <v>1</v>
      </c>
      <c r="F290" s="235" t="s">
        <v>85</v>
      </c>
      <c r="G290" s="233"/>
      <c r="H290" s="236">
        <v>2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AT290" s="242" t="s">
        <v>181</v>
      </c>
      <c r="AU290" s="242" t="s">
        <v>83</v>
      </c>
      <c r="AV290" s="14" t="s">
        <v>85</v>
      </c>
      <c r="AW290" s="14" t="s">
        <v>32</v>
      </c>
      <c r="AX290" s="14" t="s">
        <v>75</v>
      </c>
      <c r="AY290" s="242" t="s">
        <v>156</v>
      </c>
    </row>
    <row r="291" spans="1:65" s="13" customFormat="1">
      <c r="B291" s="222"/>
      <c r="C291" s="223"/>
      <c r="D291" s="217" t="s">
        <v>181</v>
      </c>
      <c r="E291" s="224" t="s">
        <v>1</v>
      </c>
      <c r="F291" s="225" t="s">
        <v>394</v>
      </c>
      <c r="G291" s="223"/>
      <c r="H291" s="224" t="s">
        <v>1</v>
      </c>
      <c r="I291" s="226"/>
      <c r="J291" s="223"/>
      <c r="K291" s="223"/>
      <c r="L291" s="227"/>
      <c r="M291" s="228"/>
      <c r="N291" s="229"/>
      <c r="O291" s="229"/>
      <c r="P291" s="229"/>
      <c r="Q291" s="229"/>
      <c r="R291" s="229"/>
      <c r="S291" s="229"/>
      <c r="T291" s="230"/>
      <c r="AT291" s="231" t="s">
        <v>181</v>
      </c>
      <c r="AU291" s="231" t="s">
        <v>83</v>
      </c>
      <c r="AV291" s="13" t="s">
        <v>83</v>
      </c>
      <c r="AW291" s="13" t="s">
        <v>32</v>
      </c>
      <c r="AX291" s="13" t="s">
        <v>75</v>
      </c>
      <c r="AY291" s="231" t="s">
        <v>156</v>
      </c>
    </row>
    <row r="292" spans="1:65" s="14" customFormat="1">
      <c r="B292" s="232"/>
      <c r="C292" s="233"/>
      <c r="D292" s="217" t="s">
        <v>181</v>
      </c>
      <c r="E292" s="234" t="s">
        <v>1</v>
      </c>
      <c r="F292" s="235" t="s">
        <v>83</v>
      </c>
      <c r="G292" s="233"/>
      <c r="H292" s="236">
        <v>1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AT292" s="242" t="s">
        <v>181</v>
      </c>
      <c r="AU292" s="242" t="s">
        <v>83</v>
      </c>
      <c r="AV292" s="14" t="s">
        <v>85</v>
      </c>
      <c r="AW292" s="14" t="s">
        <v>32</v>
      </c>
      <c r="AX292" s="14" t="s">
        <v>75</v>
      </c>
      <c r="AY292" s="242" t="s">
        <v>156</v>
      </c>
    </row>
    <row r="293" spans="1:65" s="13" customFormat="1">
      <c r="B293" s="222"/>
      <c r="C293" s="223"/>
      <c r="D293" s="217" t="s">
        <v>181</v>
      </c>
      <c r="E293" s="224" t="s">
        <v>1</v>
      </c>
      <c r="F293" s="225" t="s">
        <v>395</v>
      </c>
      <c r="G293" s="223"/>
      <c r="H293" s="224" t="s">
        <v>1</v>
      </c>
      <c r="I293" s="226"/>
      <c r="J293" s="223"/>
      <c r="K293" s="223"/>
      <c r="L293" s="227"/>
      <c r="M293" s="228"/>
      <c r="N293" s="229"/>
      <c r="O293" s="229"/>
      <c r="P293" s="229"/>
      <c r="Q293" s="229"/>
      <c r="R293" s="229"/>
      <c r="S293" s="229"/>
      <c r="T293" s="230"/>
      <c r="AT293" s="231" t="s">
        <v>181</v>
      </c>
      <c r="AU293" s="231" t="s">
        <v>83</v>
      </c>
      <c r="AV293" s="13" t="s">
        <v>83</v>
      </c>
      <c r="AW293" s="13" t="s">
        <v>32</v>
      </c>
      <c r="AX293" s="13" t="s">
        <v>75</v>
      </c>
      <c r="AY293" s="231" t="s">
        <v>156</v>
      </c>
    </row>
    <row r="294" spans="1:65" s="14" customFormat="1">
      <c r="B294" s="232"/>
      <c r="C294" s="233"/>
      <c r="D294" s="217" t="s">
        <v>181</v>
      </c>
      <c r="E294" s="234" t="s">
        <v>1</v>
      </c>
      <c r="F294" s="235" t="s">
        <v>83</v>
      </c>
      <c r="G294" s="233"/>
      <c r="H294" s="236">
        <v>1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AT294" s="242" t="s">
        <v>181</v>
      </c>
      <c r="AU294" s="242" t="s">
        <v>83</v>
      </c>
      <c r="AV294" s="14" t="s">
        <v>85</v>
      </c>
      <c r="AW294" s="14" t="s">
        <v>32</v>
      </c>
      <c r="AX294" s="14" t="s">
        <v>75</v>
      </c>
      <c r="AY294" s="242" t="s">
        <v>156</v>
      </c>
    </row>
    <row r="295" spans="1:65" s="13" customFormat="1">
      <c r="B295" s="222"/>
      <c r="C295" s="223"/>
      <c r="D295" s="217" t="s">
        <v>181</v>
      </c>
      <c r="E295" s="224" t="s">
        <v>1</v>
      </c>
      <c r="F295" s="225" t="s">
        <v>396</v>
      </c>
      <c r="G295" s="223"/>
      <c r="H295" s="224" t="s">
        <v>1</v>
      </c>
      <c r="I295" s="226"/>
      <c r="J295" s="223"/>
      <c r="K295" s="223"/>
      <c r="L295" s="227"/>
      <c r="M295" s="228"/>
      <c r="N295" s="229"/>
      <c r="O295" s="229"/>
      <c r="P295" s="229"/>
      <c r="Q295" s="229"/>
      <c r="R295" s="229"/>
      <c r="S295" s="229"/>
      <c r="T295" s="230"/>
      <c r="AT295" s="231" t="s">
        <v>181</v>
      </c>
      <c r="AU295" s="231" t="s">
        <v>83</v>
      </c>
      <c r="AV295" s="13" t="s">
        <v>83</v>
      </c>
      <c r="AW295" s="13" t="s">
        <v>32</v>
      </c>
      <c r="AX295" s="13" t="s">
        <v>75</v>
      </c>
      <c r="AY295" s="231" t="s">
        <v>156</v>
      </c>
    </row>
    <row r="296" spans="1:65" s="14" customFormat="1">
      <c r="B296" s="232"/>
      <c r="C296" s="233"/>
      <c r="D296" s="217" t="s">
        <v>181</v>
      </c>
      <c r="E296" s="234" t="s">
        <v>1</v>
      </c>
      <c r="F296" s="235" t="s">
        <v>83</v>
      </c>
      <c r="G296" s="233"/>
      <c r="H296" s="236">
        <v>1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AT296" s="242" t="s">
        <v>181</v>
      </c>
      <c r="AU296" s="242" t="s">
        <v>83</v>
      </c>
      <c r="AV296" s="14" t="s">
        <v>85</v>
      </c>
      <c r="AW296" s="14" t="s">
        <v>32</v>
      </c>
      <c r="AX296" s="14" t="s">
        <v>75</v>
      </c>
      <c r="AY296" s="242" t="s">
        <v>156</v>
      </c>
    </row>
    <row r="297" spans="1:65" s="15" customFormat="1">
      <c r="B297" s="243"/>
      <c r="C297" s="244"/>
      <c r="D297" s="217" t="s">
        <v>181</v>
      </c>
      <c r="E297" s="245" t="s">
        <v>1</v>
      </c>
      <c r="F297" s="246" t="s">
        <v>191</v>
      </c>
      <c r="G297" s="244"/>
      <c r="H297" s="247">
        <v>5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AT297" s="253" t="s">
        <v>181</v>
      </c>
      <c r="AU297" s="253" t="s">
        <v>83</v>
      </c>
      <c r="AV297" s="15" t="s">
        <v>164</v>
      </c>
      <c r="AW297" s="15" t="s">
        <v>32</v>
      </c>
      <c r="AX297" s="15" t="s">
        <v>83</v>
      </c>
      <c r="AY297" s="253" t="s">
        <v>156</v>
      </c>
    </row>
    <row r="298" spans="1:65" s="2" customFormat="1" ht="21.75" customHeight="1">
      <c r="A298" s="34"/>
      <c r="B298" s="35"/>
      <c r="C298" s="204" t="s">
        <v>397</v>
      </c>
      <c r="D298" s="204" t="s">
        <v>159</v>
      </c>
      <c r="E298" s="205" t="s">
        <v>398</v>
      </c>
      <c r="F298" s="206" t="s">
        <v>399</v>
      </c>
      <c r="G298" s="207" t="s">
        <v>294</v>
      </c>
      <c r="H298" s="208">
        <v>2690.5239999999999</v>
      </c>
      <c r="I298" s="209"/>
      <c r="J298" s="210">
        <f>ROUND(I298*H298,2)</f>
        <v>0</v>
      </c>
      <c r="K298" s="206" t="s">
        <v>163</v>
      </c>
      <c r="L298" s="39"/>
      <c r="M298" s="211" t="s">
        <v>1</v>
      </c>
      <c r="N298" s="212" t="s">
        <v>40</v>
      </c>
      <c r="O298" s="71"/>
      <c r="P298" s="213">
        <f>O298*H298</f>
        <v>0</v>
      </c>
      <c r="Q298" s="213">
        <v>0</v>
      </c>
      <c r="R298" s="213">
        <f>Q298*H298</f>
        <v>0</v>
      </c>
      <c r="S298" s="213">
        <v>0</v>
      </c>
      <c r="T298" s="214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15" t="s">
        <v>354</v>
      </c>
      <c r="AT298" s="215" t="s">
        <v>159</v>
      </c>
      <c r="AU298" s="215" t="s">
        <v>83</v>
      </c>
      <c r="AY298" s="17" t="s">
        <v>156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7" t="s">
        <v>83</v>
      </c>
      <c r="BK298" s="216">
        <f>ROUND(I298*H298,2)</f>
        <v>0</v>
      </c>
      <c r="BL298" s="17" t="s">
        <v>354</v>
      </c>
      <c r="BM298" s="215" t="s">
        <v>400</v>
      </c>
    </row>
    <row r="299" spans="1:65" s="2" customFormat="1" ht="58.5">
      <c r="A299" s="34"/>
      <c r="B299" s="35"/>
      <c r="C299" s="36"/>
      <c r="D299" s="217" t="s">
        <v>166</v>
      </c>
      <c r="E299" s="36"/>
      <c r="F299" s="218" t="s">
        <v>401</v>
      </c>
      <c r="G299" s="36"/>
      <c r="H299" s="36"/>
      <c r="I299" s="116"/>
      <c r="J299" s="36"/>
      <c r="K299" s="36"/>
      <c r="L299" s="39"/>
      <c r="M299" s="219"/>
      <c r="N299" s="220"/>
      <c r="O299" s="71"/>
      <c r="P299" s="71"/>
      <c r="Q299" s="71"/>
      <c r="R299" s="71"/>
      <c r="S299" s="71"/>
      <c r="T299" s="72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166</v>
      </c>
      <c r="AU299" s="17" t="s">
        <v>83</v>
      </c>
    </row>
    <row r="300" spans="1:65" s="14" customFormat="1" ht="22.5">
      <c r="B300" s="232"/>
      <c r="C300" s="233"/>
      <c r="D300" s="217" t="s">
        <v>181</v>
      </c>
      <c r="E300" s="234" t="s">
        <v>1</v>
      </c>
      <c r="F300" s="235" t="s">
        <v>358</v>
      </c>
      <c r="G300" s="233"/>
      <c r="H300" s="236">
        <v>2690.5239999999999</v>
      </c>
      <c r="I300" s="237"/>
      <c r="J300" s="233"/>
      <c r="K300" s="233"/>
      <c r="L300" s="238"/>
      <c r="M300" s="264"/>
      <c r="N300" s="265"/>
      <c r="O300" s="265"/>
      <c r="P300" s="265"/>
      <c r="Q300" s="265"/>
      <c r="R300" s="265"/>
      <c r="S300" s="265"/>
      <c r="T300" s="266"/>
      <c r="AT300" s="242" t="s">
        <v>181</v>
      </c>
      <c r="AU300" s="242" t="s">
        <v>83</v>
      </c>
      <c r="AV300" s="14" t="s">
        <v>85</v>
      </c>
      <c r="AW300" s="14" t="s">
        <v>32</v>
      </c>
      <c r="AX300" s="14" t="s">
        <v>83</v>
      </c>
      <c r="AY300" s="242" t="s">
        <v>156</v>
      </c>
    </row>
    <row r="301" spans="1:65" s="2" customFormat="1" ht="6.95" customHeight="1">
      <c r="A301" s="34"/>
      <c r="B301" s="54"/>
      <c r="C301" s="55"/>
      <c r="D301" s="55"/>
      <c r="E301" s="55"/>
      <c r="F301" s="55"/>
      <c r="G301" s="55"/>
      <c r="H301" s="55"/>
      <c r="I301" s="153"/>
      <c r="J301" s="55"/>
      <c r="K301" s="55"/>
      <c r="L301" s="39"/>
      <c r="M301" s="34"/>
      <c r="O301" s="34"/>
      <c r="P301" s="34"/>
      <c r="Q301" s="34"/>
      <c r="R301" s="34"/>
      <c r="S301" s="34"/>
      <c r="T301" s="34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</row>
  </sheetData>
  <sheetProtection algorithmName="SHA-512" hashValue="tLuvK5BlKcIBDS7vdvJntPzvAdzmXjZWXV8Tonzo8n9X2yTcTU2I5hi2BqgHYnmZN0DoD5SH2p2BY3zyGvKlfA==" saltValue="wpvnnb4imbnIfQIwUheW8eaxvJVCty6Rqyw6ZkFzWPnGXwpuyNKlSbKJ/WHQSGpcNvIidOr/tLY4voA5X12Mog==" spinCount="100000" sheet="1" objects="1" scenarios="1" formatColumns="0" formatRows="0" autoFilter="0"/>
  <autoFilter ref="C119:K30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08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88</v>
      </c>
      <c r="AZ2" s="109" t="s">
        <v>402</v>
      </c>
      <c r="BA2" s="109" t="s">
        <v>1</v>
      </c>
      <c r="BB2" s="109" t="s">
        <v>1</v>
      </c>
      <c r="BC2" s="109" t="s">
        <v>403</v>
      </c>
      <c r="BD2" s="109" t="s">
        <v>85</v>
      </c>
    </row>
    <row r="3" spans="1:5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0"/>
      <c r="AT3" s="17" t="s">
        <v>85</v>
      </c>
    </row>
    <row r="4" spans="1:56" s="1" customFormat="1" ht="24.95" customHeight="1">
      <c r="B4" s="20"/>
      <c r="D4" s="113" t="s">
        <v>99</v>
      </c>
      <c r="I4" s="108"/>
      <c r="L4" s="20"/>
      <c r="M4" s="114" t="s">
        <v>10</v>
      </c>
      <c r="AT4" s="17" t="s">
        <v>4</v>
      </c>
    </row>
    <row r="5" spans="1:56" s="1" customFormat="1" ht="6.95" customHeight="1">
      <c r="B5" s="20"/>
      <c r="I5" s="108"/>
      <c r="L5" s="20"/>
    </row>
    <row r="6" spans="1:56" s="1" customFormat="1" ht="12" customHeight="1">
      <c r="B6" s="20"/>
      <c r="D6" s="115" t="s">
        <v>16</v>
      </c>
      <c r="I6" s="108"/>
      <c r="L6" s="20"/>
    </row>
    <row r="7" spans="1:56" s="1" customFormat="1" ht="16.5" customHeight="1">
      <c r="B7" s="20"/>
      <c r="E7" s="330" t="str">
        <f>'Rekapitulace stavby'!K6</f>
        <v>Oprava nákladiště v dopravně D3 Zdounky</v>
      </c>
      <c r="F7" s="331"/>
      <c r="G7" s="331"/>
      <c r="H7" s="331"/>
      <c r="I7" s="108"/>
      <c r="L7" s="20"/>
    </row>
    <row r="8" spans="1:56" s="2" customFormat="1" ht="12" customHeight="1">
      <c r="A8" s="34"/>
      <c r="B8" s="39"/>
      <c r="C8" s="34"/>
      <c r="D8" s="115" t="s">
        <v>107</v>
      </c>
      <c r="E8" s="34"/>
      <c r="F8" s="34"/>
      <c r="G8" s="34"/>
      <c r="H8" s="34"/>
      <c r="I8" s="116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24.75" customHeight="1">
      <c r="A9" s="34"/>
      <c r="B9" s="39"/>
      <c r="C9" s="34"/>
      <c r="D9" s="34"/>
      <c r="E9" s="332" t="s">
        <v>404</v>
      </c>
      <c r="F9" s="333"/>
      <c r="G9" s="333"/>
      <c r="H9" s="333"/>
      <c r="I9" s="116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116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5" t="s">
        <v>18</v>
      </c>
      <c r="E11" s="34"/>
      <c r="F11" s="117" t="s">
        <v>1</v>
      </c>
      <c r="G11" s="34"/>
      <c r="H11" s="34"/>
      <c r="I11" s="118" t="s">
        <v>19</v>
      </c>
      <c r="J11" s="117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5" t="s">
        <v>20</v>
      </c>
      <c r="E12" s="34"/>
      <c r="F12" s="117" t="s">
        <v>21</v>
      </c>
      <c r="G12" s="34"/>
      <c r="H12" s="34"/>
      <c r="I12" s="118" t="s">
        <v>22</v>
      </c>
      <c r="J12" s="119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6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5" t="s">
        <v>23</v>
      </c>
      <c r="E14" s="34"/>
      <c r="F14" s="34"/>
      <c r="G14" s="34"/>
      <c r="H14" s="34"/>
      <c r="I14" s="118" t="s">
        <v>24</v>
      </c>
      <c r="J14" s="117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7" t="s">
        <v>26</v>
      </c>
      <c r="F15" s="34"/>
      <c r="G15" s="34"/>
      <c r="H15" s="34"/>
      <c r="I15" s="118" t="s">
        <v>27</v>
      </c>
      <c r="J15" s="117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6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5" t="s">
        <v>28</v>
      </c>
      <c r="E17" s="34"/>
      <c r="F17" s="34"/>
      <c r="G17" s="34"/>
      <c r="H17" s="34"/>
      <c r="I17" s="118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34" t="str">
        <f>'Rekapitulace stavby'!E14</f>
        <v>Vyplň údaj</v>
      </c>
      <c r="F18" s="335"/>
      <c r="G18" s="335"/>
      <c r="H18" s="335"/>
      <c r="I18" s="118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6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5" t="s">
        <v>30</v>
      </c>
      <c r="E20" s="34"/>
      <c r="F20" s="34"/>
      <c r="G20" s="34"/>
      <c r="H20" s="34"/>
      <c r="I20" s="118" t="s">
        <v>24</v>
      </c>
      <c r="J20" s="117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7" t="str">
        <f>IF('Rekapitulace stavby'!E17="","",'Rekapitulace stavby'!E17)</f>
        <v xml:space="preserve"> </v>
      </c>
      <c r="F21" s="34"/>
      <c r="G21" s="34"/>
      <c r="H21" s="34"/>
      <c r="I21" s="118" t="s">
        <v>27</v>
      </c>
      <c r="J21" s="117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6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5" t="s">
        <v>33</v>
      </c>
      <c r="E23" s="34"/>
      <c r="F23" s="34"/>
      <c r="G23" s="34"/>
      <c r="H23" s="34"/>
      <c r="I23" s="118" t="s">
        <v>24</v>
      </c>
      <c r="J23" s="117" t="s">
        <v>25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7" t="s">
        <v>26</v>
      </c>
      <c r="F24" s="34"/>
      <c r="G24" s="34"/>
      <c r="H24" s="34"/>
      <c r="I24" s="118" t="s">
        <v>27</v>
      </c>
      <c r="J24" s="117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6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5" t="s">
        <v>34</v>
      </c>
      <c r="E26" s="34"/>
      <c r="F26" s="34"/>
      <c r="G26" s="34"/>
      <c r="H26" s="34"/>
      <c r="I26" s="116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0"/>
      <c r="B27" s="121"/>
      <c r="C27" s="120"/>
      <c r="D27" s="120"/>
      <c r="E27" s="336" t="s">
        <v>1</v>
      </c>
      <c r="F27" s="336"/>
      <c r="G27" s="336"/>
      <c r="H27" s="33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6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5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6" t="s">
        <v>35</v>
      </c>
      <c r="E30" s="34"/>
      <c r="F30" s="34"/>
      <c r="G30" s="34"/>
      <c r="H30" s="34"/>
      <c r="I30" s="116"/>
      <c r="J30" s="127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5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8" t="s">
        <v>37</v>
      </c>
      <c r="G32" s="34"/>
      <c r="H32" s="34"/>
      <c r="I32" s="129" t="s">
        <v>36</v>
      </c>
      <c r="J32" s="128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30" t="s">
        <v>39</v>
      </c>
      <c r="E33" s="115" t="s">
        <v>40</v>
      </c>
      <c r="F33" s="131">
        <f>ROUND((SUM(BE119:BE155)),  2)</f>
        <v>0</v>
      </c>
      <c r="G33" s="34"/>
      <c r="H33" s="34"/>
      <c r="I33" s="132">
        <v>0.21</v>
      </c>
      <c r="J33" s="131">
        <f>ROUND(((SUM(BE119:BE155))*I33),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5" t="s">
        <v>41</v>
      </c>
      <c r="F34" s="131">
        <f>ROUND((SUM(BF119:BF155)),  2)</f>
        <v>0</v>
      </c>
      <c r="G34" s="34"/>
      <c r="H34" s="34"/>
      <c r="I34" s="132">
        <v>0.15</v>
      </c>
      <c r="J34" s="131">
        <f>ROUND(((SUM(BF119:BF155))*I34),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5" t="s">
        <v>42</v>
      </c>
      <c r="F35" s="131">
        <f>ROUND((SUM(BG119:BG155)),  2)</f>
        <v>0</v>
      </c>
      <c r="G35" s="34"/>
      <c r="H35" s="34"/>
      <c r="I35" s="132">
        <v>0.21</v>
      </c>
      <c r="J35" s="131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5" t="s">
        <v>43</v>
      </c>
      <c r="F36" s="131">
        <f>ROUND((SUM(BH119:BH155)),  2)</f>
        <v>0</v>
      </c>
      <c r="G36" s="34"/>
      <c r="H36" s="34"/>
      <c r="I36" s="132">
        <v>0.15</v>
      </c>
      <c r="J36" s="131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5" t="s">
        <v>44</v>
      </c>
      <c r="F37" s="131">
        <f>ROUND((SUM(BI119:BI155)),  2)</f>
        <v>0</v>
      </c>
      <c r="G37" s="34"/>
      <c r="H37" s="34"/>
      <c r="I37" s="132">
        <v>0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6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3"/>
      <c r="D39" s="134" t="s">
        <v>45</v>
      </c>
      <c r="E39" s="135"/>
      <c r="F39" s="135"/>
      <c r="G39" s="136" t="s">
        <v>46</v>
      </c>
      <c r="H39" s="137" t="s">
        <v>47</v>
      </c>
      <c r="I39" s="138"/>
      <c r="J39" s="139">
        <f>SUM(J30:J37)</f>
        <v>0</v>
      </c>
      <c r="K39" s="14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6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1" t="s">
        <v>48</v>
      </c>
      <c r="E50" s="142"/>
      <c r="F50" s="142"/>
      <c r="G50" s="141" t="s">
        <v>49</v>
      </c>
      <c r="H50" s="142"/>
      <c r="I50" s="143"/>
      <c r="J50" s="142"/>
      <c r="K50" s="142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4" t="s">
        <v>50</v>
      </c>
      <c r="E61" s="145"/>
      <c r="F61" s="146" t="s">
        <v>51</v>
      </c>
      <c r="G61" s="144" t="s">
        <v>50</v>
      </c>
      <c r="H61" s="145"/>
      <c r="I61" s="147"/>
      <c r="J61" s="148" t="s">
        <v>51</v>
      </c>
      <c r="K61" s="14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1" t="s">
        <v>52</v>
      </c>
      <c r="E65" s="149"/>
      <c r="F65" s="149"/>
      <c r="G65" s="141" t="s">
        <v>53</v>
      </c>
      <c r="H65" s="149"/>
      <c r="I65" s="150"/>
      <c r="J65" s="149"/>
      <c r="K65" s="14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4" t="s">
        <v>50</v>
      </c>
      <c r="E76" s="145"/>
      <c r="F76" s="146" t="s">
        <v>51</v>
      </c>
      <c r="G76" s="144" t="s">
        <v>50</v>
      </c>
      <c r="H76" s="145"/>
      <c r="I76" s="147"/>
      <c r="J76" s="148" t="s">
        <v>51</v>
      </c>
      <c r="K76" s="14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132</v>
      </c>
      <c r="D82" s="36"/>
      <c r="E82" s="36"/>
      <c r="F82" s="36"/>
      <c r="G82" s="36"/>
      <c r="H82" s="36"/>
      <c r="I82" s="11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8" t="str">
        <f>E7</f>
        <v>Oprava nákladiště v dopravně D3 Zdounky</v>
      </c>
      <c r="F85" s="329"/>
      <c r="G85" s="329"/>
      <c r="H85" s="329"/>
      <c r="I85" s="11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107</v>
      </c>
      <c r="D86" s="36"/>
      <c r="E86" s="36"/>
      <c r="F86" s="36"/>
      <c r="G86" s="36"/>
      <c r="H86" s="36"/>
      <c r="I86" s="11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24.75" customHeight="1">
      <c r="A87" s="34"/>
      <c r="B87" s="35"/>
      <c r="C87" s="36"/>
      <c r="D87" s="36"/>
      <c r="E87" s="316" t="str">
        <f>E9</f>
        <v>SO 01.2 - Pozemní komunikace - oprava plochy nákladiště - položky ÚRS</v>
      </c>
      <c r="F87" s="327"/>
      <c r="G87" s="327"/>
      <c r="H87" s="327"/>
      <c r="I87" s="11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dD3 Zdounky</v>
      </c>
      <c r="G89" s="36"/>
      <c r="H89" s="36"/>
      <c r="I89" s="118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Správa železnic, státní organizace</v>
      </c>
      <c r="G91" s="36"/>
      <c r="H91" s="36"/>
      <c r="I91" s="118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118" t="s">
        <v>33</v>
      </c>
      <c r="J92" s="32" t="str">
        <f>E24</f>
        <v>Správa železnic, státní organizace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7" t="s">
        <v>133</v>
      </c>
      <c r="D94" s="158"/>
      <c r="E94" s="158"/>
      <c r="F94" s="158"/>
      <c r="G94" s="158"/>
      <c r="H94" s="158"/>
      <c r="I94" s="159"/>
      <c r="J94" s="160" t="s">
        <v>134</v>
      </c>
      <c r="K94" s="158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1" t="s">
        <v>135</v>
      </c>
      <c r="D96" s="36"/>
      <c r="E96" s="36"/>
      <c r="F96" s="36"/>
      <c r="G96" s="36"/>
      <c r="H96" s="36"/>
      <c r="I96" s="11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136</v>
      </c>
    </row>
    <row r="97" spans="1:31" s="9" customFormat="1" ht="24.95" customHeight="1">
      <c r="B97" s="162"/>
      <c r="C97" s="163"/>
      <c r="D97" s="164" t="s">
        <v>137</v>
      </c>
      <c r="E97" s="165"/>
      <c r="F97" s="165"/>
      <c r="G97" s="165"/>
      <c r="H97" s="165"/>
      <c r="I97" s="166"/>
      <c r="J97" s="167">
        <f>J120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405</v>
      </c>
      <c r="E98" s="172"/>
      <c r="F98" s="172"/>
      <c r="G98" s="172"/>
      <c r="H98" s="172"/>
      <c r="I98" s="173"/>
      <c r="J98" s="174">
        <f>J121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406</v>
      </c>
      <c r="E99" s="172"/>
      <c r="F99" s="172"/>
      <c r="G99" s="172"/>
      <c r="H99" s="172"/>
      <c r="I99" s="173"/>
      <c r="J99" s="174">
        <f>J144</f>
        <v>0</v>
      </c>
      <c r="K99" s="170"/>
      <c r="L99" s="175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11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153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156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141</v>
      </c>
      <c r="D106" s="36"/>
      <c r="E106" s="36"/>
      <c r="F106" s="36"/>
      <c r="G106" s="36"/>
      <c r="H106" s="36"/>
      <c r="I106" s="11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11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11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328" t="str">
        <f>E7</f>
        <v>Oprava nákladiště v dopravně D3 Zdounky</v>
      </c>
      <c r="F109" s="329"/>
      <c r="G109" s="329"/>
      <c r="H109" s="329"/>
      <c r="I109" s="11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107</v>
      </c>
      <c r="D110" s="36"/>
      <c r="E110" s="36"/>
      <c r="F110" s="36"/>
      <c r="G110" s="36"/>
      <c r="H110" s="36"/>
      <c r="I110" s="11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75" customHeight="1">
      <c r="A111" s="34"/>
      <c r="B111" s="35"/>
      <c r="C111" s="36"/>
      <c r="D111" s="36"/>
      <c r="E111" s="316" t="str">
        <f>E9</f>
        <v>SO 01.2 - Pozemní komunikace - oprava plochy nákladiště - položky ÚRS</v>
      </c>
      <c r="F111" s="327"/>
      <c r="G111" s="327"/>
      <c r="H111" s="327"/>
      <c r="I111" s="11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11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>dD3 Zdounky</v>
      </c>
      <c r="G113" s="36"/>
      <c r="H113" s="36"/>
      <c r="I113" s="118" t="s">
        <v>22</v>
      </c>
      <c r="J113" s="66">
        <f>IF(J12="","",J12)</f>
        <v>0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1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23</v>
      </c>
      <c r="D115" s="36"/>
      <c r="E115" s="36"/>
      <c r="F115" s="27" t="str">
        <f>E15</f>
        <v>Správa železnic, státní organizace</v>
      </c>
      <c r="G115" s="36"/>
      <c r="H115" s="36"/>
      <c r="I115" s="118" t="s">
        <v>30</v>
      </c>
      <c r="J115" s="32" t="str">
        <f>E21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25.7" customHeight="1">
      <c r="A116" s="34"/>
      <c r="B116" s="35"/>
      <c r="C116" s="29" t="s">
        <v>28</v>
      </c>
      <c r="D116" s="36"/>
      <c r="E116" s="36"/>
      <c r="F116" s="27" t="str">
        <f>IF(E18="","",E18)</f>
        <v>Vyplň údaj</v>
      </c>
      <c r="G116" s="36"/>
      <c r="H116" s="36"/>
      <c r="I116" s="118" t="s">
        <v>33</v>
      </c>
      <c r="J116" s="32" t="str">
        <f>E24</f>
        <v>Správa železnic, státní organizace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11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76"/>
      <c r="B118" s="177"/>
      <c r="C118" s="178" t="s">
        <v>142</v>
      </c>
      <c r="D118" s="179" t="s">
        <v>60</v>
      </c>
      <c r="E118" s="179" t="s">
        <v>56</v>
      </c>
      <c r="F118" s="179" t="s">
        <v>57</v>
      </c>
      <c r="G118" s="179" t="s">
        <v>143</v>
      </c>
      <c r="H118" s="179" t="s">
        <v>144</v>
      </c>
      <c r="I118" s="180" t="s">
        <v>145</v>
      </c>
      <c r="J118" s="179" t="s">
        <v>134</v>
      </c>
      <c r="K118" s="181" t="s">
        <v>146</v>
      </c>
      <c r="L118" s="182"/>
      <c r="M118" s="75" t="s">
        <v>1</v>
      </c>
      <c r="N118" s="76" t="s">
        <v>39</v>
      </c>
      <c r="O118" s="76" t="s">
        <v>147</v>
      </c>
      <c r="P118" s="76" t="s">
        <v>148</v>
      </c>
      <c r="Q118" s="76" t="s">
        <v>149</v>
      </c>
      <c r="R118" s="76" t="s">
        <v>150</v>
      </c>
      <c r="S118" s="76" t="s">
        <v>151</v>
      </c>
      <c r="T118" s="77" t="s">
        <v>152</v>
      </c>
      <c r="U118" s="176"/>
      <c r="V118" s="176"/>
      <c r="W118" s="176"/>
      <c r="X118" s="176"/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4"/>
      <c r="B119" s="35"/>
      <c r="C119" s="82" t="s">
        <v>153</v>
      </c>
      <c r="D119" s="36"/>
      <c r="E119" s="36"/>
      <c r="F119" s="36"/>
      <c r="G119" s="36"/>
      <c r="H119" s="36"/>
      <c r="I119" s="116"/>
      <c r="J119" s="183">
        <f>BK119</f>
        <v>0</v>
      </c>
      <c r="K119" s="36"/>
      <c r="L119" s="39"/>
      <c r="M119" s="78"/>
      <c r="N119" s="184"/>
      <c r="O119" s="79"/>
      <c r="P119" s="185">
        <f>P120</f>
        <v>0</v>
      </c>
      <c r="Q119" s="79"/>
      <c r="R119" s="185">
        <f>R120</f>
        <v>2.0578409999999998</v>
      </c>
      <c r="S119" s="79"/>
      <c r="T119" s="186">
        <f>T120</f>
        <v>15.271000000000001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74</v>
      </c>
      <c r="AU119" s="17" t="s">
        <v>136</v>
      </c>
      <c r="BK119" s="187">
        <f>BK120</f>
        <v>0</v>
      </c>
    </row>
    <row r="120" spans="1:65" s="12" customFormat="1" ht="25.9" customHeight="1">
      <c r="B120" s="188"/>
      <c r="C120" s="189"/>
      <c r="D120" s="190" t="s">
        <v>74</v>
      </c>
      <c r="E120" s="191" t="s">
        <v>154</v>
      </c>
      <c r="F120" s="191" t="s">
        <v>155</v>
      </c>
      <c r="G120" s="189"/>
      <c r="H120" s="189"/>
      <c r="I120" s="192"/>
      <c r="J120" s="193">
        <f>BK120</f>
        <v>0</v>
      </c>
      <c r="K120" s="189"/>
      <c r="L120" s="194"/>
      <c r="M120" s="195"/>
      <c r="N120" s="196"/>
      <c r="O120" s="196"/>
      <c r="P120" s="197">
        <f>P121+P144</f>
        <v>0</v>
      </c>
      <c r="Q120" s="196"/>
      <c r="R120" s="197">
        <f>R121+R144</f>
        <v>2.0578409999999998</v>
      </c>
      <c r="S120" s="196"/>
      <c r="T120" s="198">
        <f>T121+T144</f>
        <v>15.271000000000001</v>
      </c>
      <c r="AR120" s="199" t="s">
        <v>83</v>
      </c>
      <c r="AT120" s="200" t="s">
        <v>74</v>
      </c>
      <c r="AU120" s="200" t="s">
        <v>75</v>
      </c>
      <c r="AY120" s="199" t="s">
        <v>156</v>
      </c>
      <c r="BK120" s="201">
        <f>BK121+BK144</f>
        <v>0</v>
      </c>
    </row>
    <row r="121" spans="1:65" s="12" customFormat="1" ht="22.9" customHeight="1">
      <c r="B121" s="188"/>
      <c r="C121" s="189"/>
      <c r="D121" s="190" t="s">
        <v>74</v>
      </c>
      <c r="E121" s="202" t="s">
        <v>85</v>
      </c>
      <c r="F121" s="202" t="s">
        <v>407</v>
      </c>
      <c r="G121" s="189"/>
      <c r="H121" s="189"/>
      <c r="I121" s="192"/>
      <c r="J121" s="203">
        <f>BK121</f>
        <v>0</v>
      </c>
      <c r="K121" s="189"/>
      <c r="L121" s="194"/>
      <c r="M121" s="195"/>
      <c r="N121" s="196"/>
      <c r="O121" s="196"/>
      <c r="P121" s="197">
        <f>SUM(P122:P143)</f>
        <v>0</v>
      </c>
      <c r="Q121" s="196"/>
      <c r="R121" s="197">
        <f>SUM(R122:R143)</f>
        <v>2.0578409999999998</v>
      </c>
      <c r="S121" s="196"/>
      <c r="T121" s="198">
        <f>SUM(T122:T143)</f>
        <v>0</v>
      </c>
      <c r="AR121" s="199" t="s">
        <v>83</v>
      </c>
      <c r="AT121" s="200" t="s">
        <v>74</v>
      </c>
      <c r="AU121" s="200" t="s">
        <v>83</v>
      </c>
      <c r="AY121" s="199" t="s">
        <v>156</v>
      </c>
      <c r="BK121" s="201">
        <f>SUM(BK122:BK143)</f>
        <v>0</v>
      </c>
    </row>
    <row r="122" spans="1:65" s="2" customFormat="1" ht="21.75" customHeight="1">
      <c r="A122" s="34"/>
      <c r="B122" s="35"/>
      <c r="C122" s="204" t="s">
        <v>83</v>
      </c>
      <c r="D122" s="204" t="s">
        <v>159</v>
      </c>
      <c r="E122" s="205" t="s">
        <v>408</v>
      </c>
      <c r="F122" s="206" t="s">
        <v>409</v>
      </c>
      <c r="G122" s="207" t="s">
        <v>170</v>
      </c>
      <c r="H122" s="208">
        <v>32.5</v>
      </c>
      <c r="I122" s="209"/>
      <c r="J122" s="210">
        <f>ROUND(I122*H122,2)</f>
        <v>0</v>
      </c>
      <c r="K122" s="206" t="s">
        <v>1</v>
      </c>
      <c r="L122" s="39"/>
      <c r="M122" s="211" t="s">
        <v>1</v>
      </c>
      <c r="N122" s="212" t="s">
        <v>40</v>
      </c>
      <c r="O122" s="71"/>
      <c r="P122" s="213">
        <f>O122*H122</f>
        <v>0</v>
      </c>
      <c r="Q122" s="213">
        <v>9.0000000000000006E-5</v>
      </c>
      <c r="R122" s="213">
        <f>Q122*H122</f>
        <v>2.9250000000000001E-3</v>
      </c>
      <c r="S122" s="213">
        <v>0</v>
      </c>
      <c r="T122" s="214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5" t="s">
        <v>164</v>
      </c>
      <c r="AT122" s="215" t="s">
        <v>159</v>
      </c>
      <c r="AU122" s="215" t="s">
        <v>85</v>
      </c>
      <c r="AY122" s="17" t="s">
        <v>156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83</v>
      </c>
      <c r="BK122" s="216">
        <f>ROUND(I122*H122,2)</f>
        <v>0</v>
      </c>
      <c r="BL122" s="17" t="s">
        <v>164</v>
      </c>
      <c r="BM122" s="215" t="s">
        <v>410</v>
      </c>
    </row>
    <row r="123" spans="1:65" s="2" customFormat="1" ht="29.25">
      <c r="A123" s="34"/>
      <c r="B123" s="35"/>
      <c r="C123" s="36"/>
      <c r="D123" s="217" t="s">
        <v>166</v>
      </c>
      <c r="E123" s="36"/>
      <c r="F123" s="218" t="s">
        <v>411</v>
      </c>
      <c r="G123" s="36"/>
      <c r="H123" s="36"/>
      <c r="I123" s="116"/>
      <c r="J123" s="36"/>
      <c r="K123" s="36"/>
      <c r="L123" s="39"/>
      <c r="M123" s="219"/>
      <c r="N123" s="220"/>
      <c r="O123" s="71"/>
      <c r="P123" s="71"/>
      <c r="Q123" s="71"/>
      <c r="R123" s="71"/>
      <c r="S123" s="71"/>
      <c r="T123" s="72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166</v>
      </c>
      <c r="AU123" s="17" t="s">
        <v>85</v>
      </c>
    </row>
    <row r="124" spans="1:65" s="13" customFormat="1">
      <c r="B124" s="222"/>
      <c r="C124" s="223"/>
      <c r="D124" s="217" t="s">
        <v>181</v>
      </c>
      <c r="E124" s="224" t="s">
        <v>1</v>
      </c>
      <c r="F124" s="225" t="s">
        <v>412</v>
      </c>
      <c r="G124" s="223"/>
      <c r="H124" s="224" t="s">
        <v>1</v>
      </c>
      <c r="I124" s="226"/>
      <c r="J124" s="223"/>
      <c r="K124" s="223"/>
      <c r="L124" s="227"/>
      <c r="M124" s="228"/>
      <c r="N124" s="229"/>
      <c r="O124" s="229"/>
      <c r="P124" s="229"/>
      <c r="Q124" s="229"/>
      <c r="R124" s="229"/>
      <c r="S124" s="229"/>
      <c r="T124" s="230"/>
      <c r="AT124" s="231" t="s">
        <v>181</v>
      </c>
      <c r="AU124" s="231" t="s">
        <v>85</v>
      </c>
      <c r="AV124" s="13" t="s">
        <v>83</v>
      </c>
      <c r="AW124" s="13" t="s">
        <v>32</v>
      </c>
      <c r="AX124" s="13" t="s">
        <v>75</v>
      </c>
      <c r="AY124" s="231" t="s">
        <v>156</v>
      </c>
    </row>
    <row r="125" spans="1:65" s="14" customFormat="1">
      <c r="B125" s="232"/>
      <c r="C125" s="233"/>
      <c r="D125" s="217" t="s">
        <v>181</v>
      </c>
      <c r="E125" s="234" t="s">
        <v>1</v>
      </c>
      <c r="F125" s="235" t="s">
        <v>413</v>
      </c>
      <c r="G125" s="233"/>
      <c r="H125" s="236">
        <v>32.5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181</v>
      </c>
      <c r="AU125" s="242" t="s">
        <v>85</v>
      </c>
      <c r="AV125" s="14" t="s">
        <v>85</v>
      </c>
      <c r="AW125" s="14" t="s">
        <v>32</v>
      </c>
      <c r="AX125" s="14" t="s">
        <v>75</v>
      </c>
      <c r="AY125" s="242" t="s">
        <v>156</v>
      </c>
    </row>
    <row r="126" spans="1:65" s="15" customFormat="1">
      <c r="B126" s="243"/>
      <c r="C126" s="244"/>
      <c r="D126" s="217" t="s">
        <v>181</v>
      </c>
      <c r="E126" s="245" t="s">
        <v>402</v>
      </c>
      <c r="F126" s="246" t="s">
        <v>191</v>
      </c>
      <c r="G126" s="244"/>
      <c r="H126" s="247">
        <v>32.5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AT126" s="253" t="s">
        <v>181</v>
      </c>
      <c r="AU126" s="253" t="s">
        <v>85</v>
      </c>
      <c r="AV126" s="15" t="s">
        <v>164</v>
      </c>
      <c r="AW126" s="15" t="s">
        <v>32</v>
      </c>
      <c r="AX126" s="15" t="s">
        <v>83</v>
      </c>
      <c r="AY126" s="253" t="s">
        <v>156</v>
      </c>
    </row>
    <row r="127" spans="1:65" s="2" customFormat="1" ht="16.5" customHeight="1">
      <c r="A127" s="34"/>
      <c r="B127" s="35"/>
      <c r="C127" s="204" t="s">
        <v>85</v>
      </c>
      <c r="D127" s="204" t="s">
        <v>159</v>
      </c>
      <c r="E127" s="205" t="s">
        <v>414</v>
      </c>
      <c r="F127" s="206" t="s">
        <v>415</v>
      </c>
      <c r="G127" s="207" t="s">
        <v>170</v>
      </c>
      <c r="H127" s="208">
        <v>32.5</v>
      </c>
      <c r="I127" s="209"/>
      <c r="J127" s="210">
        <f>ROUND(I127*H127,2)</f>
        <v>0</v>
      </c>
      <c r="K127" s="206" t="s">
        <v>1</v>
      </c>
      <c r="L127" s="39"/>
      <c r="M127" s="211" t="s">
        <v>1</v>
      </c>
      <c r="N127" s="212" t="s">
        <v>40</v>
      </c>
      <c r="O127" s="71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5" t="s">
        <v>164</v>
      </c>
      <c r="AT127" s="215" t="s">
        <v>159</v>
      </c>
      <c r="AU127" s="215" t="s">
        <v>85</v>
      </c>
      <c r="AY127" s="17" t="s">
        <v>156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83</v>
      </c>
      <c r="BK127" s="216">
        <f>ROUND(I127*H127,2)</f>
        <v>0</v>
      </c>
      <c r="BL127" s="17" t="s">
        <v>164</v>
      </c>
      <c r="BM127" s="215" t="s">
        <v>416</v>
      </c>
    </row>
    <row r="128" spans="1:65" s="2" customFormat="1">
      <c r="A128" s="34"/>
      <c r="B128" s="35"/>
      <c r="C128" s="36"/>
      <c r="D128" s="217" t="s">
        <v>166</v>
      </c>
      <c r="E128" s="36"/>
      <c r="F128" s="218" t="s">
        <v>417</v>
      </c>
      <c r="G128" s="36"/>
      <c r="H128" s="36"/>
      <c r="I128" s="116"/>
      <c r="J128" s="36"/>
      <c r="K128" s="36"/>
      <c r="L128" s="39"/>
      <c r="M128" s="219"/>
      <c r="N128" s="220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166</v>
      </c>
      <c r="AU128" s="17" t="s">
        <v>85</v>
      </c>
    </row>
    <row r="129" spans="1:65" s="14" customFormat="1">
      <c r="B129" s="232"/>
      <c r="C129" s="233"/>
      <c r="D129" s="217" t="s">
        <v>181</v>
      </c>
      <c r="E129" s="234" t="s">
        <v>1</v>
      </c>
      <c r="F129" s="235" t="s">
        <v>402</v>
      </c>
      <c r="G129" s="233"/>
      <c r="H129" s="236">
        <v>32.5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181</v>
      </c>
      <c r="AU129" s="242" t="s">
        <v>85</v>
      </c>
      <c r="AV129" s="14" t="s">
        <v>85</v>
      </c>
      <c r="AW129" s="14" t="s">
        <v>32</v>
      </c>
      <c r="AX129" s="14" t="s">
        <v>83</v>
      </c>
      <c r="AY129" s="242" t="s">
        <v>156</v>
      </c>
    </row>
    <row r="130" spans="1:65" s="2" customFormat="1" ht="16.5" customHeight="1">
      <c r="A130" s="34"/>
      <c r="B130" s="35"/>
      <c r="C130" s="204" t="s">
        <v>173</v>
      </c>
      <c r="D130" s="204" t="s">
        <v>159</v>
      </c>
      <c r="E130" s="205" t="s">
        <v>418</v>
      </c>
      <c r="F130" s="206" t="s">
        <v>419</v>
      </c>
      <c r="G130" s="207" t="s">
        <v>225</v>
      </c>
      <c r="H130" s="208">
        <v>0.9</v>
      </c>
      <c r="I130" s="209"/>
      <c r="J130" s="210">
        <f>ROUND(I130*H130,2)</f>
        <v>0</v>
      </c>
      <c r="K130" s="206" t="s">
        <v>420</v>
      </c>
      <c r="L130" s="39"/>
      <c r="M130" s="211" t="s">
        <v>1</v>
      </c>
      <c r="N130" s="212" t="s">
        <v>40</v>
      </c>
      <c r="O130" s="71"/>
      <c r="P130" s="213">
        <f>O130*H130</f>
        <v>0</v>
      </c>
      <c r="Q130" s="213">
        <v>2.2563399999999998</v>
      </c>
      <c r="R130" s="213">
        <f>Q130*H130</f>
        <v>2.0307059999999999</v>
      </c>
      <c r="S130" s="213">
        <v>0</v>
      </c>
      <c r="T130" s="214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5" t="s">
        <v>164</v>
      </c>
      <c r="AT130" s="215" t="s">
        <v>159</v>
      </c>
      <c r="AU130" s="215" t="s">
        <v>85</v>
      </c>
      <c r="AY130" s="17" t="s">
        <v>156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83</v>
      </c>
      <c r="BK130" s="216">
        <f>ROUND(I130*H130,2)</f>
        <v>0</v>
      </c>
      <c r="BL130" s="17" t="s">
        <v>164</v>
      </c>
      <c r="BM130" s="215" t="s">
        <v>421</v>
      </c>
    </row>
    <row r="131" spans="1:65" s="2" customFormat="1" ht="19.5">
      <c r="A131" s="34"/>
      <c r="B131" s="35"/>
      <c r="C131" s="36"/>
      <c r="D131" s="217" t="s">
        <v>166</v>
      </c>
      <c r="E131" s="36"/>
      <c r="F131" s="218" t="s">
        <v>422</v>
      </c>
      <c r="G131" s="36"/>
      <c r="H131" s="36"/>
      <c r="I131" s="116"/>
      <c r="J131" s="36"/>
      <c r="K131" s="36"/>
      <c r="L131" s="39"/>
      <c r="M131" s="219"/>
      <c r="N131" s="220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166</v>
      </c>
      <c r="AU131" s="17" t="s">
        <v>85</v>
      </c>
    </row>
    <row r="132" spans="1:65" s="13" customFormat="1">
      <c r="B132" s="222"/>
      <c r="C132" s="223"/>
      <c r="D132" s="217" t="s">
        <v>181</v>
      </c>
      <c r="E132" s="224" t="s">
        <v>1</v>
      </c>
      <c r="F132" s="225" t="s">
        <v>423</v>
      </c>
      <c r="G132" s="223"/>
      <c r="H132" s="224" t="s">
        <v>1</v>
      </c>
      <c r="I132" s="226"/>
      <c r="J132" s="223"/>
      <c r="K132" s="223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181</v>
      </c>
      <c r="AU132" s="231" t="s">
        <v>85</v>
      </c>
      <c r="AV132" s="13" t="s">
        <v>83</v>
      </c>
      <c r="AW132" s="13" t="s">
        <v>32</v>
      </c>
      <c r="AX132" s="13" t="s">
        <v>75</v>
      </c>
      <c r="AY132" s="231" t="s">
        <v>156</v>
      </c>
    </row>
    <row r="133" spans="1:65" s="14" customFormat="1">
      <c r="B133" s="232"/>
      <c r="C133" s="233"/>
      <c r="D133" s="217" t="s">
        <v>181</v>
      </c>
      <c r="E133" s="234" t="s">
        <v>1</v>
      </c>
      <c r="F133" s="235" t="s">
        <v>424</v>
      </c>
      <c r="G133" s="233"/>
      <c r="H133" s="236">
        <v>0.9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181</v>
      </c>
      <c r="AU133" s="242" t="s">
        <v>85</v>
      </c>
      <c r="AV133" s="14" t="s">
        <v>85</v>
      </c>
      <c r="AW133" s="14" t="s">
        <v>32</v>
      </c>
      <c r="AX133" s="14" t="s">
        <v>83</v>
      </c>
      <c r="AY133" s="242" t="s">
        <v>156</v>
      </c>
    </row>
    <row r="134" spans="1:65" s="2" customFormat="1" ht="16.5" customHeight="1">
      <c r="A134" s="34"/>
      <c r="B134" s="35"/>
      <c r="C134" s="204" t="s">
        <v>164</v>
      </c>
      <c r="D134" s="204" t="s">
        <v>159</v>
      </c>
      <c r="E134" s="205" t="s">
        <v>425</v>
      </c>
      <c r="F134" s="206" t="s">
        <v>426</v>
      </c>
      <c r="G134" s="207" t="s">
        <v>176</v>
      </c>
      <c r="H134" s="208">
        <v>9</v>
      </c>
      <c r="I134" s="209"/>
      <c r="J134" s="210">
        <f>ROUND(I134*H134,2)</f>
        <v>0</v>
      </c>
      <c r="K134" s="206" t="s">
        <v>420</v>
      </c>
      <c r="L134" s="39"/>
      <c r="M134" s="211" t="s">
        <v>1</v>
      </c>
      <c r="N134" s="212" t="s">
        <v>40</v>
      </c>
      <c r="O134" s="71"/>
      <c r="P134" s="213">
        <f>O134*H134</f>
        <v>0</v>
      </c>
      <c r="Q134" s="213">
        <v>2.6900000000000001E-3</v>
      </c>
      <c r="R134" s="213">
        <f>Q134*H134</f>
        <v>2.4210000000000002E-2</v>
      </c>
      <c r="S134" s="213">
        <v>0</v>
      </c>
      <c r="T134" s="214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5" t="s">
        <v>164</v>
      </c>
      <c r="AT134" s="215" t="s">
        <v>159</v>
      </c>
      <c r="AU134" s="215" t="s">
        <v>85</v>
      </c>
      <c r="AY134" s="17" t="s">
        <v>156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83</v>
      </c>
      <c r="BK134" s="216">
        <f>ROUND(I134*H134,2)</f>
        <v>0</v>
      </c>
      <c r="BL134" s="17" t="s">
        <v>164</v>
      </c>
      <c r="BM134" s="215" t="s">
        <v>427</v>
      </c>
    </row>
    <row r="135" spans="1:65" s="2" customFormat="1">
      <c r="A135" s="34"/>
      <c r="B135" s="35"/>
      <c r="C135" s="36"/>
      <c r="D135" s="217" t="s">
        <v>166</v>
      </c>
      <c r="E135" s="36"/>
      <c r="F135" s="218" t="s">
        <v>428</v>
      </c>
      <c r="G135" s="36"/>
      <c r="H135" s="36"/>
      <c r="I135" s="116"/>
      <c r="J135" s="36"/>
      <c r="K135" s="36"/>
      <c r="L135" s="39"/>
      <c r="M135" s="219"/>
      <c r="N135" s="220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166</v>
      </c>
      <c r="AU135" s="17" t="s">
        <v>85</v>
      </c>
    </row>
    <row r="136" spans="1:65" s="13" customFormat="1">
      <c r="B136" s="222"/>
      <c r="C136" s="223"/>
      <c r="D136" s="217" t="s">
        <v>181</v>
      </c>
      <c r="E136" s="224" t="s">
        <v>1</v>
      </c>
      <c r="F136" s="225" t="s">
        <v>423</v>
      </c>
      <c r="G136" s="223"/>
      <c r="H136" s="224" t="s">
        <v>1</v>
      </c>
      <c r="I136" s="226"/>
      <c r="J136" s="223"/>
      <c r="K136" s="223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181</v>
      </c>
      <c r="AU136" s="231" t="s">
        <v>85</v>
      </c>
      <c r="AV136" s="13" t="s">
        <v>83</v>
      </c>
      <c r="AW136" s="13" t="s">
        <v>32</v>
      </c>
      <c r="AX136" s="13" t="s">
        <v>75</v>
      </c>
      <c r="AY136" s="231" t="s">
        <v>156</v>
      </c>
    </row>
    <row r="137" spans="1:65" s="14" customFormat="1">
      <c r="B137" s="232"/>
      <c r="C137" s="233"/>
      <c r="D137" s="217" t="s">
        <v>181</v>
      </c>
      <c r="E137" s="234" t="s">
        <v>1</v>
      </c>
      <c r="F137" s="235" t="s">
        <v>429</v>
      </c>
      <c r="G137" s="233"/>
      <c r="H137" s="236">
        <v>9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181</v>
      </c>
      <c r="AU137" s="242" t="s">
        <v>85</v>
      </c>
      <c r="AV137" s="14" t="s">
        <v>85</v>
      </c>
      <c r="AW137" s="14" t="s">
        <v>32</v>
      </c>
      <c r="AX137" s="14" t="s">
        <v>75</v>
      </c>
      <c r="AY137" s="242" t="s">
        <v>156</v>
      </c>
    </row>
    <row r="138" spans="1:65" s="15" customFormat="1">
      <c r="B138" s="243"/>
      <c r="C138" s="244"/>
      <c r="D138" s="217" t="s">
        <v>181</v>
      </c>
      <c r="E138" s="245" t="s">
        <v>1</v>
      </c>
      <c r="F138" s="246" t="s">
        <v>191</v>
      </c>
      <c r="G138" s="244"/>
      <c r="H138" s="247">
        <v>9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AT138" s="253" t="s">
        <v>181</v>
      </c>
      <c r="AU138" s="253" t="s">
        <v>85</v>
      </c>
      <c r="AV138" s="15" t="s">
        <v>164</v>
      </c>
      <c r="AW138" s="15" t="s">
        <v>32</v>
      </c>
      <c r="AX138" s="15" t="s">
        <v>83</v>
      </c>
      <c r="AY138" s="253" t="s">
        <v>156</v>
      </c>
    </row>
    <row r="139" spans="1:65" s="2" customFormat="1" ht="16.5" customHeight="1">
      <c r="A139" s="34"/>
      <c r="B139" s="35"/>
      <c r="C139" s="204" t="s">
        <v>157</v>
      </c>
      <c r="D139" s="204" t="s">
        <v>159</v>
      </c>
      <c r="E139" s="205" t="s">
        <v>430</v>
      </c>
      <c r="F139" s="206" t="s">
        <v>431</v>
      </c>
      <c r="G139" s="207" t="s">
        <v>176</v>
      </c>
      <c r="H139" s="208">
        <v>9</v>
      </c>
      <c r="I139" s="209"/>
      <c r="J139" s="210">
        <f>ROUND(I139*H139,2)</f>
        <v>0</v>
      </c>
      <c r="K139" s="206" t="s">
        <v>420</v>
      </c>
      <c r="L139" s="39"/>
      <c r="M139" s="211" t="s">
        <v>1</v>
      </c>
      <c r="N139" s="212" t="s">
        <v>40</v>
      </c>
      <c r="O139" s="71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5" t="s">
        <v>164</v>
      </c>
      <c r="AT139" s="215" t="s">
        <v>159</v>
      </c>
      <c r="AU139" s="215" t="s">
        <v>85</v>
      </c>
      <c r="AY139" s="17" t="s">
        <v>156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83</v>
      </c>
      <c r="BK139" s="216">
        <f>ROUND(I139*H139,2)</f>
        <v>0</v>
      </c>
      <c r="BL139" s="17" t="s">
        <v>164</v>
      </c>
      <c r="BM139" s="215" t="s">
        <v>432</v>
      </c>
    </row>
    <row r="140" spans="1:65" s="2" customFormat="1">
      <c r="A140" s="34"/>
      <c r="B140" s="35"/>
      <c r="C140" s="36"/>
      <c r="D140" s="217" t="s">
        <v>166</v>
      </c>
      <c r="E140" s="36"/>
      <c r="F140" s="218" t="s">
        <v>433</v>
      </c>
      <c r="G140" s="36"/>
      <c r="H140" s="36"/>
      <c r="I140" s="116"/>
      <c r="J140" s="36"/>
      <c r="K140" s="36"/>
      <c r="L140" s="39"/>
      <c r="M140" s="219"/>
      <c r="N140" s="220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166</v>
      </c>
      <c r="AU140" s="17" t="s">
        <v>85</v>
      </c>
    </row>
    <row r="141" spans="1:65" s="13" customFormat="1">
      <c r="B141" s="222"/>
      <c r="C141" s="223"/>
      <c r="D141" s="217" t="s">
        <v>181</v>
      </c>
      <c r="E141" s="224" t="s">
        <v>1</v>
      </c>
      <c r="F141" s="225" t="s">
        <v>423</v>
      </c>
      <c r="G141" s="223"/>
      <c r="H141" s="224" t="s">
        <v>1</v>
      </c>
      <c r="I141" s="226"/>
      <c r="J141" s="223"/>
      <c r="K141" s="223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181</v>
      </c>
      <c r="AU141" s="231" t="s">
        <v>85</v>
      </c>
      <c r="AV141" s="13" t="s">
        <v>83</v>
      </c>
      <c r="AW141" s="13" t="s">
        <v>32</v>
      </c>
      <c r="AX141" s="13" t="s">
        <v>75</v>
      </c>
      <c r="AY141" s="231" t="s">
        <v>156</v>
      </c>
    </row>
    <row r="142" spans="1:65" s="14" customFormat="1">
      <c r="B142" s="232"/>
      <c r="C142" s="233"/>
      <c r="D142" s="217" t="s">
        <v>181</v>
      </c>
      <c r="E142" s="234" t="s">
        <v>1</v>
      </c>
      <c r="F142" s="235" t="s">
        <v>429</v>
      </c>
      <c r="G142" s="233"/>
      <c r="H142" s="236">
        <v>9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181</v>
      </c>
      <c r="AU142" s="242" t="s">
        <v>85</v>
      </c>
      <c r="AV142" s="14" t="s">
        <v>85</v>
      </c>
      <c r="AW142" s="14" t="s">
        <v>32</v>
      </c>
      <c r="AX142" s="14" t="s">
        <v>75</v>
      </c>
      <c r="AY142" s="242" t="s">
        <v>156</v>
      </c>
    </row>
    <row r="143" spans="1:65" s="15" customFormat="1">
      <c r="B143" s="243"/>
      <c r="C143" s="244"/>
      <c r="D143" s="217" t="s">
        <v>181</v>
      </c>
      <c r="E143" s="245" t="s">
        <v>1</v>
      </c>
      <c r="F143" s="246" t="s">
        <v>191</v>
      </c>
      <c r="G143" s="244"/>
      <c r="H143" s="247">
        <v>9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AT143" s="253" t="s">
        <v>181</v>
      </c>
      <c r="AU143" s="253" t="s">
        <v>85</v>
      </c>
      <c r="AV143" s="15" t="s">
        <v>164</v>
      </c>
      <c r="AW143" s="15" t="s">
        <v>32</v>
      </c>
      <c r="AX143" s="15" t="s">
        <v>83</v>
      </c>
      <c r="AY143" s="253" t="s">
        <v>156</v>
      </c>
    </row>
    <row r="144" spans="1:65" s="12" customFormat="1" ht="22.9" customHeight="1">
      <c r="B144" s="188"/>
      <c r="C144" s="189"/>
      <c r="D144" s="190" t="s">
        <v>74</v>
      </c>
      <c r="E144" s="202" t="s">
        <v>222</v>
      </c>
      <c r="F144" s="202" t="s">
        <v>434</v>
      </c>
      <c r="G144" s="189"/>
      <c r="H144" s="189"/>
      <c r="I144" s="192"/>
      <c r="J144" s="203">
        <f>BK144</f>
        <v>0</v>
      </c>
      <c r="K144" s="189"/>
      <c r="L144" s="194"/>
      <c r="M144" s="195"/>
      <c r="N144" s="196"/>
      <c r="O144" s="196"/>
      <c r="P144" s="197">
        <f>SUM(P145:P155)</f>
        <v>0</v>
      </c>
      <c r="Q144" s="196"/>
      <c r="R144" s="197">
        <f>SUM(R145:R155)</f>
        <v>0</v>
      </c>
      <c r="S144" s="196"/>
      <c r="T144" s="198">
        <f>SUM(T145:T155)</f>
        <v>15.271000000000001</v>
      </c>
      <c r="AR144" s="199" t="s">
        <v>83</v>
      </c>
      <c r="AT144" s="200" t="s">
        <v>74</v>
      </c>
      <c r="AU144" s="200" t="s">
        <v>83</v>
      </c>
      <c r="AY144" s="199" t="s">
        <v>156</v>
      </c>
      <c r="BK144" s="201">
        <f>SUM(BK145:BK155)</f>
        <v>0</v>
      </c>
    </row>
    <row r="145" spans="1:65" s="2" customFormat="1" ht="21.75" customHeight="1">
      <c r="A145" s="34"/>
      <c r="B145" s="35"/>
      <c r="C145" s="204" t="s">
        <v>200</v>
      </c>
      <c r="D145" s="204" t="s">
        <v>159</v>
      </c>
      <c r="E145" s="205" t="s">
        <v>435</v>
      </c>
      <c r="F145" s="206" t="s">
        <v>436</v>
      </c>
      <c r="G145" s="207" t="s">
        <v>225</v>
      </c>
      <c r="H145" s="208">
        <v>1.9</v>
      </c>
      <c r="I145" s="209"/>
      <c r="J145" s="210">
        <f>ROUND(I145*H145,2)</f>
        <v>0</v>
      </c>
      <c r="K145" s="206" t="s">
        <v>420</v>
      </c>
      <c r="L145" s="39"/>
      <c r="M145" s="211" t="s">
        <v>1</v>
      </c>
      <c r="N145" s="212" t="s">
        <v>40</v>
      </c>
      <c r="O145" s="71"/>
      <c r="P145" s="213">
        <f>O145*H145</f>
        <v>0</v>
      </c>
      <c r="Q145" s="213">
        <v>0</v>
      </c>
      <c r="R145" s="213">
        <f>Q145*H145</f>
        <v>0</v>
      </c>
      <c r="S145" s="213">
        <v>2.41</v>
      </c>
      <c r="T145" s="214">
        <f>S145*H145</f>
        <v>4.5789999999999997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5" t="s">
        <v>164</v>
      </c>
      <c r="AT145" s="215" t="s">
        <v>159</v>
      </c>
      <c r="AU145" s="215" t="s">
        <v>85</v>
      </c>
      <c r="AY145" s="17" t="s">
        <v>156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83</v>
      </c>
      <c r="BK145" s="216">
        <f>ROUND(I145*H145,2)</f>
        <v>0</v>
      </c>
      <c r="BL145" s="17" t="s">
        <v>164</v>
      </c>
      <c r="BM145" s="215" t="s">
        <v>437</v>
      </c>
    </row>
    <row r="146" spans="1:65" s="2" customFormat="1" ht="19.5">
      <c r="A146" s="34"/>
      <c r="B146" s="35"/>
      <c r="C146" s="36"/>
      <c r="D146" s="217" t="s">
        <v>166</v>
      </c>
      <c r="E146" s="36"/>
      <c r="F146" s="218" t="s">
        <v>438</v>
      </c>
      <c r="G146" s="36"/>
      <c r="H146" s="36"/>
      <c r="I146" s="116"/>
      <c r="J146" s="36"/>
      <c r="K146" s="36"/>
      <c r="L146" s="39"/>
      <c r="M146" s="219"/>
      <c r="N146" s="220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166</v>
      </c>
      <c r="AU146" s="17" t="s">
        <v>85</v>
      </c>
    </row>
    <row r="147" spans="1:65" s="13" customFormat="1">
      <c r="B147" s="222"/>
      <c r="C147" s="223"/>
      <c r="D147" s="217" t="s">
        <v>181</v>
      </c>
      <c r="E147" s="224" t="s">
        <v>1</v>
      </c>
      <c r="F147" s="225" t="s">
        <v>423</v>
      </c>
      <c r="G147" s="223"/>
      <c r="H147" s="224" t="s">
        <v>1</v>
      </c>
      <c r="I147" s="226"/>
      <c r="J147" s="223"/>
      <c r="K147" s="223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181</v>
      </c>
      <c r="AU147" s="231" t="s">
        <v>85</v>
      </c>
      <c r="AV147" s="13" t="s">
        <v>83</v>
      </c>
      <c r="AW147" s="13" t="s">
        <v>32</v>
      </c>
      <c r="AX147" s="13" t="s">
        <v>75</v>
      </c>
      <c r="AY147" s="231" t="s">
        <v>156</v>
      </c>
    </row>
    <row r="148" spans="1:65" s="14" customFormat="1">
      <c r="B148" s="232"/>
      <c r="C148" s="233"/>
      <c r="D148" s="217" t="s">
        <v>181</v>
      </c>
      <c r="E148" s="234" t="s">
        <v>1</v>
      </c>
      <c r="F148" s="235" t="s">
        <v>424</v>
      </c>
      <c r="G148" s="233"/>
      <c r="H148" s="236">
        <v>0.9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181</v>
      </c>
      <c r="AU148" s="242" t="s">
        <v>85</v>
      </c>
      <c r="AV148" s="14" t="s">
        <v>85</v>
      </c>
      <c r="AW148" s="14" t="s">
        <v>32</v>
      </c>
      <c r="AX148" s="14" t="s">
        <v>75</v>
      </c>
      <c r="AY148" s="242" t="s">
        <v>156</v>
      </c>
    </row>
    <row r="149" spans="1:65" s="13" customFormat="1">
      <c r="B149" s="222"/>
      <c r="C149" s="223"/>
      <c r="D149" s="217" t="s">
        <v>181</v>
      </c>
      <c r="E149" s="224" t="s">
        <v>1</v>
      </c>
      <c r="F149" s="225" t="s">
        <v>439</v>
      </c>
      <c r="G149" s="223"/>
      <c r="H149" s="224" t="s">
        <v>1</v>
      </c>
      <c r="I149" s="226"/>
      <c r="J149" s="223"/>
      <c r="K149" s="223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181</v>
      </c>
      <c r="AU149" s="231" t="s">
        <v>85</v>
      </c>
      <c r="AV149" s="13" t="s">
        <v>83</v>
      </c>
      <c r="AW149" s="13" t="s">
        <v>32</v>
      </c>
      <c r="AX149" s="13" t="s">
        <v>75</v>
      </c>
      <c r="AY149" s="231" t="s">
        <v>156</v>
      </c>
    </row>
    <row r="150" spans="1:65" s="14" customFormat="1">
      <c r="B150" s="232"/>
      <c r="C150" s="233"/>
      <c r="D150" s="217" t="s">
        <v>181</v>
      </c>
      <c r="E150" s="234" t="s">
        <v>1</v>
      </c>
      <c r="F150" s="235" t="s">
        <v>83</v>
      </c>
      <c r="G150" s="233"/>
      <c r="H150" s="236">
        <v>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AT150" s="242" t="s">
        <v>181</v>
      </c>
      <c r="AU150" s="242" t="s">
        <v>85</v>
      </c>
      <c r="AV150" s="14" t="s">
        <v>85</v>
      </c>
      <c r="AW150" s="14" t="s">
        <v>32</v>
      </c>
      <c r="AX150" s="14" t="s">
        <v>75</v>
      </c>
      <c r="AY150" s="242" t="s">
        <v>156</v>
      </c>
    </row>
    <row r="151" spans="1:65" s="15" customFormat="1">
      <c r="B151" s="243"/>
      <c r="C151" s="244"/>
      <c r="D151" s="217" t="s">
        <v>181</v>
      </c>
      <c r="E151" s="245" t="s">
        <v>1</v>
      </c>
      <c r="F151" s="246" t="s">
        <v>191</v>
      </c>
      <c r="G151" s="244"/>
      <c r="H151" s="247">
        <v>1.9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AT151" s="253" t="s">
        <v>181</v>
      </c>
      <c r="AU151" s="253" t="s">
        <v>85</v>
      </c>
      <c r="AV151" s="15" t="s">
        <v>164</v>
      </c>
      <c r="AW151" s="15" t="s">
        <v>32</v>
      </c>
      <c r="AX151" s="15" t="s">
        <v>83</v>
      </c>
      <c r="AY151" s="253" t="s">
        <v>156</v>
      </c>
    </row>
    <row r="152" spans="1:65" s="2" customFormat="1" ht="21.75" customHeight="1">
      <c r="A152" s="34"/>
      <c r="B152" s="35"/>
      <c r="C152" s="204" t="s">
        <v>206</v>
      </c>
      <c r="D152" s="204" t="s">
        <v>159</v>
      </c>
      <c r="E152" s="205" t="s">
        <v>440</v>
      </c>
      <c r="F152" s="206" t="s">
        <v>441</v>
      </c>
      <c r="G152" s="207" t="s">
        <v>225</v>
      </c>
      <c r="H152" s="208">
        <v>4.8600000000000003</v>
      </c>
      <c r="I152" s="209"/>
      <c r="J152" s="210">
        <f>ROUND(I152*H152,2)</f>
        <v>0</v>
      </c>
      <c r="K152" s="206" t="s">
        <v>420</v>
      </c>
      <c r="L152" s="39"/>
      <c r="M152" s="211" t="s">
        <v>1</v>
      </c>
      <c r="N152" s="212" t="s">
        <v>40</v>
      </c>
      <c r="O152" s="71"/>
      <c r="P152" s="213">
        <f>O152*H152</f>
        <v>0</v>
      </c>
      <c r="Q152" s="213">
        <v>0</v>
      </c>
      <c r="R152" s="213">
        <f>Q152*H152</f>
        <v>0</v>
      </c>
      <c r="S152" s="213">
        <v>2.2000000000000002</v>
      </c>
      <c r="T152" s="214">
        <f>S152*H152</f>
        <v>10.692000000000002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5" t="s">
        <v>164</v>
      </c>
      <c r="AT152" s="215" t="s">
        <v>159</v>
      </c>
      <c r="AU152" s="215" t="s">
        <v>85</v>
      </c>
      <c r="AY152" s="17" t="s">
        <v>156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83</v>
      </c>
      <c r="BK152" s="216">
        <f>ROUND(I152*H152,2)</f>
        <v>0</v>
      </c>
      <c r="BL152" s="17" t="s">
        <v>164</v>
      </c>
      <c r="BM152" s="215" t="s">
        <v>442</v>
      </c>
    </row>
    <row r="153" spans="1:65" s="2" customFormat="1" ht="19.5">
      <c r="A153" s="34"/>
      <c r="B153" s="35"/>
      <c r="C153" s="36"/>
      <c r="D153" s="217" t="s">
        <v>166</v>
      </c>
      <c r="E153" s="36"/>
      <c r="F153" s="218" t="s">
        <v>443</v>
      </c>
      <c r="G153" s="36"/>
      <c r="H153" s="36"/>
      <c r="I153" s="116"/>
      <c r="J153" s="36"/>
      <c r="K153" s="36"/>
      <c r="L153" s="39"/>
      <c r="M153" s="219"/>
      <c r="N153" s="220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166</v>
      </c>
      <c r="AU153" s="17" t="s">
        <v>85</v>
      </c>
    </row>
    <row r="154" spans="1:65" s="13" customFormat="1">
      <c r="B154" s="222"/>
      <c r="C154" s="223"/>
      <c r="D154" s="217" t="s">
        <v>181</v>
      </c>
      <c r="E154" s="224" t="s">
        <v>1</v>
      </c>
      <c r="F154" s="225" t="s">
        <v>444</v>
      </c>
      <c r="G154" s="223"/>
      <c r="H154" s="224" t="s">
        <v>1</v>
      </c>
      <c r="I154" s="226"/>
      <c r="J154" s="223"/>
      <c r="K154" s="223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181</v>
      </c>
      <c r="AU154" s="231" t="s">
        <v>85</v>
      </c>
      <c r="AV154" s="13" t="s">
        <v>83</v>
      </c>
      <c r="AW154" s="13" t="s">
        <v>32</v>
      </c>
      <c r="AX154" s="13" t="s">
        <v>75</v>
      </c>
      <c r="AY154" s="231" t="s">
        <v>156</v>
      </c>
    </row>
    <row r="155" spans="1:65" s="14" customFormat="1">
      <c r="B155" s="232"/>
      <c r="C155" s="233"/>
      <c r="D155" s="217" t="s">
        <v>181</v>
      </c>
      <c r="E155" s="234" t="s">
        <v>1</v>
      </c>
      <c r="F155" s="235" t="s">
        <v>445</v>
      </c>
      <c r="G155" s="233"/>
      <c r="H155" s="236">
        <v>4.8600000000000003</v>
      </c>
      <c r="I155" s="237"/>
      <c r="J155" s="233"/>
      <c r="K155" s="233"/>
      <c r="L155" s="238"/>
      <c r="M155" s="264"/>
      <c r="N155" s="265"/>
      <c r="O155" s="265"/>
      <c r="P155" s="265"/>
      <c r="Q155" s="265"/>
      <c r="R155" s="265"/>
      <c r="S155" s="265"/>
      <c r="T155" s="266"/>
      <c r="AT155" s="242" t="s">
        <v>181</v>
      </c>
      <c r="AU155" s="242" t="s">
        <v>85</v>
      </c>
      <c r="AV155" s="14" t="s">
        <v>85</v>
      </c>
      <c r="AW155" s="14" t="s">
        <v>32</v>
      </c>
      <c r="AX155" s="14" t="s">
        <v>83</v>
      </c>
      <c r="AY155" s="242" t="s">
        <v>156</v>
      </c>
    </row>
    <row r="156" spans="1:65" s="2" customFormat="1" ht="6.95" customHeight="1">
      <c r="A156" s="34"/>
      <c r="B156" s="54"/>
      <c r="C156" s="55"/>
      <c r="D156" s="55"/>
      <c r="E156" s="55"/>
      <c r="F156" s="55"/>
      <c r="G156" s="55"/>
      <c r="H156" s="55"/>
      <c r="I156" s="153"/>
      <c r="J156" s="55"/>
      <c r="K156" s="55"/>
      <c r="L156" s="39"/>
      <c r="M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</row>
  </sheetData>
  <sheetProtection algorithmName="SHA-512" hashValue="9OzJDXWDm7GjIfd6T3mneN1DWdi/zIISMzeaq72Tjolq7Zg4OVPYniX0zc1vpSI9TKIoJjEOQG9MZbbt30gwsg==" saltValue="pOnMQL6T/Gm2veu/XPewwHOykpshIYcEYQdY3Ak9cZpNRDototG8aCUqjK5ZxIe16M/eJFMpKJaDSCHn4TjX4Q==" spinCount="100000" sheet="1" objects="1" scenarios="1" formatColumns="0" formatRows="0" autoFilter="0"/>
  <autoFilter ref="C118:K15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1"/>
  <sheetViews>
    <sheetView showGridLines="0" topLeftCell="A230" workbookViewId="0">
      <selection activeCell="I235" sqref="I23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08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91</v>
      </c>
      <c r="AZ2" s="109" t="s">
        <v>446</v>
      </c>
      <c r="BA2" s="109" t="s">
        <v>1</v>
      </c>
      <c r="BB2" s="109" t="s">
        <v>1</v>
      </c>
      <c r="BC2" s="109" t="s">
        <v>447</v>
      </c>
      <c r="BD2" s="109" t="s">
        <v>85</v>
      </c>
    </row>
    <row r="3" spans="1:5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0"/>
      <c r="AT3" s="17" t="s">
        <v>85</v>
      </c>
      <c r="AZ3" s="109" t="s">
        <v>448</v>
      </c>
      <c r="BA3" s="109" t="s">
        <v>1</v>
      </c>
      <c r="BB3" s="109" t="s">
        <v>1</v>
      </c>
      <c r="BC3" s="109" t="s">
        <v>449</v>
      </c>
      <c r="BD3" s="109" t="s">
        <v>85</v>
      </c>
    </row>
    <row r="4" spans="1:56" s="1" customFormat="1" ht="24.95" customHeight="1">
      <c r="B4" s="20"/>
      <c r="D4" s="113" t="s">
        <v>99</v>
      </c>
      <c r="I4" s="108"/>
      <c r="L4" s="20"/>
      <c r="M4" s="114" t="s">
        <v>10</v>
      </c>
      <c r="AT4" s="17" t="s">
        <v>4</v>
      </c>
      <c r="AZ4" s="109" t="s">
        <v>450</v>
      </c>
      <c r="BA4" s="109" t="s">
        <v>1</v>
      </c>
      <c r="BB4" s="109" t="s">
        <v>1</v>
      </c>
      <c r="BC4" s="109" t="s">
        <v>451</v>
      </c>
      <c r="BD4" s="109" t="s">
        <v>85</v>
      </c>
    </row>
    <row r="5" spans="1:56" s="1" customFormat="1" ht="6.95" customHeight="1">
      <c r="B5" s="20"/>
      <c r="I5" s="108"/>
      <c r="L5" s="20"/>
      <c r="AZ5" s="109" t="s">
        <v>452</v>
      </c>
      <c r="BA5" s="109" t="s">
        <v>1</v>
      </c>
      <c r="BB5" s="109" t="s">
        <v>1</v>
      </c>
      <c r="BC5" s="109" t="s">
        <v>453</v>
      </c>
      <c r="BD5" s="109" t="s">
        <v>85</v>
      </c>
    </row>
    <row r="6" spans="1:56" s="1" customFormat="1" ht="12" customHeight="1">
      <c r="B6" s="20"/>
      <c r="D6" s="115" t="s">
        <v>16</v>
      </c>
      <c r="I6" s="108"/>
      <c r="L6" s="20"/>
      <c r="AZ6" s="109" t="s">
        <v>454</v>
      </c>
      <c r="BA6" s="109" t="s">
        <v>1</v>
      </c>
      <c r="BB6" s="109" t="s">
        <v>1</v>
      </c>
      <c r="BC6" s="109" t="s">
        <v>455</v>
      </c>
      <c r="BD6" s="109" t="s">
        <v>85</v>
      </c>
    </row>
    <row r="7" spans="1:56" s="1" customFormat="1" ht="16.5" customHeight="1">
      <c r="B7" s="20"/>
      <c r="E7" s="330" t="str">
        <f>'Rekapitulace stavby'!K6</f>
        <v>Oprava nákladiště v dopravně D3 Zdounky</v>
      </c>
      <c r="F7" s="331"/>
      <c r="G7" s="331"/>
      <c r="H7" s="331"/>
      <c r="I7" s="108"/>
      <c r="L7" s="20"/>
      <c r="AZ7" s="109" t="s">
        <v>456</v>
      </c>
      <c r="BA7" s="109" t="s">
        <v>1</v>
      </c>
      <c r="BB7" s="109" t="s">
        <v>1</v>
      </c>
      <c r="BC7" s="109" t="s">
        <v>457</v>
      </c>
      <c r="BD7" s="109" t="s">
        <v>85</v>
      </c>
    </row>
    <row r="8" spans="1:56" s="2" customFormat="1" ht="12" customHeight="1">
      <c r="A8" s="34"/>
      <c r="B8" s="39"/>
      <c r="C8" s="34"/>
      <c r="D8" s="115" t="s">
        <v>107</v>
      </c>
      <c r="E8" s="34"/>
      <c r="F8" s="34"/>
      <c r="G8" s="34"/>
      <c r="H8" s="34"/>
      <c r="I8" s="116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9" t="s">
        <v>458</v>
      </c>
      <c r="BA8" s="109" t="s">
        <v>1</v>
      </c>
      <c r="BB8" s="109" t="s">
        <v>1</v>
      </c>
      <c r="BC8" s="109" t="s">
        <v>459</v>
      </c>
      <c r="BD8" s="109" t="s">
        <v>85</v>
      </c>
    </row>
    <row r="9" spans="1:56" s="2" customFormat="1" ht="16.5" customHeight="1">
      <c r="A9" s="34"/>
      <c r="B9" s="39"/>
      <c r="C9" s="34"/>
      <c r="D9" s="34"/>
      <c r="E9" s="332" t="s">
        <v>460</v>
      </c>
      <c r="F9" s="333"/>
      <c r="G9" s="333"/>
      <c r="H9" s="333"/>
      <c r="I9" s="116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9" t="s">
        <v>461</v>
      </c>
      <c r="BA9" s="109" t="s">
        <v>1</v>
      </c>
      <c r="BB9" s="109" t="s">
        <v>1</v>
      </c>
      <c r="BC9" s="109" t="s">
        <v>462</v>
      </c>
      <c r="BD9" s="109" t="s">
        <v>85</v>
      </c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116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9" t="s">
        <v>463</v>
      </c>
      <c r="BA10" s="109" t="s">
        <v>1</v>
      </c>
      <c r="BB10" s="109" t="s">
        <v>1</v>
      </c>
      <c r="BC10" s="109" t="s">
        <v>464</v>
      </c>
      <c r="BD10" s="109" t="s">
        <v>85</v>
      </c>
    </row>
    <row r="11" spans="1:56" s="2" customFormat="1" ht="12" customHeight="1">
      <c r="A11" s="34"/>
      <c r="B11" s="39"/>
      <c r="C11" s="34"/>
      <c r="D11" s="115" t="s">
        <v>18</v>
      </c>
      <c r="E11" s="34"/>
      <c r="F11" s="117" t="s">
        <v>1</v>
      </c>
      <c r="G11" s="34"/>
      <c r="H11" s="34"/>
      <c r="I11" s="118" t="s">
        <v>19</v>
      </c>
      <c r="J11" s="117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09" t="s">
        <v>465</v>
      </c>
      <c r="BA11" s="109" t="s">
        <v>1</v>
      </c>
      <c r="BB11" s="109" t="s">
        <v>1</v>
      </c>
      <c r="BC11" s="109" t="s">
        <v>466</v>
      </c>
      <c r="BD11" s="109" t="s">
        <v>85</v>
      </c>
    </row>
    <row r="12" spans="1:56" s="2" customFormat="1" ht="12" customHeight="1">
      <c r="A12" s="34"/>
      <c r="B12" s="39"/>
      <c r="C12" s="34"/>
      <c r="D12" s="115" t="s">
        <v>20</v>
      </c>
      <c r="E12" s="34"/>
      <c r="F12" s="117" t="s">
        <v>21</v>
      </c>
      <c r="G12" s="34"/>
      <c r="H12" s="34"/>
      <c r="I12" s="118" t="s">
        <v>22</v>
      </c>
      <c r="J12" s="119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6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5" t="s">
        <v>23</v>
      </c>
      <c r="E14" s="34"/>
      <c r="F14" s="34"/>
      <c r="G14" s="34"/>
      <c r="H14" s="34"/>
      <c r="I14" s="118" t="s">
        <v>24</v>
      </c>
      <c r="J14" s="117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7" t="s">
        <v>26</v>
      </c>
      <c r="F15" s="34"/>
      <c r="G15" s="34"/>
      <c r="H15" s="34"/>
      <c r="I15" s="118" t="s">
        <v>27</v>
      </c>
      <c r="J15" s="117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6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5" t="s">
        <v>28</v>
      </c>
      <c r="E17" s="34"/>
      <c r="F17" s="34"/>
      <c r="G17" s="34"/>
      <c r="H17" s="34"/>
      <c r="I17" s="118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34" t="str">
        <f>'Rekapitulace stavby'!E14</f>
        <v>Vyplň údaj</v>
      </c>
      <c r="F18" s="335"/>
      <c r="G18" s="335"/>
      <c r="H18" s="335"/>
      <c r="I18" s="118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6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5" t="s">
        <v>30</v>
      </c>
      <c r="E20" s="34"/>
      <c r="F20" s="34"/>
      <c r="G20" s="34"/>
      <c r="H20" s="34"/>
      <c r="I20" s="118" t="s">
        <v>24</v>
      </c>
      <c r="J20" s="117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7" t="str">
        <f>IF('Rekapitulace stavby'!E17="","",'Rekapitulace stavby'!E17)</f>
        <v xml:space="preserve"> </v>
      </c>
      <c r="F21" s="34"/>
      <c r="G21" s="34"/>
      <c r="H21" s="34"/>
      <c r="I21" s="118" t="s">
        <v>27</v>
      </c>
      <c r="J21" s="117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6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5" t="s">
        <v>33</v>
      </c>
      <c r="E23" s="34"/>
      <c r="F23" s="34"/>
      <c r="G23" s="34"/>
      <c r="H23" s="34"/>
      <c r="I23" s="118" t="s">
        <v>24</v>
      </c>
      <c r="J23" s="117" t="s">
        <v>25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7" t="s">
        <v>26</v>
      </c>
      <c r="F24" s="34"/>
      <c r="G24" s="34"/>
      <c r="H24" s="34"/>
      <c r="I24" s="118" t="s">
        <v>27</v>
      </c>
      <c r="J24" s="117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6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5" t="s">
        <v>34</v>
      </c>
      <c r="E26" s="34"/>
      <c r="F26" s="34"/>
      <c r="G26" s="34"/>
      <c r="H26" s="34"/>
      <c r="I26" s="116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0"/>
      <c r="B27" s="121"/>
      <c r="C27" s="120"/>
      <c r="D27" s="120"/>
      <c r="E27" s="336" t="s">
        <v>1</v>
      </c>
      <c r="F27" s="336"/>
      <c r="G27" s="336"/>
      <c r="H27" s="33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6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5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6" t="s">
        <v>35</v>
      </c>
      <c r="E30" s="34"/>
      <c r="F30" s="34"/>
      <c r="G30" s="34"/>
      <c r="H30" s="34"/>
      <c r="I30" s="116"/>
      <c r="J30" s="127">
        <f>ROUND(J121, 2)</f>
        <v>154420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5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8" t="s">
        <v>37</v>
      </c>
      <c r="G32" s="34"/>
      <c r="H32" s="34"/>
      <c r="I32" s="129" t="s">
        <v>36</v>
      </c>
      <c r="J32" s="128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30" t="s">
        <v>39</v>
      </c>
      <c r="E33" s="115" t="s">
        <v>40</v>
      </c>
      <c r="F33" s="131">
        <f>ROUND((SUM(BE121:BE290)),  2)</f>
        <v>154420</v>
      </c>
      <c r="G33" s="34"/>
      <c r="H33" s="34"/>
      <c r="I33" s="132">
        <v>0.21</v>
      </c>
      <c r="J33" s="131">
        <f>ROUND(((SUM(BE121:BE290))*I33),  2)</f>
        <v>32428.2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5" t="s">
        <v>41</v>
      </c>
      <c r="F34" s="131">
        <f>ROUND((SUM(BF121:BF290)),  2)</f>
        <v>0</v>
      </c>
      <c r="G34" s="34"/>
      <c r="H34" s="34"/>
      <c r="I34" s="132">
        <v>0.15</v>
      </c>
      <c r="J34" s="131">
        <f>ROUND(((SUM(BF121:BF290))*I34),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5" t="s">
        <v>42</v>
      </c>
      <c r="F35" s="131">
        <f>ROUND((SUM(BG121:BG290)),  2)</f>
        <v>0</v>
      </c>
      <c r="G35" s="34"/>
      <c r="H35" s="34"/>
      <c r="I35" s="132">
        <v>0.21</v>
      </c>
      <c r="J35" s="131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5" t="s">
        <v>43</v>
      </c>
      <c r="F36" s="131">
        <f>ROUND((SUM(BH121:BH290)),  2)</f>
        <v>0</v>
      </c>
      <c r="G36" s="34"/>
      <c r="H36" s="34"/>
      <c r="I36" s="132">
        <v>0.15</v>
      </c>
      <c r="J36" s="131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5" t="s">
        <v>44</v>
      </c>
      <c r="F37" s="131">
        <f>ROUND((SUM(BI121:BI290)),  2)</f>
        <v>0</v>
      </c>
      <c r="G37" s="34"/>
      <c r="H37" s="34"/>
      <c r="I37" s="132">
        <v>0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6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3"/>
      <c r="D39" s="134" t="s">
        <v>45</v>
      </c>
      <c r="E39" s="135"/>
      <c r="F39" s="135"/>
      <c r="G39" s="136" t="s">
        <v>46</v>
      </c>
      <c r="H39" s="137" t="s">
        <v>47</v>
      </c>
      <c r="I39" s="138"/>
      <c r="J39" s="139">
        <f>SUM(J30:J37)</f>
        <v>186848.2</v>
      </c>
      <c r="K39" s="14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6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1" t="s">
        <v>48</v>
      </c>
      <c r="E50" s="142"/>
      <c r="F50" s="142"/>
      <c r="G50" s="141" t="s">
        <v>49</v>
      </c>
      <c r="H50" s="142"/>
      <c r="I50" s="143"/>
      <c r="J50" s="142"/>
      <c r="K50" s="142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4" t="s">
        <v>50</v>
      </c>
      <c r="E61" s="145"/>
      <c r="F61" s="146" t="s">
        <v>51</v>
      </c>
      <c r="G61" s="144" t="s">
        <v>50</v>
      </c>
      <c r="H61" s="145"/>
      <c r="I61" s="147"/>
      <c r="J61" s="148" t="s">
        <v>51</v>
      </c>
      <c r="K61" s="14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1" t="s">
        <v>52</v>
      </c>
      <c r="E65" s="149"/>
      <c r="F65" s="149"/>
      <c r="G65" s="141" t="s">
        <v>53</v>
      </c>
      <c r="H65" s="149"/>
      <c r="I65" s="150"/>
      <c r="J65" s="149"/>
      <c r="K65" s="14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4" t="s">
        <v>50</v>
      </c>
      <c r="E76" s="145"/>
      <c r="F76" s="146" t="s">
        <v>51</v>
      </c>
      <c r="G76" s="144" t="s">
        <v>50</v>
      </c>
      <c r="H76" s="145"/>
      <c r="I76" s="147"/>
      <c r="J76" s="148" t="s">
        <v>51</v>
      </c>
      <c r="K76" s="14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132</v>
      </c>
      <c r="D82" s="36"/>
      <c r="E82" s="36"/>
      <c r="F82" s="36"/>
      <c r="G82" s="36"/>
      <c r="H82" s="36"/>
      <c r="I82" s="11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8" t="str">
        <f>E7</f>
        <v>Oprava nákladiště v dopravně D3 Zdounky</v>
      </c>
      <c r="F85" s="329"/>
      <c r="G85" s="329"/>
      <c r="H85" s="329"/>
      <c r="I85" s="11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107</v>
      </c>
      <c r="D86" s="36"/>
      <c r="E86" s="36"/>
      <c r="F86" s="36"/>
      <c r="G86" s="36"/>
      <c r="H86" s="36"/>
      <c r="I86" s="11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16" t="str">
        <f>E9</f>
        <v>SO 02 - Kolejový svršek - oprava přilehlé koleje</v>
      </c>
      <c r="F87" s="327"/>
      <c r="G87" s="327"/>
      <c r="H87" s="327"/>
      <c r="I87" s="11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dD3 Zdounky</v>
      </c>
      <c r="G89" s="36"/>
      <c r="H89" s="36"/>
      <c r="I89" s="118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Správa železnic, státní organizace</v>
      </c>
      <c r="G91" s="36"/>
      <c r="H91" s="36"/>
      <c r="I91" s="118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118" t="s">
        <v>33</v>
      </c>
      <c r="J92" s="32" t="str">
        <f>E24</f>
        <v>Správa železnic, státní organizace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7" t="s">
        <v>133</v>
      </c>
      <c r="D94" s="158"/>
      <c r="E94" s="158"/>
      <c r="F94" s="158"/>
      <c r="G94" s="158"/>
      <c r="H94" s="158"/>
      <c r="I94" s="159"/>
      <c r="J94" s="160" t="s">
        <v>134</v>
      </c>
      <c r="K94" s="158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1" t="s">
        <v>135</v>
      </c>
      <c r="D96" s="36"/>
      <c r="E96" s="36"/>
      <c r="F96" s="36"/>
      <c r="G96" s="36"/>
      <c r="H96" s="36"/>
      <c r="I96" s="116"/>
      <c r="J96" s="84">
        <f>J121</f>
        <v>154420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136</v>
      </c>
    </row>
    <row r="97" spans="1:31" s="9" customFormat="1" ht="24.95" customHeight="1">
      <c r="B97" s="162"/>
      <c r="C97" s="163"/>
      <c r="D97" s="164" t="s">
        <v>137</v>
      </c>
      <c r="E97" s="165"/>
      <c r="F97" s="165"/>
      <c r="G97" s="165"/>
      <c r="H97" s="165"/>
      <c r="I97" s="166"/>
      <c r="J97" s="167">
        <f>J122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138</v>
      </c>
      <c r="E98" s="172"/>
      <c r="F98" s="172"/>
      <c r="G98" s="172"/>
      <c r="H98" s="172"/>
      <c r="I98" s="173"/>
      <c r="J98" s="174">
        <f>J123</f>
        <v>0</v>
      </c>
      <c r="K98" s="170"/>
      <c r="L98" s="175"/>
    </row>
    <row r="99" spans="1:31" s="9" customFormat="1" ht="24.95" customHeight="1">
      <c r="B99" s="162"/>
      <c r="C99" s="163"/>
      <c r="D99" s="164" t="s">
        <v>467</v>
      </c>
      <c r="E99" s="165"/>
      <c r="F99" s="165"/>
      <c r="G99" s="165"/>
      <c r="H99" s="165"/>
      <c r="I99" s="166"/>
      <c r="J99" s="167">
        <f>J240</f>
        <v>154420</v>
      </c>
      <c r="K99" s="163"/>
      <c r="L99" s="168"/>
    </row>
    <row r="100" spans="1:31" s="9" customFormat="1" ht="24.95" customHeight="1">
      <c r="B100" s="162"/>
      <c r="C100" s="163"/>
      <c r="D100" s="164" t="s">
        <v>468</v>
      </c>
      <c r="E100" s="165"/>
      <c r="F100" s="165"/>
      <c r="G100" s="165"/>
      <c r="H100" s="165"/>
      <c r="I100" s="166"/>
      <c r="J100" s="167">
        <f>J253</f>
        <v>0</v>
      </c>
      <c r="K100" s="163"/>
      <c r="L100" s="168"/>
    </row>
    <row r="101" spans="1:31" s="9" customFormat="1" ht="24.95" customHeight="1">
      <c r="B101" s="162"/>
      <c r="C101" s="163"/>
      <c r="D101" s="164" t="s">
        <v>140</v>
      </c>
      <c r="E101" s="165"/>
      <c r="F101" s="165"/>
      <c r="G101" s="165"/>
      <c r="H101" s="165"/>
      <c r="I101" s="166"/>
      <c r="J101" s="167">
        <f>J260</f>
        <v>0</v>
      </c>
      <c r="K101" s="163"/>
      <c r="L101" s="16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1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3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56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141</v>
      </c>
      <c r="D108" s="36"/>
      <c r="E108" s="36"/>
      <c r="F108" s="36"/>
      <c r="G108" s="36"/>
      <c r="H108" s="36"/>
      <c r="I108" s="11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1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1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28" t="str">
        <f>E7</f>
        <v>Oprava nákladiště v dopravně D3 Zdounky</v>
      </c>
      <c r="F111" s="329"/>
      <c r="G111" s="329"/>
      <c r="H111" s="329"/>
      <c r="I111" s="11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107</v>
      </c>
      <c r="D112" s="36"/>
      <c r="E112" s="36"/>
      <c r="F112" s="36"/>
      <c r="G112" s="36"/>
      <c r="H112" s="36"/>
      <c r="I112" s="11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16" t="str">
        <f>E9</f>
        <v>SO 02 - Kolejový svršek - oprava přilehlé koleje</v>
      </c>
      <c r="F113" s="327"/>
      <c r="G113" s="327"/>
      <c r="H113" s="327"/>
      <c r="I113" s="11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1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dD3 Zdounky</v>
      </c>
      <c r="G115" s="36"/>
      <c r="H115" s="36"/>
      <c r="I115" s="118" t="s">
        <v>22</v>
      </c>
      <c r="J115" s="66">
        <f>IF(J12="","",J12)</f>
        <v>0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1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23</v>
      </c>
      <c r="D117" s="36"/>
      <c r="E117" s="36"/>
      <c r="F117" s="27" t="str">
        <f>E15</f>
        <v>Správa železnic, státní organizace</v>
      </c>
      <c r="G117" s="36"/>
      <c r="H117" s="36"/>
      <c r="I117" s="118" t="s">
        <v>30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118" t="s">
        <v>33</v>
      </c>
      <c r="J118" s="32" t="str">
        <f>E24</f>
        <v>Správa železnic, státní organizace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11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76"/>
      <c r="B120" s="177"/>
      <c r="C120" s="178" t="s">
        <v>142</v>
      </c>
      <c r="D120" s="179" t="s">
        <v>60</v>
      </c>
      <c r="E120" s="179" t="s">
        <v>56</v>
      </c>
      <c r="F120" s="179" t="s">
        <v>57</v>
      </c>
      <c r="G120" s="179" t="s">
        <v>143</v>
      </c>
      <c r="H120" s="179" t="s">
        <v>144</v>
      </c>
      <c r="I120" s="180" t="s">
        <v>145</v>
      </c>
      <c r="J120" s="179" t="s">
        <v>134</v>
      </c>
      <c r="K120" s="181" t="s">
        <v>146</v>
      </c>
      <c r="L120" s="182"/>
      <c r="M120" s="75" t="s">
        <v>1</v>
      </c>
      <c r="N120" s="76" t="s">
        <v>39</v>
      </c>
      <c r="O120" s="76" t="s">
        <v>147</v>
      </c>
      <c r="P120" s="76" t="s">
        <v>148</v>
      </c>
      <c r="Q120" s="76" t="s">
        <v>149</v>
      </c>
      <c r="R120" s="76" t="s">
        <v>150</v>
      </c>
      <c r="S120" s="76" t="s">
        <v>151</v>
      </c>
      <c r="T120" s="77" t="s">
        <v>152</v>
      </c>
      <c r="U120" s="176"/>
      <c r="V120" s="176"/>
      <c r="W120" s="176"/>
      <c r="X120" s="176"/>
      <c r="Y120" s="176"/>
      <c r="Z120" s="176"/>
      <c r="AA120" s="176"/>
      <c r="AB120" s="176"/>
      <c r="AC120" s="176"/>
      <c r="AD120" s="176"/>
      <c r="AE120" s="176"/>
    </row>
    <row r="121" spans="1:65" s="2" customFormat="1" ht="22.9" customHeight="1">
      <c r="A121" s="34"/>
      <c r="B121" s="35"/>
      <c r="C121" s="82" t="s">
        <v>153</v>
      </c>
      <c r="D121" s="36"/>
      <c r="E121" s="36"/>
      <c r="F121" s="36"/>
      <c r="G121" s="36"/>
      <c r="H121" s="36"/>
      <c r="I121" s="116"/>
      <c r="J121" s="183">
        <f>BK121</f>
        <v>154420</v>
      </c>
      <c r="K121" s="36"/>
      <c r="L121" s="39"/>
      <c r="M121" s="78"/>
      <c r="N121" s="184"/>
      <c r="O121" s="79"/>
      <c r="P121" s="185">
        <f>P122+P240+P253+P260</f>
        <v>0</v>
      </c>
      <c r="Q121" s="79"/>
      <c r="R121" s="185">
        <f>R122+R240+R253+R260</f>
        <v>501.50880000000001</v>
      </c>
      <c r="S121" s="79"/>
      <c r="T121" s="186">
        <f>T122+T240+T253+T260</f>
        <v>452.13024999999999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74</v>
      </c>
      <c r="AU121" s="17" t="s">
        <v>136</v>
      </c>
      <c r="BK121" s="187">
        <f>BK122+BK240+BK253+BK260</f>
        <v>154420</v>
      </c>
    </row>
    <row r="122" spans="1:65" s="12" customFormat="1" ht="25.9" customHeight="1">
      <c r="B122" s="188"/>
      <c r="C122" s="189"/>
      <c r="D122" s="190" t="s">
        <v>74</v>
      </c>
      <c r="E122" s="191" t="s">
        <v>154</v>
      </c>
      <c r="F122" s="191" t="s">
        <v>155</v>
      </c>
      <c r="G122" s="189"/>
      <c r="H122" s="189"/>
      <c r="I122" s="192"/>
      <c r="J122" s="193">
        <f>BK122</f>
        <v>0</v>
      </c>
      <c r="K122" s="189"/>
      <c r="L122" s="194"/>
      <c r="M122" s="195"/>
      <c r="N122" s="196"/>
      <c r="O122" s="196"/>
      <c r="P122" s="197">
        <f>P123</f>
        <v>0</v>
      </c>
      <c r="Q122" s="196"/>
      <c r="R122" s="197">
        <f>R123</f>
        <v>0</v>
      </c>
      <c r="S122" s="196"/>
      <c r="T122" s="198">
        <f>T123</f>
        <v>452.13024999999999</v>
      </c>
      <c r="AR122" s="199" t="s">
        <v>83</v>
      </c>
      <c r="AT122" s="200" t="s">
        <v>74</v>
      </c>
      <c r="AU122" s="200" t="s">
        <v>75</v>
      </c>
      <c r="AY122" s="199" t="s">
        <v>156</v>
      </c>
      <c r="BK122" s="201">
        <f>BK123</f>
        <v>0</v>
      </c>
    </row>
    <row r="123" spans="1:65" s="12" customFormat="1" ht="22.9" customHeight="1">
      <c r="B123" s="188"/>
      <c r="C123" s="189"/>
      <c r="D123" s="190" t="s">
        <v>74</v>
      </c>
      <c r="E123" s="202" t="s">
        <v>157</v>
      </c>
      <c r="F123" s="202" t="s">
        <v>158</v>
      </c>
      <c r="G123" s="189"/>
      <c r="H123" s="189"/>
      <c r="I123" s="192"/>
      <c r="J123" s="203">
        <f>BK123</f>
        <v>0</v>
      </c>
      <c r="K123" s="189"/>
      <c r="L123" s="194"/>
      <c r="M123" s="195"/>
      <c r="N123" s="196"/>
      <c r="O123" s="196"/>
      <c r="P123" s="197">
        <f>SUM(P124:P239)</f>
        <v>0</v>
      </c>
      <c r="Q123" s="196"/>
      <c r="R123" s="197">
        <f>SUM(R124:R239)</f>
        <v>0</v>
      </c>
      <c r="S123" s="196"/>
      <c r="T123" s="198">
        <f>SUM(T124:T239)</f>
        <v>452.13024999999999</v>
      </c>
      <c r="AR123" s="199" t="s">
        <v>83</v>
      </c>
      <c r="AT123" s="200" t="s">
        <v>74</v>
      </c>
      <c r="AU123" s="200" t="s">
        <v>83</v>
      </c>
      <c r="AY123" s="199" t="s">
        <v>156</v>
      </c>
      <c r="BK123" s="201">
        <f>SUM(BK124:BK239)</f>
        <v>0</v>
      </c>
    </row>
    <row r="124" spans="1:65" s="2" customFormat="1" ht="21.75" customHeight="1">
      <c r="A124" s="34"/>
      <c r="B124" s="35"/>
      <c r="C124" s="204" t="s">
        <v>83</v>
      </c>
      <c r="D124" s="204" t="s">
        <v>159</v>
      </c>
      <c r="E124" s="205" t="s">
        <v>160</v>
      </c>
      <c r="F124" s="206" t="s">
        <v>161</v>
      </c>
      <c r="G124" s="207" t="s">
        <v>162</v>
      </c>
      <c r="H124" s="208">
        <v>10</v>
      </c>
      <c r="I124" s="209"/>
      <c r="J124" s="210">
        <f>ROUND(I124*H124,2)</f>
        <v>0</v>
      </c>
      <c r="K124" s="206" t="s">
        <v>163</v>
      </c>
      <c r="L124" s="39"/>
      <c r="M124" s="211" t="s">
        <v>1</v>
      </c>
      <c r="N124" s="212" t="s">
        <v>40</v>
      </c>
      <c r="O124" s="71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5" t="s">
        <v>164</v>
      </c>
      <c r="AT124" s="215" t="s">
        <v>159</v>
      </c>
      <c r="AU124" s="215" t="s">
        <v>85</v>
      </c>
      <c r="AY124" s="17" t="s">
        <v>156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83</v>
      </c>
      <c r="BK124" s="216">
        <f>ROUND(I124*H124,2)</f>
        <v>0</v>
      </c>
      <c r="BL124" s="17" t="s">
        <v>164</v>
      </c>
      <c r="BM124" s="215" t="s">
        <v>469</v>
      </c>
    </row>
    <row r="125" spans="1:65" s="2" customFormat="1" ht="48.75">
      <c r="A125" s="34"/>
      <c r="B125" s="35"/>
      <c r="C125" s="36"/>
      <c r="D125" s="217" t="s">
        <v>166</v>
      </c>
      <c r="E125" s="36"/>
      <c r="F125" s="218" t="s">
        <v>167</v>
      </c>
      <c r="G125" s="36"/>
      <c r="H125" s="36"/>
      <c r="I125" s="116"/>
      <c r="J125" s="36"/>
      <c r="K125" s="36"/>
      <c r="L125" s="39"/>
      <c r="M125" s="219"/>
      <c r="N125" s="220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166</v>
      </c>
      <c r="AU125" s="17" t="s">
        <v>85</v>
      </c>
    </row>
    <row r="126" spans="1:65" s="2" customFormat="1" ht="21.75" customHeight="1">
      <c r="A126" s="34"/>
      <c r="B126" s="35"/>
      <c r="C126" s="204" t="s">
        <v>85</v>
      </c>
      <c r="D126" s="204" t="s">
        <v>159</v>
      </c>
      <c r="E126" s="205" t="s">
        <v>470</v>
      </c>
      <c r="F126" s="206" t="s">
        <v>471</v>
      </c>
      <c r="G126" s="207" t="s">
        <v>176</v>
      </c>
      <c r="H126" s="208">
        <v>42.5</v>
      </c>
      <c r="I126" s="209"/>
      <c r="J126" s="210">
        <f>ROUND(I126*H126,2)</f>
        <v>0</v>
      </c>
      <c r="K126" s="206" t="s">
        <v>472</v>
      </c>
      <c r="L126" s="39"/>
      <c r="M126" s="211" t="s">
        <v>1</v>
      </c>
      <c r="N126" s="212" t="s">
        <v>40</v>
      </c>
      <c r="O126" s="71"/>
      <c r="P126" s="213">
        <f>O126*H126</f>
        <v>0</v>
      </c>
      <c r="Q126" s="213">
        <v>0</v>
      </c>
      <c r="R126" s="213">
        <f>Q126*H126</f>
        <v>0</v>
      </c>
      <c r="S126" s="213">
        <v>0.2</v>
      </c>
      <c r="T126" s="214">
        <f>S126*H126</f>
        <v>8.5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5" t="s">
        <v>164</v>
      </c>
      <c r="AT126" s="215" t="s">
        <v>159</v>
      </c>
      <c r="AU126" s="215" t="s">
        <v>85</v>
      </c>
      <c r="AY126" s="17" t="s">
        <v>156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83</v>
      </c>
      <c r="BK126" s="216">
        <f>ROUND(I126*H126,2)</f>
        <v>0</v>
      </c>
      <c r="BL126" s="17" t="s">
        <v>164</v>
      </c>
      <c r="BM126" s="215" t="s">
        <v>473</v>
      </c>
    </row>
    <row r="127" spans="1:65" s="2" customFormat="1" ht="48.75">
      <c r="A127" s="34"/>
      <c r="B127" s="35"/>
      <c r="C127" s="36"/>
      <c r="D127" s="217" t="s">
        <v>166</v>
      </c>
      <c r="E127" s="36"/>
      <c r="F127" s="218" t="s">
        <v>474</v>
      </c>
      <c r="G127" s="36"/>
      <c r="H127" s="36"/>
      <c r="I127" s="116"/>
      <c r="J127" s="36"/>
      <c r="K127" s="36"/>
      <c r="L127" s="39"/>
      <c r="M127" s="219"/>
      <c r="N127" s="220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166</v>
      </c>
      <c r="AU127" s="17" t="s">
        <v>85</v>
      </c>
    </row>
    <row r="128" spans="1:65" s="13" customFormat="1">
      <c r="B128" s="222"/>
      <c r="C128" s="223"/>
      <c r="D128" s="217" t="s">
        <v>181</v>
      </c>
      <c r="E128" s="224" t="s">
        <v>1</v>
      </c>
      <c r="F128" s="225" t="s">
        <v>475</v>
      </c>
      <c r="G128" s="223"/>
      <c r="H128" s="224" t="s">
        <v>1</v>
      </c>
      <c r="I128" s="226"/>
      <c r="J128" s="223"/>
      <c r="K128" s="223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181</v>
      </c>
      <c r="AU128" s="231" t="s">
        <v>85</v>
      </c>
      <c r="AV128" s="13" t="s">
        <v>83</v>
      </c>
      <c r="AW128" s="13" t="s">
        <v>32</v>
      </c>
      <c r="AX128" s="13" t="s">
        <v>75</v>
      </c>
      <c r="AY128" s="231" t="s">
        <v>156</v>
      </c>
    </row>
    <row r="129" spans="1:65" s="14" customFormat="1">
      <c r="B129" s="232"/>
      <c r="C129" s="233"/>
      <c r="D129" s="217" t="s">
        <v>181</v>
      </c>
      <c r="E129" s="234" t="s">
        <v>1</v>
      </c>
      <c r="F129" s="235" t="s">
        <v>476</v>
      </c>
      <c r="G129" s="233"/>
      <c r="H129" s="236">
        <v>42.5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181</v>
      </c>
      <c r="AU129" s="242" t="s">
        <v>85</v>
      </c>
      <c r="AV129" s="14" t="s">
        <v>85</v>
      </c>
      <c r="AW129" s="14" t="s">
        <v>32</v>
      </c>
      <c r="AX129" s="14" t="s">
        <v>83</v>
      </c>
      <c r="AY129" s="242" t="s">
        <v>156</v>
      </c>
    </row>
    <row r="130" spans="1:65" s="2" customFormat="1" ht="21.75" customHeight="1">
      <c r="A130" s="34"/>
      <c r="B130" s="35"/>
      <c r="C130" s="204" t="s">
        <v>173</v>
      </c>
      <c r="D130" s="204" t="s">
        <v>159</v>
      </c>
      <c r="E130" s="205" t="s">
        <v>477</v>
      </c>
      <c r="F130" s="206" t="s">
        <v>478</v>
      </c>
      <c r="G130" s="207" t="s">
        <v>176</v>
      </c>
      <c r="H130" s="208">
        <v>104.5</v>
      </c>
      <c r="I130" s="209"/>
      <c r="J130" s="210">
        <f>ROUND(I130*H130,2)</f>
        <v>0</v>
      </c>
      <c r="K130" s="206" t="s">
        <v>472</v>
      </c>
      <c r="L130" s="39"/>
      <c r="M130" s="211" t="s">
        <v>1</v>
      </c>
      <c r="N130" s="212" t="s">
        <v>40</v>
      </c>
      <c r="O130" s="71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5" t="s">
        <v>164</v>
      </c>
      <c r="AT130" s="215" t="s">
        <v>159</v>
      </c>
      <c r="AU130" s="215" t="s">
        <v>85</v>
      </c>
      <c r="AY130" s="17" t="s">
        <v>156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83</v>
      </c>
      <c r="BK130" s="216">
        <f>ROUND(I130*H130,2)</f>
        <v>0</v>
      </c>
      <c r="BL130" s="17" t="s">
        <v>164</v>
      </c>
      <c r="BM130" s="215" t="s">
        <v>479</v>
      </c>
    </row>
    <row r="131" spans="1:65" s="2" customFormat="1" ht="48.75">
      <c r="A131" s="34"/>
      <c r="B131" s="35"/>
      <c r="C131" s="36"/>
      <c r="D131" s="217" t="s">
        <v>166</v>
      </c>
      <c r="E131" s="36"/>
      <c r="F131" s="218" t="s">
        <v>480</v>
      </c>
      <c r="G131" s="36"/>
      <c r="H131" s="36"/>
      <c r="I131" s="116"/>
      <c r="J131" s="36"/>
      <c r="K131" s="36"/>
      <c r="L131" s="39"/>
      <c r="M131" s="219"/>
      <c r="N131" s="220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166</v>
      </c>
      <c r="AU131" s="17" t="s">
        <v>85</v>
      </c>
    </row>
    <row r="132" spans="1:65" s="13" customFormat="1">
      <c r="B132" s="222"/>
      <c r="C132" s="223"/>
      <c r="D132" s="217" t="s">
        <v>181</v>
      </c>
      <c r="E132" s="224" t="s">
        <v>1</v>
      </c>
      <c r="F132" s="225" t="s">
        <v>481</v>
      </c>
      <c r="G132" s="223"/>
      <c r="H132" s="224" t="s">
        <v>1</v>
      </c>
      <c r="I132" s="226"/>
      <c r="J132" s="223"/>
      <c r="K132" s="223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181</v>
      </c>
      <c r="AU132" s="231" t="s">
        <v>85</v>
      </c>
      <c r="AV132" s="13" t="s">
        <v>83</v>
      </c>
      <c r="AW132" s="13" t="s">
        <v>32</v>
      </c>
      <c r="AX132" s="13" t="s">
        <v>75</v>
      </c>
      <c r="AY132" s="231" t="s">
        <v>156</v>
      </c>
    </row>
    <row r="133" spans="1:65" s="14" customFormat="1">
      <c r="B133" s="232"/>
      <c r="C133" s="233"/>
      <c r="D133" s="217" t="s">
        <v>181</v>
      </c>
      <c r="E133" s="234" t="s">
        <v>1</v>
      </c>
      <c r="F133" s="235" t="s">
        <v>476</v>
      </c>
      <c r="G133" s="233"/>
      <c r="H133" s="236">
        <v>42.5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181</v>
      </c>
      <c r="AU133" s="242" t="s">
        <v>85</v>
      </c>
      <c r="AV133" s="14" t="s">
        <v>85</v>
      </c>
      <c r="AW133" s="14" t="s">
        <v>32</v>
      </c>
      <c r="AX133" s="14" t="s">
        <v>75</v>
      </c>
      <c r="AY133" s="242" t="s">
        <v>156</v>
      </c>
    </row>
    <row r="134" spans="1:65" s="13" customFormat="1">
      <c r="B134" s="222"/>
      <c r="C134" s="223"/>
      <c r="D134" s="217" t="s">
        <v>181</v>
      </c>
      <c r="E134" s="224" t="s">
        <v>1</v>
      </c>
      <c r="F134" s="225" t="s">
        <v>482</v>
      </c>
      <c r="G134" s="223"/>
      <c r="H134" s="224" t="s">
        <v>1</v>
      </c>
      <c r="I134" s="226"/>
      <c r="J134" s="223"/>
      <c r="K134" s="223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181</v>
      </c>
      <c r="AU134" s="231" t="s">
        <v>85</v>
      </c>
      <c r="AV134" s="13" t="s">
        <v>83</v>
      </c>
      <c r="AW134" s="13" t="s">
        <v>32</v>
      </c>
      <c r="AX134" s="13" t="s">
        <v>75</v>
      </c>
      <c r="AY134" s="231" t="s">
        <v>156</v>
      </c>
    </row>
    <row r="135" spans="1:65" s="14" customFormat="1">
      <c r="B135" s="232"/>
      <c r="C135" s="233"/>
      <c r="D135" s="217" t="s">
        <v>181</v>
      </c>
      <c r="E135" s="234" t="s">
        <v>1</v>
      </c>
      <c r="F135" s="235" t="s">
        <v>483</v>
      </c>
      <c r="G135" s="233"/>
      <c r="H135" s="236">
        <v>62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181</v>
      </c>
      <c r="AU135" s="242" t="s">
        <v>85</v>
      </c>
      <c r="AV135" s="14" t="s">
        <v>85</v>
      </c>
      <c r="AW135" s="14" t="s">
        <v>32</v>
      </c>
      <c r="AX135" s="14" t="s">
        <v>75</v>
      </c>
      <c r="AY135" s="242" t="s">
        <v>156</v>
      </c>
    </row>
    <row r="136" spans="1:65" s="15" customFormat="1">
      <c r="B136" s="243"/>
      <c r="C136" s="244"/>
      <c r="D136" s="217" t="s">
        <v>181</v>
      </c>
      <c r="E136" s="245" t="s">
        <v>1</v>
      </c>
      <c r="F136" s="246" t="s">
        <v>191</v>
      </c>
      <c r="G136" s="244"/>
      <c r="H136" s="247">
        <v>104.5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AT136" s="253" t="s">
        <v>181</v>
      </c>
      <c r="AU136" s="253" t="s">
        <v>85</v>
      </c>
      <c r="AV136" s="15" t="s">
        <v>164</v>
      </c>
      <c r="AW136" s="15" t="s">
        <v>32</v>
      </c>
      <c r="AX136" s="15" t="s">
        <v>83</v>
      </c>
      <c r="AY136" s="253" t="s">
        <v>156</v>
      </c>
    </row>
    <row r="137" spans="1:65" s="2" customFormat="1" ht="16.5" customHeight="1">
      <c r="A137" s="34"/>
      <c r="B137" s="35"/>
      <c r="C137" s="204" t="s">
        <v>164</v>
      </c>
      <c r="D137" s="204" t="s">
        <v>159</v>
      </c>
      <c r="E137" s="205" t="s">
        <v>484</v>
      </c>
      <c r="F137" s="206" t="s">
        <v>485</v>
      </c>
      <c r="G137" s="207" t="s">
        <v>225</v>
      </c>
      <c r="H137" s="208">
        <v>14.788</v>
      </c>
      <c r="I137" s="209"/>
      <c r="J137" s="210">
        <f>ROUND(I137*H137,2)</f>
        <v>0</v>
      </c>
      <c r="K137" s="206" t="s">
        <v>1</v>
      </c>
      <c r="L137" s="39"/>
      <c r="M137" s="211" t="s">
        <v>1</v>
      </c>
      <c r="N137" s="212" t="s">
        <v>40</v>
      </c>
      <c r="O137" s="71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5" t="s">
        <v>164</v>
      </c>
      <c r="AT137" s="215" t="s">
        <v>159</v>
      </c>
      <c r="AU137" s="215" t="s">
        <v>85</v>
      </c>
      <c r="AY137" s="17" t="s">
        <v>156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83</v>
      </c>
      <c r="BK137" s="216">
        <f>ROUND(I137*H137,2)</f>
        <v>0</v>
      </c>
      <c r="BL137" s="17" t="s">
        <v>164</v>
      </c>
      <c r="BM137" s="215" t="s">
        <v>486</v>
      </c>
    </row>
    <row r="138" spans="1:65" s="2" customFormat="1" ht="39">
      <c r="A138" s="34"/>
      <c r="B138" s="35"/>
      <c r="C138" s="36"/>
      <c r="D138" s="217" t="s">
        <v>166</v>
      </c>
      <c r="E138" s="36"/>
      <c r="F138" s="218" t="s">
        <v>487</v>
      </c>
      <c r="G138" s="36"/>
      <c r="H138" s="36"/>
      <c r="I138" s="116"/>
      <c r="J138" s="36"/>
      <c r="K138" s="36"/>
      <c r="L138" s="39"/>
      <c r="M138" s="219"/>
      <c r="N138" s="220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166</v>
      </c>
      <c r="AU138" s="17" t="s">
        <v>85</v>
      </c>
    </row>
    <row r="139" spans="1:65" s="13" customFormat="1">
      <c r="B139" s="222"/>
      <c r="C139" s="223"/>
      <c r="D139" s="217" t="s">
        <v>181</v>
      </c>
      <c r="E139" s="224" t="s">
        <v>1</v>
      </c>
      <c r="F139" s="225" t="s">
        <v>481</v>
      </c>
      <c r="G139" s="223"/>
      <c r="H139" s="224" t="s">
        <v>1</v>
      </c>
      <c r="I139" s="226"/>
      <c r="J139" s="223"/>
      <c r="K139" s="223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181</v>
      </c>
      <c r="AU139" s="231" t="s">
        <v>85</v>
      </c>
      <c r="AV139" s="13" t="s">
        <v>83</v>
      </c>
      <c r="AW139" s="13" t="s">
        <v>32</v>
      </c>
      <c r="AX139" s="13" t="s">
        <v>75</v>
      </c>
      <c r="AY139" s="231" t="s">
        <v>156</v>
      </c>
    </row>
    <row r="140" spans="1:65" s="14" customFormat="1">
      <c r="B140" s="232"/>
      <c r="C140" s="233"/>
      <c r="D140" s="217" t="s">
        <v>181</v>
      </c>
      <c r="E140" s="234" t="s">
        <v>1</v>
      </c>
      <c r="F140" s="235" t="s">
        <v>488</v>
      </c>
      <c r="G140" s="233"/>
      <c r="H140" s="236">
        <v>11.688000000000001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181</v>
      </c>
      <c r="AU140" s="242" t="s">
        <v>85</v>
      </c>
      <c r="AV140" s="14" t="s">
        <v>85</v>
      </c>
      <c r="AW140" s="14" t="s">
        <v>32</v>
      </c>
      <c r="AX140" s="14" t="s">
        <v>75</v>
      </c>
      <c r="AY140" s="242" t="s">
        <v>156</v>
      </c>
    </row>
    <row r="141" spans="1:65" s="13" customFormat="1">
      <c r="B141" s="222"/>
      <c r="C141" s="223"/>
      <c r="D141" s="217" t="s">
        <v>181</v>
      </c>
      <c r="E141" s="224" t="s">
        <v>1</v>
      </c>
      <c r="F141" s="225" t="s">
        <v>482</v>
      </c>
      <c r="G141" s="223"/>
      <c r="H141" s="224" t="s">
        <v>1</v>
      </c>
      <c r="I141" s="226"/>
      <c r="J141" s="223"/>
      <c r="K141" s="223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181</v>
      </c>
      <c r="AU141" s="231" t="s">
        <v>85</v>
      </c>
      <c r="AV141" s="13" t="s">
        <v>83</v>
      </c>
      <c r="AW141" s="13" t="s">
        <v>32</v>
      </c>
      <c r="AX141" s="13" t="s">
        <v>75</v>
      </c>
      <c r="AY141" s="231" t="s">
        <v>156</v>
      </c>
    </row>
    <row r="142" spans="1:65" s="14" customFormat="1">
      <c r="B142" s="232"/>
      <c r="C142" s="233"/>
      <c r="D142" s="217" t="s">
        <v>181</v>
      </c>
      <c r="E142" s="234" t="s">
        <v>454</v>
      </c>
      <c r="F142" s="235" t="s">
        <v>489</v>
      </c>
      <c r="G142" s="233"/>
      <c r="H142" s="236">
        <v>3.1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181</v>
      </c>
      <c r="AU142" s="242" t="s">
        <v>85</v>
      </c>
      <c r="AV142" s="14" t="s">
        <v>85</v>
      </c>
      <c r="AW142" s="14" t="s">
        <v>32</v>
      </c>
      <c r="AX142" s="14" t="s">
        <v>75</v>
      </c>
      <c r="AY142" s="242" t="s">
        <v>156</v>
      </c>
    </row>
    <row r="143" spans="1:65" s="15" customFormat="1">
      <c r="B143" s="243"/>
      <c r="C143" s="244"/>
      <c r="D143" s="217" t="s">
        <v>181</v>
      </c>
      <c r="E143" s="245" t="s">
        <v>1</v>
      </c>
      <c r="F143" s="246" t="s">
        <v>191</v>
      </c>
      <c r="G143" s="244"/>
      <c r="H143" s="247">
        <v>14.788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AT143" s="253" t="s">
        <v>181</v>
      </c>
      <c r="AU143" s="253" t="s">
        <v>85</v>
      </c>
      <c r="AV143" s="15" t="s">
        <v>164</v>
      </c>
      <c r="AW143" s="15" t="s">
        <v>32</v>
      </c>
      <c r="AX143" s="15" t="s">
        <v>83</v>
      </c>
      <c r="AY143" s="253" t="s">
        <v>156</v>
      </c>
    </row>
    <row r="144" spans="1:65" s="2" customFormat="1" ht="21.75" customHeight="1">
      <c r="A144" s="34"/>
      <c r="B144" s="35"/>
      <c r="C144" s="204" t="s">
        <v>157</v>
      </c>
      <c r="D144" s="204" t="s">
        <v>159</v>
      </c>
      <c r="E144" s="205" t="s">
        <v>490</v>
      </c>
      <c r="F144" s="206" t="s">
        <v>491</v>
      </c>
      <c r="G144" s="207" t="s">
        <v>225</v>
      </c>
      <c r="H144" s="208">
        <v>39</v>
      </c>
      <c r="I144" s="209"/>
      <c r="J144" s="210">
        <f>ROUND(I144*H144,2)</f>
        <v>0</v>
      </c>
      <c r="K144" s="206" t="s">
        <v>163</v>
      </c>
      <c r="L144" s="39"/>
      <c r="M144" s="211" t="s">
        <v>1</v>
      </c>
      <c r="N144" s="212" t="s">
        <v>40</v>
      </c>
      <c r="O144" s="71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5" t="s">
        <v>164</v>
      </c>
      <c r="AT144" s="215" t="s">
        <v>159</v>
      </c>
      <c r="AU144" s="215" t="s">
        <v>85</v>
      </c>
      <c r="AY144" s="17" t="s">
        <v>156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83</v>
      </c>
      <c r="BK144" s="216">
        <f>ROUND(I144*H144,2)</f>
        <v>0</v>
      </c>
      <c r="BL144" s="17" t="s">
        <v>164</v>
      </c>
      <c r="BM144" s="215" t="s">
        <v>492</v>
      </c>
    </row>
    <row r="145" spans="1:65" s="2" customFormat="1" ht="78">
      <c r="A145" s="34"/>
      <c r="B145" s="35"/>
      <c r="C145" s="36"/>
      <c r="D145" s="217" t="s">
        <v>166</v>
      </c>
      <c r="E145" s="36"/>
      <c r="F145" s="218" t="s">
        <v>493</v>
      </c>
      <c r="G145" s="36"/>
      <c r="H145" s="36"/>
      <c r="I145" s="116"/>
      <c r="J145" s="36"/>
      <c r="K145" s="36"/>
      <c r="L145" s="39"/>
      <c r="M145" s="219"/>
      <c r="N145" s="220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166</v>
      </c>
      <c r="AU145" s="17" t="s">
        <v>85</v>
      </c>
    </row>
    <row r="146" spans="1:65" s="13" customFormat="1">
      <c r="B146" s="222"/>
      <c r="C146" s="223"/>
      <c r="D146" s="217" t="s">
        <v>181</v>
      </c>
      <c r="E146" s="224" t="s">
        <v>1</v>
      </c>
      <c r="F146" s="225" t="s">
        <v>494</v>
      </c>
      <c r="G146" s="223"/>
      <c r="H146" s="224" t="s">
        <v>1</v>
      </c>
      <c r="I146" s="226"/>
      <c r="J146" s="223"/>
      <c r="K146" s="223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181</v>
      </c>
      <c r="AU146" s="231" t="s">
        <v>85</v>
      </c>
      <c r="AV146" s="13" t="s">
        <v>83</v>
      </c>
      <c r="AW146" s="13" t="s">
        <v>32</v>
      </c>
      <c r="AX146" s="13" t="s">
        <v>75</v>
      </c>
      <c r="AY146" s="231" t="s">
        <v>156</v>
      </c>
    </row>
    <row r="147" spans="1:65" s="14" customFormat="1">
      <c r="B147" s="232"/>
      <c r="C147" s="233"/>
      <c r="D147" s="217" t="s">
        <v>181</v>
      </c>
      <c r="E147" s="234" t="s">
        <v>450</v>
      </c>
      <c r="F147" s="235" t="s">
        <v>495</v>
      </c>
      <c r="G147" s="233"/>
      <c r="H147" s="236">
        <v>39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181</v>
      </c>
      <c r="AU147" s="242" t="s">
        <v>85</v>
      </c>
      <c r="AV147" s="14" t="s">
        <v>85</v>
      </c>
      <c r="AW147" s="14" t="s">
        <v>32</v>
      </c>
      <c r="AX147" s="14" t="s">
        <v>83</v>
      </c>
      <c r="AY147" s="242" t="s">
        <v>156</v>
      </c>
    </row>
    <row r="148" spans="1:65" s="2" customFormat="1" ht="21.75" customHeight="1">
      <c r="A148" s="34"/>
      <c r="B148" s="35"/>
      <c r="C148" s="204" t="s">
        <v>200</v>
      </c>
      <c r="D148" s="204" t="s">
        <v>159</v>
      </c>
      <c r="E148" s="205" t="s">
        <v>496</v>
      </c>
      <c r="F148" s="206" t="s">
        <v>497</v>
      </c>
      <c r="G148" s="207" t="s">
        <v>225</v>
      </c>
      <c r="H148" s="208">
        <v>253.50299999999999</v>
      </c>
      <c r="I148" s="209"/>
      <c r="J148" s="210">
        <f>ROUND(I148*H148,2)</f>
        <v>0</v>
      </c>
      <c r="K148" s="206" t="s">
        <v>1</v>
      </c>
      <c r="L148" s="39"/>
      <c r="M148" s="211" t="s">
        <v>1</v>
      </c>
      <c r="N148" s="212" t="s">
        <v>40</v>
      </c>
      <c r="O148" s="71"/>
      <c r="P148" s="213">
        <f>O148*H148</f>
        <v>0</v>
      </c>
      <c r="Q148" s="213">
        <v>0</v>
      </c>
      <c r="R148" s="213">
        <f>Q148*H148</f>
        <v>0</v>
      </c>
      <c r="S148" s="213">
        <v>1.75</v>
      </c>
      <c r="T148" s="214">
        <f>S148*H148</f>
        <v>443.63024999999999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5" t="s">
        <v>164</v>
      </c>
      <c r="AT148" s="215" t="s">
        <v>159</v>
      </c>
      <c r="AU148" s="215" t="s">
        <v>85</v>
      </c>
      <c r="AY148" s="17" t="s">
        <v>156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83</v>
      </c>
      <c r="BK148" s="216">
        <f>ROUND(I148*H148,2)</f>
        <v>0</v>
      </c>
      <c r="BL148" s="17" t="s">
        <v>164</v>
      </c>
      <c r="BM148" s="215" t="s">
        <v>498</v>
      </c>
    </row>
    <row r="149" spans="1:65" s="2" customFormat="1" ht="48.75">
      <c r="A149" s="34"/>
      <c r="B149" s="35"/>
      <c r="C149" s="36"/>
      <c r="D149" s="217" t="s">
        <v>166</v>
      </c>
      <c r="E149" s="36"/>
      <c r="F149" s="218" t="s">
        <v>499</v>
      </c>
      <c r="G149" s="36"/>
      <c r="H149" s="36"/>
      <c r="I149" s="116"/>
      <c r="J149" s="36"/>
      <c r="K149" s="36"/>
      <c r="L149" s="39"/>
      <c r="M149" s="219"/>
      <c r="N149" s="220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166</v>
      </c>
      <c r="AU149" s="17" t="s">
        <v>85</v>
      </c>
    </row>
    <row r="150" spans="1:65" s="13" customFormat="1">
      <c r="B150" s="222"/>
      <c r="C150" s="223"/>
      <c r="D150" s="217" t="s">
        <v>181</v>
      </c>
      <c r="E150" s="224" t="s">
        <v>1</v>
      </c>
      <c r="F150" s="225" t="s">
        <v>500</v>
      </c>
      <c r="G150" s="223"/>
      <c r="H150" s="224" t="s">
        <v>1</v>
      </c>
      <c r="I150" s="226"/>
      <c r="J150" s="223"/>
      <c r="K150" s="223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181</v>
      </c>
      <c r="AU150" s="231" t="s">
        <v>85</v>
      </c>
      <c r="AV150" s="13" t="s">
        <v>83</v>
      </c>
      <c r="AW150" s="13" t="s">
        <v>32</v>
      </c>
      <c r="AX150" s="13" t="s">
        <v>75</v>
      </c>
      <c r="AY150" s="231" t="s">
        <v>156</v>
      </c>
    </row>
    <row r="151" spans="1:65" s="14" customFormat="1">
      <c r="B151" s="232"/>
      <c r="C151" s="233"/>
      <c r="D151" s="217" t="s">
        <v>181</v>
      </c>
      <c r="E151" s="234" t="s">
        <v>1</v>
      </c>
      <c r="F151" s="235" t="s">
        <v>501</v>
      </c>
      <c r="G151" s="233"/>
      <c r="H151" s="236">
        <v>277.06299999999999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AT151" s="242" t="s">
        <v>181</v>
      </c>
      <c r="AU151" s="242" t="s">
        <v>85</v>
      </c>
      <c r="AV151" s="14" t="s">
        <v>85</v>
      </c>
      <c r="AW151" s="14" t="s">
        <v>32</v>
      </c>
      <c r="AX151" s="14" t="s">
        <v>75</v>
      </c>
      <c r="AY151" s="242" t="s">
        <v>156</v>
      </c>
    </row>
    <row r="152" spans="1:65" s="13" customFormat="1">
      <c r="B152" s="222"/>
      <c r="C152" s="223"/>
      <c r="D152" s="217" t="s">
        <v>181</v>
      </c>
      <c r="E152" s="224" t="s">
        <v>1</v>
      </c>
      <c r="F152" s="225" t="s">
        <v>502</v>
      </c>
      <c r="G152" s="223"/>
      <c r="H152" s="224" t="s">
        <v>1</v>
      </c>
      <c r="I152" s="226"/>
      <c r="J152" s="223"/>
      <c r="K152" s="223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181</v>
      </c>
      <c r="AU152" s="231" t="s">
        <v>85</v>
      </c>
      <c r="AV152" s="13" t="s">
        <v>83</v>
      </c>
      <c r="AW152" s="13" t="s">
        <v>32</v>
      </c>
      <c r="AX152" s="13" t="s">
        <v>75</v>
      </c>
      <c r="AY152" s="231" t="s">
        <v>156</v>
      </c>
    </row>
    <row r="153" spans="1:65" s="14" customFormat="1">
      <c r="B153" s="232"/>
      <c r="C153" s="233"/>
      <c r="D153" s="217" t="s">
        <v>181</v>
      </c>
      <c r="E153" s="234" t="s">
        <v>1</v>
      </c>
      <c r="F153" s="235" t="s">
        <v>503</v>
      </c>
      <c r="G153" s="233"/>
      <c r="H153" s="236">
        <v>-23.56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181</v>
      </c>
      <c r="AU153" s="242" t="s">
        <v>85</v>
      </c>
      <c r="AV153" s="14" t="s">
        <v>85</v>
      </c>
      <c r="AW153" s="14" t="s">
        <v>32</v>
      </c>
      <c r="AX153" s="14" t="s">
        <v>75</v>
      </c>
      <c r="AY153" s="242" t="s">
        <v>156</v>
      </c>
    </row>
    <row r="154" spans="1:65" s="15" customFormat="1">
      <c r="B154" s="243"/>
      <c r="C154" s="244"/>
      <c r="D154" s="217" t="s">
        <v>181</v>
      </c>
      <c r="E154" s="245" t="s">
        <v>458</v>
      </c>
      <c r="F154" s="246" t="s">
        <v>191</v>
      </c>
      <c r="G154" s="244"/>
      <c r="H154" s="247">
        <v>253.50299999999999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AT154" s="253" t="s">
        <v>181</v>
      </c>
      <c r="AU154" s="253" t="s">
        <v>85</v>
      </c>
      <c r="AV154" s="15" t="s">
        <v>164</v>
      </c>
      <c r="AW154" s="15" t="s">
        <v>32</v>
      </c>
      <c r="AX154" s="15" t="s">
        <v>83</v>
      </c>
      <c r="AY154" s="253" t="s">
        <v>156</v>
      </c>
    </row>
    <row r="155" spans="1:65" s="2" customFormat="1" ht="16.5" customHeight="1">
      <c r="A155" s="34"/>
      <c r="B155" s="35"/>
      <c r="C155" s="204" t="s">
        <v>206</v>
      </c>
      <c r="D155" s="204" t="s">
        <v>159</v>
      </c>
      <c r="E155" s="205" t="s">
        <v>504</v>
      </c>
      <c r="F155" s="206" t="s">
        <v>505</v>
      </c>
      <c r="G155" s="207" t="s">
        <v>225</v>
      </c>
      <c r="H155" s="208">
        <v>228.315</v>
      </c>
      <c r="I155" s="209"/>
      <c r="J155" s="210">
        <f>ROUND(I155*H155,2)</f>
        <v>0</v>
      </c>
      <c r="K155" s="206" t="s">
        <v>1</v>
      </c>
      <c r="L155" s="39"/>
      <c r="M155" s="211" t="s">
        <v>1</v>
      </c>
      <c r="N155" s="212" t="s">
        <v>40</v>
      </c>
      <c r="O155" s="71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5" t="s">
        <v>164</v>
      </c>
      <c r="AT155" s="215" t="s">
        <v>159</v>
      </c>
      <c r="AU155" s="215" t="s">
        <v>85</v>
      </c>
      <c r="AY155" s="17" t="s">
        <v>156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83</v>
      </c>
      <c r="BK155" s="216">
        <f>ROUND(I155*H155,2)</f>
        <v>0</v>
      </c>
      <c r="BL155" s="17" t="s">
        <v>164</v>
      </c>
      <c r="BM155" s="215" t="s">
        <v>506</v>
      </c>
    </row>
    <row r="156" spans="1:65" s="2" customFormat="1" ht="78">
      <c r="A156" s="34"/>
      <c r="B156" s="35"/>
      <c r="C156" s="36"/>
      <c r="D156" s="217" t="s">
        <v>166</v>
      </c>
      <c r="E156" s="36"/>
      <c r="F156" s="218" t="s">
        <v>507</v>
      </c>
      <c r="G156" s="36"/>
      <c r="H156" s="36"/>
      <c r="I156" s="116"/>
      <c r="J156" s="36"/>
      <c r="K156" s="36"/>
      <c r="L156" s="39"/>
      <c r="M156" s="219"/>
      <c r="N156" s="220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166</v>
      </c>
      <c r="AU156" s="17" t="s">
        <v>85</v>
      </c>
    </row>
    <row r="157" spans="1:65" s="13" customFormat="1">
      <c r="B157" s="222"/>
      <c r="C157" s="223"/>
      <c r="D157" s="217" t="s">
        <v>181</v>
      </c>
      <c r="E157" s="224" t="s">
        <v>1</v>
      </c>
      <c r="F157" s="225" t="s">
        <v>500</v>
      </c>
      <c r="G157" s="223"/>
      <c r="H157" s="224" t="s">
        <v>1</v>
      </c>
      <c r="I157" s="226"/>
      <c r="J157" s="223"/>
      <c r="K157" s="223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181</v>
      </c>
      <c r="AU157" s="231" t="s">
        <v>85</v>
      </c>
      <c r="AV157" s="13" t="s">
        <v>83</v>
      </c>
      <c r="AW157" s="13" t="s">
        <v>32</v>
      </c>
      <c r="AX157" s="13" t="s">
        <v>75</v>
      </c>
      <c r="AY157" s="231" t="s">
        <v>156</v>
      </c>
    </row>
    <row r="158" spans="1:65" s="14" customFormat="1">
      <c r="B158" s="232"/>
      <c r="C158" s="233"/>
      <c r="D158" s="217" t="s">
        <v>181</v>
      </c>
      <c r="E158" s="234" t="s">
        <v>1</v>
      </c>
      <c r="F158" s="235" t="s">
        <v>508</v>
      </c>
      <c r="G158" s="233"/>
      <c r="H158" s="236">
        <v>251.875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AT158" s="242" t="s">
        <v>181</v>
      </c>
      <c r="AU158" s="242" t="s">
        <v>85</v>
      </c>
      <c r="AV158" s="14" t="s">
        <v>85</v>
      </c>
      <c r="AW158" s="14" t="s">
        <v>32</v>
      </c>
      <c r="AX158" s="14" t="s">
        <v>75</v>
      </c>
      <c r="AY158" s="242" t="s">
        <v>156</v>
      </c>
    </row>
    <row r="159" spans="1:65" s="13" customFormat="1">
      <c r="B159" s="222"/>
      <c r="C159" s="223"/>
      <c r="D159" s="217" t="s">
        <v>181</v>
      </c>
      <c r="E159" s="224" t="s">
        <v>1</v>
      </c>
      <c r="F159" s="225" t="s">
        <v>502</v>
      </c>
      <c r="G159" s="223"/>
      <c r="H159" s="224" t="s">
        <v>1</v>
      </c>
      <c r="I159" s="226"/>
      <c r="J159" s="223"/>
      <c r="K159" s="223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181</v>
      </c>
      <c r="AU159" s="231" t="s">
        <v>85</v>
      </c>
      <c r="AV159" s="13" t="s">
        <v>83</v>
      </c>
      <c r="AW159" s="13" t="s">
        <v>32</v>
      </c>
      <c r="AX159" s="13" t="s">
        <v>75</v>
      </c>
      <c r="AY159" s="231" t="s">
        <v>156</v>
      </c>
    </row>
    <row r="160" spans="1:65" s="14" customFormat="1">
      <c r="B160" s="232"/>
      <c r="C160" s="233"/>
      <c r="D160" s="217" t="s">
        <v>181</v>
      </c>
      <c r="E160" s="234" t="s">
        <v>1</v>
      </c>
      <c r="F160" s="235" t="s">
        <v>503</v>
      </c>
      <c r="G160" s="233"/>
      <c r="H160" s="236">
        <v>-23.56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181</v>
      </c>
      <c r="AU160" s="242" t="s">
        <v>85</v>
      </c>
      <c r="AV160" s="14" t="s">
        <v>85</v>
      </c>
      <c r="AW160" s="14" t="s">
        <v>32</v>
      </c>
      <c r="AX160" s="14" t="s">
        <v>75</v>
      </c>
      <c r="AY160" s="242" t="s">
        <v>156</v>
      </c>
    </row>
    <row r="161" spans="1:65" s="15" customFormat="1">
      <c r="B161" s="243"/>
      <c r="C161" s="244"/>
      <c r="D161" s="217" t="s">
        <v>181</v>
      </c>
      <c r="E161" s="245" t="s">
        <v>448</v>
      </c>
      <c r="F161" s="246" t="s">
        <v>191</v>
      </c>
      <c r="G161" s="244"/>
      <c r="H161" s="247">
        <v>228.315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AT161" s="253" t="s">
        <v>181</v>
      </c>
      <c r="AU161" s="253" t="s">
        <v>85</v>
      </c>
      <c r="AV161" s="15" t="s">
        <v>164</v>
      </c>
      <c r="AW161" s="15" t="s">
        <v>32</v>
      </c>
      <c r="AX161" s="15" t="s">
        <v>83</v>
      </c>
      <c r="AY161" s="253" t="s">
        <v>156</v>
      </c>
    </row>
    <row r="162" spans="1:65" s="2" customFormat="1" ht="21.75" customHeight="1">
      <c r="A162" s="34"/>
      <c r="B162" s="35"/>
      <c r="C162" s="204" t="s">
        <v>214</v>
      </c>
      <c r="D162" s="204" t="s">
        <v>159</v>
      </c>
      <c r="E162" s="205" t="s">
        <v>509</v>
      </c>
      <c r="F162" s="206" t="s">
        <v>510</v>
      </c>
      <c r="G162" s="207" t="s">
        <v>225</v>
      </c>
      <c r="H162" s="208">
        <v>267.315</v>
      </c>
      <c r="I162" s="209"/>
      <c r="J162" s="210">
        <f>ROUND(I162*H162,2)</f>
        <v>0</v>
      </c>
      <c r="K162" s="206" t="s">
        <v>472</v>
      </c>
      <c r="L162" s="39"/>
      <c r="M162" s="211" t="s">
        <v>1</v>
      </c>
      <c r="N162" s="212" t="s">
        <v>40</v>
      </c>
      <c r="O162" s="71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5" t="s">
        <v>164</v>
      </c>
      <c r="AT162" s="215" t="s">
        <v>159</v>
      </c>
      <c r="AU162" s="215" t="s">
        <v>85</v>
      </c>
      <c r="AY162" s="17" t="s">
        <v>156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83</v>
      </c>
      <c r="BK162" s="216">
        <f>ROUND(I162*H162,2)</f>
        <v>0</v>
      </c>
      <c r="BL162" s="17" t="s">
        <v>164</v>
      </c>
      <c r="BM162" s="215" t="s">
        <v>511</v>
      </c>
    </row>
    <row r="163" spans="1:65" s="2" customFormat="1" ht="48.75">
      <c r="A163" s="34"/>
      <c r="B163" s="35"/>
      <c r="C163" s="36"/>
      <c r="D163" s="217" t="s">
        <v>166</v>
      </c>
      <c r="E163" s="36"/>
      <c r="F163" s="218" t="s">
        <v>512</v>
      </c>
      <c r="G163" s="36"/>
      <c r="H163" s="36"/>
      <c r="I163" s="116"/>
      <c r="J163" s="36"/>
      <c r="K163" s="36"/>
      <c r="L163" s="39"/>
      <c r="M163" s="219"/>
      <c r="N163" s="220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166</v>
      </c>
      <c r="AU163" s="17" t="s">
        <v>85</v>
      </c>
    </row>
    <row r="164" spans="1:65" s="14" customFormat="1">
      <c r="B164" s="232"/>
      <c r="C164" s="233"/>
      <c r="D164" s="217" t="s">
        <v>181</v>
      </c>
      <c r="E164" s="234" t="s">
        <v>452</v>
      </c>
      <c r="F164" s="235" t="s">
        <v>513</v>
      </c>
      <c r="G164" s="233"/>
      <c r="H164" s="236">
        <v>267.315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181</v>
      </c>
      <c r="AU164" s="242" t="s">
        <v>85</v>
      </c>
      <c r="AV164" s="14" t="s">
        <v>85</v>
      </c>
      <c r="AW164" s="14" t="s">
        <v>32</v>
      </c>
      <c r="AX164" s="14" t="s">
        <v>83</v>
      </c>
      <c r="AY164" s="242" t="s">
        <v>156</v>
      </c>
    </row>
    <row r="165" spans="1:65" s="2" customFormat="1" ht="21.75" customHeight="1">
      <c r="A165" s="34"/>
      <c r="B165" s="35"/>
      <c r="C165" s="204" t="s">
        <v>222</v>
      </c>
      <c r="D165" s="204" t="s">
        <v>159</v>
      </c>
      <c r="E165" s="205" t="s">
        <v>514</v>
      </c>
      <c r="F165" s="206" t="s">
        <v>515</v>
      </c>
      <c r="G165" s="207" t="s">
        <v>516</v>
      </c>
      <c r="H165" s="208">
        <v>0.155</v>
      </c>
      <c r="I165" s="209"/>
      <c r="J165" s="210">
        <f>ROUND(I165*H165,2)</f>
        <v>0</v>
      </c>
      <c r="K165" s="206" t="s">
        <v>472</v>
      </c>
      <c r="L165" s="39"/>
      <c r="M165" s="211" t="s">
        <v>1</v>
      </c>
      <c r="N165" s="212" t="s">
        <v>40</v>
      </c>
      <c r="O165" s="71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5" t="s">
        <v>164</v>
      </c>
      <c r="AT165" s="215" t="s">
        <v>159</v>
      </c>
      <c r="AU165" s="215" t="s">
        <v>85</v>
      </c>
      <c r="AY165" s="17" t="s">
        <v>156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83</v>
      </c>
      <c r="BK165" s="216">
        <f>ROUND(I165*H165,2)</f>
        <v>0</v>
      </c>
      <c r="BL165" s="17" t="s">
        <v>164</v>
      </c>
      <c r="BM165" s="215" t="s">
        <v>517</v>
      </c>
    </row>
    <row r="166" spans="1:65" s="2" customFormat="1" ht="48.75">
      <c r="A166" s="34"/>
      <c r="B166" s="35"/>
      <c r="C166" s="36"/>
      <c r="D166" s="217" t="s">
        <v>166</v>
      </c>
      <c r="E166" s="36"/>
      <c r="F166" s="218" t="s">
        <v>518</v>
      </c>
      <c r="G166" s="36"/>
      <c r="H166" s="36"/>
      <c r="I166" s="116"/>
      <c r="J166" s="36"/>
      <c r="K166" s="36"/>
      <c r="L166" s="39"/>
      <c r="M166" s="219"/>
      <c r="N166" s="220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166</v>
      </c>
      <c r="AU166" s="17" t="s">
        <v>85</v>
      </c>
    </row>
    <row r="167" spans="1:65" s="13" customFormat="1">
      <c r="B167" s="222"/>
      <c r="C167" s="223"/>
      <c r="D167" s="217" t="s">
        <v>181</v>
      </c>
      <c r="E167" s="224" t="s">
        <v>1</v>
      </c>
      <c r="F167" s="225" t="s">
        <v>519</v>
      </c>
      <c r="G167" s="223"/>
      <c r="H167" s="224" t="s">
        <v>1</v>
      </c>
      <c r="I167" s="226"/>
      <c r="J167" s="223"/>
      <c r="K167" s="223"/>
      <c r="L167" s="227"/>
      <c r="M167" s="228"/>
      <c r="N167" s="229"/>
      <c r="O167" s="229"/>
      <c r="P167" s="229"/>
      <c r="Q167" s="229"/>
      <c r="R167" s="229"/>
      <c r="S167" s="229"/>
      <c r="T167" s="230"/>
      <c r="AT167" s="231" t="s">
        <v>181</v>
      </c>
      <c r="AU167" s="231" t="s">
        <v>85</v>
      </c>
      <c r="AV167" s="13" t="s">
        <v>83</v>
      </c>
      <c r="AW167" s="13" t="s">
        <v>32</v>
      </c>
      <c r="AX167" s="13" t="s">
        <v>75</v>
      </c>
      <c r="AY167" s="231" t="s">
        <v>156</v>
      </c>
    </row>
    <row r="168" spans="1:65" s="14" customFormat="1">
      <c r="B168" s="232"/>
      <c r="C168" s="233"/>
      <c r="D168" s="217" t="s">
        <v>181</v>
      </c>
      <c r="E168" s="234" t="s">
        <v>1</v>
      </c>
      <c r="F168" s="235" t="s">
        <v>520</v>
      </c>
      <c r="G168" s="233"/>
      <c r="H168" s="236">
        <v>3.5000000000000003E-2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181</v>
      </c>
      <c r="AU168" s="242" t="s">
        <v>85</v>
      </c>
      <c r="AV168" s="14" t="s">
        <v>85</v>
      </c>
      <c r="AW168" s="14" t="s">
        <v>32</v>
      </c>
      <c r="AX168" s="14" t="s">
        <v>75</v>
      </c>
      <c r="AY168" s="242" t="s">
        <v>156</v>
      </c>
    </row>
    <row r="169" spans="1:65" s="14" customFormat="1">
      <c r="B169" s="232"/>
      <c r="C169" s="233"/>
      <c r="D169" s="217" t="s">
        <v>181</v>
      </c>
      <c r="E169" s="234" t="s">
        <v>1</v>
      </c>
      <c r="F169" s="235" t="s">
        <v>521</v>
      </c>
      <c r="G169" s="233"/>
      <c r="H169" s="236">
        <v>0.12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181</v>
      </c>
      <c r="AU169" s="242" t="s">
        <v>85</v>
      </c>
      <c r="AV169" s="14" t="s">
        <v>85</v>
      </c>
      <c r="AW169" s="14" t="s">
        <v>32</v>
      </c>
      <c r="AX169" s="14" t="s">
        <v>75</v>
      </c>
      <c r="AY169" s="242" t="s">
        <v>156</v>
      </c>
    </row>
    <row r="170" spans="1:65" s="15" customFormat="1">
      <c r="B170" s="243"/>
      <c r="C170" s="244"/>
      <c r="D170" s="217" t="s">
        <v>181</v>
      </c>
      <c r="E170" s="245" t="s">
        <v>446</v>
      </c>
      <c r="F170" s="246" t="s">
        <v>191</v>
      </c>
      <c r="G170" s="244"/>
      <c r="H170" s="247">
        <v>0.155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AT170" s="253" t="s">
        <v>181</v>
      </c>
      <c r="AU170" s="253" t="s">
        <v>85</v>
      </c>
      <c r="AV170" s="15" t="s">
        <v>164</v>
      </c>
      <c r="AW170" s="15" t="s">
        <v>32</v>
      </c>
      <c r="AX170" s="15" t="s">
        <v>83</v>
      </c>
      <c r="AY170" s="253" t="s">
        <v>156</v>
      </c>
    </row>
    <row r="171" spans="1:65" s="2" customFormat="1" ht="21.75" customHeight="1">
      <c r="A171" s="34"/>
      <c r="B171" s="35"/>
      <c r="C171" s="204" t="s">
        <v>230</v>
      </c>
      <c r="D171" s="204" t="s">
        <v>159</v>
      </c>
      <c r="E171" s="205" t="s">
        <v>522</v>
      </c>
      <c r="F171" s="206" t="s">
        <v>523</v>
      </c>
      <c r="G171" s="207" t="s">
        <v>516</v>
      </c>
      <c r="H171" s="208">
        <v>0.01</v>
      </c>
      <c r="I171" s="209"/>
      <c r="J171" s="210">
        <f>ROUND(I171*H171,2)</f>
        <v>0</v>
      </c>
      <c r="K171" s="206" t="s">
        <v>472</v>
      </c>
      <c r="L171" s="39"/>
      <c r="M171" s="211" t="s">
        <v>1</v>
      </c>
      <c r="N171" s="212" t="s">
        <v>40</v>
      </c>
      <c r="O171" s="71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5" t="s">
        <v>164</v>
      </c>
      <c r="AT171" s="215" t="s">
        <v>159</v>
      </c>
      <c r="AU171" s="215" t="s">
        <v>85</v>
      </c>
      <c r="AY171" s="17" t="s">
        <v>156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83</v>
      </c>
      <c r="BK171" s="216">
        <f>ROUND(I171*H171,2)</f>
        <v>0</v>
      </c>
      <c r="BL171" s="17" t="s">
        <v>164</v>
      </c>
      <c r="BM171" s="215" t="s">
        <v>524</v>
      </c>
    </row>
    <row r="172" spans="1:65" s="2" customFormat="1" ht="58.5">
      <c r="A172" s="34"/>
      <c r="B172" s="35"/>
      <c r="C172" s="36"/>
      <c r="D172" s="217" t="s">
        <v>166</v>
      </c>
      <c r="E172" s="36"/>
      <c r="F172" s="218" t="s">
        <v>525</v>
      </c>
      <c r="G172" s="36"/>
      <c r="H172" s="36"/>
      <c r="I172" s="116"/>
      <c r="J172" s="36"/>
      <c r="K172" s="36"/>
      <c r="L172" s="39"/>
      <c r="M172" s="219"/>
      <c r="N172" s="220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166</v>
      </c>
      <c r="AU172" s="17" t="s">
        <v>85</v>
      </c>
    </row>
    <row r="173" spans="1:65" s="13" customFormat="1">
      <c r="B173" s="222"/>
      <c r="C173" s="223"/>
      <c r="D173" s="217" t="s">
        <v>181</v>
      </c>
      <c r="E173" s="224" t="s">
        <v>1</v>
      </c>
      <c r="F173" s="225" t="s">
        <v>526</v>
      </c>
      <c r="G173" s="223"/>
      <c r="H173" s="224" t="s">
        <v>1</v>
      </c>
      <c r="I173" s="226"/>
      <c r="J173" s="223"/>
      <c r="K173" s="223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181</v>
      </c>
      <c r="AU173" s="231" t="s">
        <v>85</v>
      </c>
      <c r="AV173" s="13" t="s">
        <v>83</v>
      </c>
      <c r="AW173" s="13" t="s">
        <v>32</v>
      </c>
      <c r="AX173" s="13" t="s">
        <v>75</v>
      </c>
      <c r="AY173" s="231" t="s">
        <v>156</v>
      </c>
    </row>
    <row r="174" spans="1:65" s="14" customFormat="1">
      <c r="B174" s="232"/>
      <c r="C174" s="233"/>
      <c r="D174" s="217" t="s">
        <v>181</v>
      </c>
      <c r="E174" s="234" t="s">
        <v>1</v>
      </c>
      <c r="F174" s="235" t="s">
        <v>527</v>
      </c>
      <c r="G174" s="233"/>
      <c r="H174" s="236">
        <v>0.01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181</v>
      </c>
      <c r="AU174" s="242" t="s">
        <v>85</v>
      </c>
      <c r="AV174" s="14" t="s">
        <v>85</v>
      </c>
      <c r="AW174" s="14" t="s">
        <v>32</v>
      </c>
      <c r="AX174" s="14" t="s">
        <v>83</v>
      </c>
      <c r="AY174" s="242" t="s">
        <v>156</v>
      </c>
    </row>
    <row r="175" spans="1:65" s="2" customFormat="1" ht="21.75" customHeight="1">
      <c r="A175" s="34"/>
      <c r="B175" s="35"/>
      <c r="C175" s="204" t="s">
        <v>239</v>
      </c>
      <c r="D175" s="204" t="s">
        <v>159</v>
      </c>
      <c r="E175" s="205" t="s">
        <v>528</v>
      </c>
      <c r="F175" s="206" t="s">
        <v>529</v>
      </c>
      <c r="G175" s="207" t="s">
        <v>516</v>
      </c>
      <c r="H175" s="208">
        <v>0.14499999999999999</v>
      </c>
      <c r="I175" s="209"/>
      <c r="J175" s="210">
        <f>ROUND(I175*H175,2)</f>
        <v>0</v>
      </c>
      <c r="K175" s="206" t="s">
        <v>472</v>
      </c>
      <c r="L175" s="39"/>
      <c r="M175" s="211" t="s">
        <v>1</v>
      </c>
      <c r="N175" s="212" t="s">
        <v>40</v>
      </c>
      <c r="O175" s="71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5" t="s">
        <v>164</v>
      </c>
      <c r="AT175" s="215" t="s">
        <v>159</v>
      </c>
      <c r="AU175" s="215" t="s">
        <v>85</v>
      </c>
      <c r="AY175" s="17" t="s">
        <v>156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83</v>
      </c>
      <c r="BK175" s="216">
        <f>ROUND(I175*H175,2)</f>
        <v>0</v>
      </c>
      <c r="BL175" s="17" t="s">
        <v>164</v>
      </c>
      <c r="BM175" s="215" t="s">
        <v>530</v>
      </c>
    </row>
    <row r="176" spans="1:65" s="2" customFormat="1" ht="58.5">
      <c r="A176" s="34"/>
      <c r="B176" s="35"/>
      <c r="C176" s="36"/>
      <c r="D176" s="217" t="s">
        <v>166</v>
      </c>
      <c r="E176" s="36"/>
      <c r="F176" s="218" t="s">
        <v>531</v>
      </c>
      <c r="G176" s="36"/>
      <c r="H176" s="36"/>
      <c r="I176" s="116"/>
      <c r="J176" s="36"/>
      <c r="K176" s="36"/>
      <c r="L176" s="39"/>
      <c r="M176" s="219"/>
      <c r="N176" s="220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166</v>
      </c>
      <c r="AU176" s="17" t="s">
        <v>85</v>
      </c>
    </row>
    <row r="177" spans="1:65" s="13" customFormat="1">
      <c r="B177" s="222"/>
      <c r="C177" s="223"/>
      <c r="D177" s="217" t="s">
        <v>181</v>
      </c>
      <c r="E177" s="224" t="s">
        <v>1</v>
      </c>
      <c r="F177" s="225" t="s">
        <v>519</v>
      </c>
      <c r="G177" s="223"/>
      <c r="H177" s="224" t="s">
        <v>1</v>
      </c>
      <c r="I177" s="226"/>
      <c r="J177" s="223"/>
      <c r="K177" s="223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181</v>
      </c>
      <c r="AU177" s="231" t="s">
        <v>85</v>
      </c>
      <c r="AV177" s="13" t="s">
        <v>83</v>
      </c>
      <c r="AW177" s="13" t="s">
        <v>32</v>
      </c>
      <c r="AX177" s="13" t="s">
        <v>75</v>
      </c>
      <c r="AY177" s="231" t="s">
        <v>156</v>
      </c>
    </row>
    <row r="178" spans="1:65" s="14" customFormat="1">
      <c r="B178" s="232"/>
      <c r="C178" s="233"/>
      <c r="D178" s="217" t="s">
        <v>181</v>
      </c>
      <c r="E178" s="234" t="s">
        <v>1</v>
      </c>
      <c r="F178" s="235" t="s">
        <v>520</v>
      </c>
      <c r="G178" s="233"/>
      <c r="H178" s="236">
        <v>3.5000000000000003E-2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AT178" s="242" t="s">
        <v>181</v>
      </c>
      <c r="AU178" s="242" t="s">
        <v>85</v>
      </c>
      <c r="AV178" s="14" t="s">
        <v>85</v>
      </c>
      <c r="AW178" s="14" t="s">
        <v>32</v>
      </c>
      <c r="AX178" s="14" t="s">
        <v>75</v>
      </c>
      <c r="AY178" s="242" t="s">
        <v>156</v>
      </c>
    </row>
    <row r="179" spans="1:65" s="14" customFormat="1">
      <c r="B179" s="232"/>
      <c r="C179" s="233"/>
      <c r="D179" s="217" t="s">
        <v>181</v>
      </c>
      <c r="E179" s="234" t="s">
        <v>1</v>
      </c>
      <c r="F179" s="235" t="s">
        <v>532</v>
      </c>
      <c r="G179" s="233"/>
      <c r="H179" s="236">
        <v>7.1999999999999995E-2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AT179" s="242" t="s">
        <v>181</v>
      </c>
      <c r="AU179" s="242" t="s">
        <v>85</v>
      </c>
      <c r="AV179" s="14" t="s">
        <v>85</v>
      </c>
      <c r="AW179" s="14" t="s">
        <v>32</v>
      </c>
      <c r="AX179" s="14" t="s">
        <v>75</v>
      </c>
      <c r="AY179" s="242" t="s">
        <v>156</v>
      </c>
    </row>
    <row r="180" spans="1:65" s="14" customFormat="1">
      <c r="B180" s="232"/>
      <c r="C180" s="233"/>
      <c r="D180" s="217" t="s">
        <v>181</v>
      </c>
      <c r="E180" s="234" t="s">
        <v>1</v>
      </c>
      <c r="F180" s="235" t="s">
        <v>533</v>
      </c>
      <c r="G180" s="233"/>
      <c r="H180" s="236">
        <v>3.7999999999999999E-2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AT180" s="242" t="s">
        <v>181</v>
      </c>
      <c r="AU180" s="242" t="s">
        <v>85</v>
      </c>
      <c r="AV180" s="14" t="s">
        <v>85</v>
      </c>
      <c r="AW180" s="14" t="s">
        <v>32</v>
      </c>
      <c r="AX180" s="14" t="s">
        <v>75</v>
      </c>
      <c r="AY180" s="242" t="s">
        <v>156</v>
      </c>
    </row>
    <row r="181" spans="1:65" s="15" customFormat="1">
      <c r="B181" s="243"/>
      <c r="C181" s="244"/>
      <c r="D181" s="217" t="s">
        <v>181</v>
      </c>
      <c r="E181" s="245" t="s">
        <v>1</v>
      </c>
      <c r="F181" s="246" t="s">
        <v>191</v>
      </c>
      <c r="G181" s="244"/>
      <c r="H181" s="247">
        <v>0.14499999999999999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AT181" s="253" t="s">
        <v>181</v>
      </c>
      <c r="AU181" s="253" t="s">
        <v>85</v>
      </c>
      <c r="AV181" s="15" t="s">
        <v>164</v>
      </c>
      <c r="AW181" s="15" t="s">
        <v>32</v>
      </c>
      <c r="AX181" s="15" t="s">
        <v>83</v>
      </c>
      <c r="AY181" s="253" t="s">
        <v>156</v>
      </c>
    </row>
    <row r="182" spans="1:65" s="2" customFormat="1" ht="21.75" customHeight="1">
      <c r="A182" s="34"/>
      <c r="B182" s="35"/>
      <c r="C182" s="204" t="s">
        <v>244</v>
      </c>
      <c r="D182" s="204" t="s">
        <v>159</v>
      </c>
      <c r="E182" s="205" t="s">
        <v>534</v>
      </c>
      <c r="F182" s="206" t="s">
        <v>535</v>
      </c>
      <c r="G182" s="207" t="s">
        <v>170</v>
      </c>
      <c r="H182" s="208">
        <v>0.31</v>
      </c>
      <c r="I182" s="209"/>
      <c r="J182" s="210">
        <f>ROUND(I182*H182,2)</f>
        <v>0</v>
      </c>
      <c r="K182" s="206" t="s">
        <v>472</v>
      </c>
      <c r="L182" s="39"/>
      <c r="M182" s="211" t="s">
        <v>1</v>
      </c>
      <c r="N182" s="212" t="s">
        <v>40</v>
      </c>
      <c r="O182" s="71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5" t="s">
        <v>164</v>
      </c>
      <c r="AT182" s="215" t="s">
        <v>159</v>
      </c>
      <c r="AU182" s="215" t="s">
        <v>85</v>
      </c>
      <c r="AY182" s="17" t="s">
        <v>156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83</v>
      </c>
      <c r="BK182" s="216">
        <f>ROUND(I182*H182,2)</f>
        <v>0</v>
      </c>
      <c r="BL182" s="17" t="s">
        <v>164</v>
      </c>
      <c r="BM182" s="215" t="s">
        <v>536</v>
      </c>
    </row>
    <row r="183" spans="1:65" s="2" customFormat="1" ht="39">
      <c r="A183" s="34"/>
      <c r="B183" s="35"/>
      <c r="C183" s="36"/>
      <c r="D183" s="217" t="s">
        <v>166</v>
      </c>
      <c r="E183" s="36"/>
      <c r="F183" s="218" t="s">
        <v>537</v>
      </c>
      <c r="G183" s="36"/>
      <c r="H183" s="36"/>
      <c r="I183" s="116"/>
      <c r="J183" s="36"/>
      <c r="K183" s="36"/>
      <c r="L183" s="39"/>
      <c r="M183" s="219"/>
      <c r="N183" s="220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166</v>
      </c>
      <c r="AU183" s="17" t="s">
        <v>85</v>
      </c>
    </row>
    <row r="184" spans="1:65" s="2" customFormat="1" ht="19.5">
      <c r="A184" s="34"/>
      <c r="B184" s="35"/>
      <c r="C184" s="36"/>
      <c r="D184" s="217" t="s">
        <v>179</v>
      </c>
      <c r="E184" s="36"/>
      <c r="F184" s="221" t="s">
        <v>538</v>
      </c>
      <c r="G184" s="36"/>
      <c r="H184" s="36"/>
      <c r="I184" s="116"/>
      <c r="J184" s="36"/>
      <c r="K184" s="36"/>
      <c r="L184" s="39"/>
      <c r="M184" s="219"/>
      <c r="N184" s="220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179</v>
      </c>
      <c r="AU184" s="17" t="s">
        <v>85</v>
      </c>
    </row>
    <row r="185" spans="1:65" s="14" customFormat="1">
      <c r="B185" s="232"/>
      <c r="C185" s="233"/>
      <c r="D185" s="217" t="s">
        <v>181</v>
      </c>
      <c r="E185" s="234" t="s">
        <v>1</v>
      </c>
      <c r="F185" s="235" t="s">
        <v>539</v>
      </c>
      <c r="G185" s="233"/>
      <c r="H185" s="236">
        <v>0.31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AT185" s="242" t="s">
        <v>181</v>
      </c>
      <c r="AU185" s="242" t="s">
        <v>85</v>
      </c>
      <c r="AV185" s="14" t="s">
        <v>85</v>
      </c>
      <c r="AW185" s="14" t="s">
        <v>32</v>
      </c>
      <c r="AX185" s="14" t="s">
        <v>83</v>
      </c>
      <c r="AY185" s="242" t="s">
        <v>156</v>
      </c>
    </row>
    <row r="186" spans="1:65" s="2" customFormat="1" ht="16.5" customHeight="1">
      <c r="A186" s="34"/>
      <c r="B186" s="35"/>
      <c r="C186" s="204" t="s">
        <v>259</v>
      </c>
      <c r="D186" s="204" t="s">
        <v>159</v>
      </c>
      <c r="E186" s="205" t="s">
        <v>540</v>
      </c>
      <c r="F186" s="206" t="s">
        <v>541</v>
      </c>
      <c r="G186" s="207" t="s">
        <v>324</v>
      </c>
      <c r="H186" s="208">
        <v>10</v>
      </c>
      <c r="I186" s="209"/>
      <c r="J186" s="210">
        <f>ROUND(I186*H186,2)</f>
        <v>0</v>
      </c>
      <c r="K186" s="206" t="s">
        <v>1</v>
      </c>
      <c r="L186" s="39"/>
      <c r="M186" s="211" t="s">
        <v>1</v>
      </c>
      <c r="N186" s="212" t="s">
        <v>40</v>
      </c>
      <c r="O186" s="71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5" t="s">
        <v>164</v>
      </c>
      <c r="AT186" s="215" t="s">
        <v>159</v>
      </c>
      <c r="AU186" s="215" t="s">
        <v>85</v>
      </c>
      <c r="AY186" s="17" t="s">
        <v>156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83</v>
      </c>
      <c r="BK186" s="216">
        <f>ROUND(I186*H186,2)</f>
        <v>0</v>
      </c>
      <c r="BL186" s="17" t="s">
        <v>164</v>
      </c>
      <c r="BM186" s="215" t="s">
        <v>542</v>
      </c>
    </row>
    <row r="187" spans="1:65" s="2" customFormat="1" ht="29.25">
      <c r="A187" s="34"/>
      <c r="B187" s="35"/>
      <c r="C187" s="36"/>
      <c r="D187" s="217" t="s">
        <v>166</v>
      </c>
      <c r="E187" s="36"/>
      <c r="F187" s="218" t="s">
        <v>543</v>
      </c>
      <c r="G187" s="36"/>
      <c r="H187" s="36"/>
      <c r="I187" s="116"/>
      <c r="J187" s="36"/>
      <c r="K187" s="36"/>
      <c r="L187" s="39"/>
      <c r="M187" s="219"/>
      <c r="N187" s="220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166</v>
      </c>
      <c r="AU187" s="17" t="s">
        <v>85</v>
      </c>
    </row>
    <row r="188" spans="1:65" s="2" customFormat="1" ht="19.5">
      <c r="A188" s="34"/>
      <c r="B188" s="35"/>
      <c r="C188" s="36"/>
      <c r="D188" s="217" t="s">
        <v>179</v>
      </c>
      <c r="E188" s="36"/>
      <c r="F188" s="221" t="s">
        <v>544</v>
      </c>
      <c r="G188" s="36"/>
      <c r="H188" s="36"/>
      <c r="I188" s="116"/>
      <c r="J188" s="36"/>
      <c r="K188" s="36"/>
      <c r="L188" s="39"/>
      <c r="M188" s="219"/>
      <c r="N188" s="220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179</v>
      </c>
      <c r="AU188" s="17" t="s">
        <v>85</v>
      </c>
    </row>
    <row r="189" spans="1:65" s="2" customFormat="1" ht="21.75" customHeight="1">
      <c r="A189" s="34"/>
      <c r="B189" s="35"/>
      <c r="C189" s="204" t="s">
        <v>268</v>
      </c>
      <c r="D189" s="204" t="s">
        <v>159</v>
      </c>
      <c r="E189" s="205" t="s">
        <v>545</v>
      </c>
      <c r="F189" s="206" t="s">
        <v>546</v>
      </c>
      <c r="G189" s="207" t="s">
        <v>547</v>
      </c>
      <c r="H189" s="208">
        <v>16</v>
      </c>
      <c r="I189" s="209"/>
      <c r="J189" s="210">
        <f>ROUND(I189*H189,2)</f>
        <v>0</v>
      </c>
      <c r="K189" s="206" t="s">
        <v>472</v>
      </c>
      <c r="L189" s="39"/>
      <c r="M189" s="211" t="s">
        <v>1</v>
      </c>
      <c r="N189" s="212" t="s">
        <v>40</v>
      </c>
      <c r="O189" s="71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5" t="s">
        <v>164</v>
      </c>
      <c r="AT189" s="215" t="s">
        <v>159</v>
      </c>
      <c r="AU189" s="215" t="s">
        <v>85</v>
      </c>
      <c r="AY189" s="17" t="s">
        <v>156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83</v>
      </c>
      <c r="BK189" s="216">
        <f>ROUND(I189*H189,2)</f>
        <v>0</v>
      </c>
      <c r="BL189" s="17" t="s">
        <v>164</v>
      </c>
      <c r="BM189" s="215" t="s">
        <v>548</v>
      </c>
    </row>
    <row r="190" spans="1:65" s="2" customFormat="1" ht="58.5">
      <c r="A190" s="34"/>
      <c r="B190" s="35"/>
      <c r="C190" s="36"/>
      <c r="D190" s="217" t="s">
        <v>166</v>
      </c>
      <c r="E190" s="36"/>
      <c r="F190" s="218" t="s">
        <v>549</v>
      </c>
      <c r="G190" s="36"/>
      <c r="H190" s="36"/>
      <c r="I190" s="116"/>
      <c r="J190" s="36"/>
      <c r="K190" s="36"/>
      <c r="L190" s="39"/>
      <c r="M190" s="219"/>
      <c r="N190" s="220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166</v>
      </c>
      <c r="AU190" s="17" t="s">
        <v>85</v>
      </c>
    </row>
    <row r="191" spans="1:65" s="2" customFormat="1" ht="19.5">
      <c r="A191" s="34"/>
      <c r="B191" s="35"/>
      <c r="C191" s="36"/>
      <c r="D191" s="217" t="s">
        <v>179</v>
      </c>
      <c r="E191" s="36"/>
      <c r="F191" s="221" t="s">
        <v>550</v>
      </c>
      <c r="G191" s="36"/>
      <c r="H191" s="36"/>
      <c r="I191" s="116"/>
      <c r="J191" s="36"/>
      <c r="K191" s="36"/>
      <c r="L191" s="39"/>
      <c r="M191" s="219"/>
      <c r="N191" s="220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179</v>
      </c>
      <c r="AU191" s="17" t="s">
        <v>85</v>
      </c>
    </row>
    <row r="192" spans="1:65" s="2" customFormat="1" ht="21.75" customHeight="1">
      <c r="A192" s="34"/>
      <c r="B192" s="35"/>
      <c r="C192" s="204" t="s">
        <v>8</v>
      </c>
      <c r="D192" s="204" t="s">
        <v>159</v>
      </c>
      <c r="E192" s="205" t="s">
        <v>551</v>
      </c>
      <c r="F192" s="206" t="s">
        <v>552</v>
      </c>
      <c r="G192" s="207" t="s">
        <v>324</v>
      </c>
      <c r="H192" s="208">
        <v>400</v>
      </c>
      <c r="I192" s="209"/>
      <c r="J192" s="210">
        <f>ROUND(I192*H192,2)</f>
        <v>0</v>
      </c>
      <c r="K192" s="206" t="s">
        <v>472</v>
      </c>
      <c r="L192" s="39"/>
      <c r="M192" s="211" t="s">
        <v>1</v>
      </c>
      <c r="N192" s="212" t="s">
        <v>40</v>
      </c>
      <c r="O192" s="71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5" t="s">
        <v>164</v>
      </c>
      <c r="AT192" s="215" t="s">
        <v>159</v>
      </c>
      <c r="AU192" s="215" t="s">
        <v>85</v>
      </c>
      <c r="AY192" s="17" t="s">
        <v>156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83</v>
      </c>
      <c r="BK192" s="216">
        <f>ROUND(I192*H192,2)</f>
        <v>0</v>
      </c>
      <c r="BL192" s="17" t="s">
        <v>164</v>
      </c>
      <c r="BM192" s="215" t="s">
        <v>553</v>
      </c>
    </row>
    <row r="193" spans="1:65" s="2" customFormat="1" ht="29.25">
      <c r="A193" s="34"/>
      <c r="B193" s="35"/>
      <c r="C193" s="36"/>
      <c r="D193" s="217" t="s">
        <v>166</v>
      </c>
      <c r="E193" s="36"/>
      <c r="F193" s="218" t="s">
        <v>554</v>
      </c>
      <c r="G193" s="36"/>
      <c r="H193" s="36"/>
      <c r="I193" s="116"/>
      <c r="J193" s="36"/>
      <c r="K193" s="36"/>
      <c r="L193" s="39"/>
      <c r="M193" s="219"/>
      <c r="N193" s="220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166</v>
      </c>
      <c r="AU193" s="17" t="s">
        <v>85</v>
      </c>
    </row>
    <row r="194" spans="1:65" s="2" customFormat="1" ht="21.75" customHeight="1">
      <c r="A194" s="34"/>
      <c r="B194" s="35"/>
      <c r="C194" s="204" t="s">
        <v>285</v>
      </c>
      <c r="D194" s="204" t="s">
        <v>159</v>
      </c>
      <c r="E194" s="205" t="s">
        <v>555</v>
      </c>
      <c r="F194" s="206" t="s">
        <v>556</v>
      </c>
      <c r="G194" s="207" t="s">
        <v>324</v>
      </c>
      <c r="H194" s="208">
        <v>10</v>
      </c>
      <c r="I194" s="209"/>
      <c r="J194" s="210">
        <f>ROUND(I194*H194,2)</f>
        <v>0</v>
      </c>
      <c r="K194" s="206" t="s">
        <v>163</v>
      </c>
      <c r="L194" s="39"/>
      <c r="M194" s="211" t="s">
        <v>1</v>
      </c>
      <c r="N194" s="212" t="s">
        <v>40</v>
      </c>
      <c r="O194" s="71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5" t="s">
        <v>164</v>
      </c>
      <c r="AT194" s="215" t="s">
        <v>159</v>
      </c>
      <c r="AU194" s="215" t="s">
        <v>85</v>
      </c>
      <c r="AY194" s="17" t="s">
        <v>156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83</v>
      </c>
      <c r="BK194" s="216">
        <f>ROUND(I194*H194,2)</f>
        <v>0</v>
      </c>
      <c r="BL194" s="17" t="s">
        <v>164</v>
      </c>
      <c r="BM194" s="215" t="s">
        <v>557</v>
      </c>
    </row>
    <row r="195" spans="1:65" s="2" customFormat="1" ht="48.75">
      <c r="A195" s="34"/>
      <c r="B195" s="35"/>
      <c r="C195" s="36"/>
      <c r="D195" s="217" t="s">
        <v>166</v>
      </c>
      <c r="E195" s="36"/>
      <c r="F195" s="218" t="s">
        <v>558</v>
      </c>
      <c r="G195" s="36"/>
      <c r="H195" s="36"/>
      <c r="I195" s="116"/>
      <c r="J195" s="36"/>
      <c r="K195" s="36"/>
      <c r="L195" s="39"/>
      <c r="M195" s="219"/>
      <c r="N195" s="220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166</v>
      </c>
      <c r="AU195" s="17" t="s">
        <v>85</v>
      </c>
    </row>
    <row r="196" spans="1:65" s="2" customFormat="1" ht="21.75" customHeight="1">
      <c r="A196" s="34"/>
      <c r="B196" s="35"/>
      <c r="C196" s="204" t="s">
        <v>291</v>
      </c>
      <c r="D196" s="204" t="s">
        <v>159</v>
      </c>
      <c r="E196" s="205" t="s">
        <v>559</v>
      </c>
      <c r="F196" s="206" t="s">
        <v>560</v>
      </c>
      <c r="G196" s="207" t="s">
        <v>324</v>
      </c>
      <c r="H196" s="208">
        <v>40</v>
      </c>
      <c r="I196" s="209"/>
      <c r="J196" s="210">
        <f>ROUND(I196*H196,2)</f>
        <v>0</v>
      </c>
      <c r="K196" s="206" t="s">
        <v>163</v>
      </c>
      <c r="L196" s="39"/>
      <c r="M196" s="211" t="s">
        <v>1</v>
      </c>
      <c r="N196" s="212" t="s">
        <v>40</v>
      </c>
      <c r="O196" s="71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5" t="s">
        <v>164</v>
      </c>
      <c r="AT196" s="215" t="s">
        <v>159</v>
      </c>
      <c r="AU196" s="215" t="s">
        <v>85</v>
      </c>
      <c r="AY196" s="17" t="s">
        <v>156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83</v>
      </c>
      <c r="BK196" s="216">
        <f>ROUND(I196*H196,2)</f>
        <v>0</v>
      </c>
      <c r="BL196" s="17" t="s">
        <v>164</v>
      </c>
      <c r="BM196" s="215" t="s">
        <v>561</v>
      </c>
    </row>
    <row r="197" spans="1:65" s="2" customFormat="1" ht="48.75">
      <c r="A197" s="34"/>
      <c r="B197" s="35"/>
      <c r="C197" s="36"/>
      <c r="D197" s="217" t="s">
        <v>166</v>
      </c>
      <c r="E197" s="36"/>
      <c r="F197" s="218" t="s">
        <v>562</v>
      </c>
      <c r="G197" s="36"/>
      <c r="H197" s="36"/>
      <c r="I197" s="116"/>
      <c r="J197" s="36"/>
      <c r="K197" s="36"/>
      <c r="L197" s="39"/>
      <c r="M197" s="219"/>
      <c r="N197" s="220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166</v>
      </c>
      <c r="AU197" s="17" t="s">
        <v>85</v>
      </c>
    </row>
    <row r="198" spans="1:65" s="2" customFormat="1" ht="21.75" customHeight="1">
      <c r="A198" s="34"/>
      <c r="B198" s="35"/>
      <c r="C198" s="204" t="s">
        <v>299</v>
      </c>
      <c r="D198" s="204" t="s">
        <v>159</v>
      </c>
      <c r="E198" s="205" t="s">
        <v>563</v>
      </c>
      <c r="F198" s="206" t="s">
        <v>564</v>
      </c>
      <c r="G198" s="207" t="s">
        <v>324</v>
      </c>
      <c r="H198" s="208">
        <v>36</v>
      </c>
      <c r="I198" s="209"/>
      <c r="J198" s="210">
        <f>ROUND(I198*H198,2)</f>
        <v>0</v>
      </c>
      <c r="K198" s="206" t="s">
        <v>163</v>
      </c>
      <c r="L198" s="39"/>
      <c r="M198" s="211" t="s">
        <v>1</v>
      </c>
      <c r="N198" s="212" t="s">
        <v>40</v>
      </c>
      <c r="O198" s="71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5" t="s">
        <v>164</v>
      </c>
      <c r="AT198" s="215" t="s">
        <v>159</v>
      </c>
      <c r="AU198" s="215" t="s">
        <v>85</v>
      </c>
      <c r="AY198" s="17" t="s">
        <v>156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83</v>
      </c>
      <c r="BK198" s="216">
        <f>ROUND(I198*H198,2)</f>
        <v>0</v>
      </c>
      <c r="BL198" s="17" t="s">
        <v>164</v>
      </c>
      <c r="BM198" s="215" t="s">
        <v>565</v>
      </c>
    </row>
    <row r="199" spans="1:65" s="2" customFormat="1" ht="48.75">
      <c r="A199" s="34"/>
      <c r="B199" s="35"/>
      <c r="C199" s="36"/>
      <c r="D199" s="217" t="s">
        <v>166</v>
      </c>
      <c r="E199" s="36"/>
      <c r="F199" s="218" t="s">
        <v>566</v>
      </c>
      <c r="G199" s="36"/>
      <c r="H199" s="36"/>
      <c r="I199" s="116"/>
      <c r="J199" s="36"/>
      <c r="K199" s="36"/>
      <c r="L199" s="39"/>
      <c r="M199" s="219"/>
      <c r="N199" s="220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166</v>
      </c>
      <c r="AU199" s="17" t="s">
        <v>85</v>
      </c>
    </row>
    <row r="200" spans="1:65" s="2" customFormat="1" ht="21.75" customHeight="1">
      <c r="A200" s="34"/>
      <c r="B200" s="35"/>
      <c r="C200" s="204" t="s">
        <v>305</v>
      </c>
      <c r="D200" s="204" t="s">
        <v>159</v>
      </c>
      <c r="E200" s="205" t="s">
        <v>567</v>
      </c>
      <c r="F200" s="206" t="s">
        <v>568</v>
      </c>
      <c r="G200" s="207" t="s">
        <v>324</v>
      </c>
      <c r="H200" s="208">
        <v>24</v>
      </c>
      <c r="I200" s="209"/>
      <c r="J200" s="210">
        <f>ROUND(I200*H200,2)</f>
        <v>0</v>
      </c>
      <c r="K200" s="206" t="s">
        <v>163</v>
      </c>
      <c r="L200" s="39"/>
      <c r="M200" s="211" t="s">
        <v>1</v>
      </c>
      <c r="N200" s="212" t="s">
        <v>40</v>
      </c>
      <c r="O200" s="71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5" t="s">
        <v>164</v>
      </c>
      <c r="AT200" s="215" t="s">
        <v>159</v>
      </c>
      <c r="AU200" s="215" t="s">
        <v>85</v>
      </c>
      <c r="AY200" s="17" t="s">
        <v>156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83</v>
      </c>
      <c r="BK200" s="216">
        <f>ROUND(I200*H200,2)</f>
        <v>0</v>
      </c>
      <c r="BL200" s="17" t="s">
        <v>164</v>
      </c>
      <c r="BM200" s="215" t="s">
        <v>569</v>
      </c>
    </row>
    <row r="201" spans="1:65" s="2" customFormat="1" ht="48.75">
      <c r="A201" s="34"/>
      <c r="B201" s="35"/>
      <c r="C201" s="36"/>
      <c r="D201" s="217" t="s">
        <v>166</v>
      </c>
      <c r="E201" s="36"/>
      <c r="F201" s="218" t="s">
        <v>570</v>
      </c>
      <c r="G201" s="36"/>
      <c r="H201" s="36"/>
      <c r="I201" s="116"/>
      <c r="J201" s="36"/>
      <c r="K201" s="36"/>
      <c r="L201" s="39"/>
      <c r="M201" s="219"/>
      <c r="N201" s="220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166</v>
      </c>
      <c r="AU201" s="17" t="s">
        <v>85</v>
      </c>
    </row>
    <row r="202" spans="1:65" s="2" customFormat="1" ht="21.75" customHeight="1">
      <c r="A202" s="34"/>
      <c r="B202" s="35"/>
      <c r="C202" s="204" t="s">
        <v>313</v>
      </c>
      <c r="D202" s="204" t="s">
        <v>159</v>
      </c>
      <c r="E202" s="205" t="s">
        <v>571</v>
      </c>
      <c r="F202" s="206" t="s">
        <v>572</v>
      </c>
      <c r="G202" s="207" t="s">
        <v>516</v>
      </c>
      <c r="H202" s="208">
        <v>1</v>
      </c>
      <c r="I202" s="209"/>
      <c r="J202" s="210">
        <f>ROUND(I202*H202,2)</f>
        <v>0</v>
      </c>
      <c r="K202" s="206" t="s">
        <v>163</v>
      </c>
      <c r="L202" s="39"/>
      <c r="M202" s="211" t="s">
        <v>1</v>
      </c>
      <c r="N202" s="212" t="s">
        <v>40</v>
      </c>
      <c r="O202" s="71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5" t="s">
        <v>164</v>
      </c>
      <c r="AT202" s="215" t="s">
        <v>159</v>
      </c>
      <c r="AU202" s="215" t="s">
        <v>85</v>
      </c>
      <c r="AY202" s="17" t="s">
        <v>156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83</v>
      </c>
      <c r="BK202" s="216">
        <f>ROUND(I202*H202,2)</f>
        <v>0</v>
      </c>
      <c r="BL202" s="17" t="s">
        <v>164</v>
      </c>
      <c r="BM202" s="215" t="s">
        <v>573</v>
      </c>
    </row>
    <row r="203" spans="1:65" s="2" customFormat="1" ht="78">
      <c r="A203" s="34"/>
      <c r="B203" s="35"/>
      <c r="C203" s="36"/>
      <c r="D203" s="217" t="s">
        <v>166</v>
      </c>
      <c r="E203" s="36"/>
      <c r="F203" s="218" t="s">
        <v>574</v>
      </c>
      <c r="G203" s="36"/>
      <c r="H203" s="36"/>
      <c r="I203" s="116"/>
      <c r="J203" s="36"/>
      <c r="K203" s="36"/>
      <c r="L203" s="39"/>
      <c r="M203" s="219"/>
      <c r="N203" s="220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166</v>
      </c>
      <c r="AU203" s="17" t="s">
        <v>85</v>
      </c>
    </row>
    <row r="204" spans="1:65" s="2" customFormat="1" ht="19.5">
      <c r="A204" s="34"/>
      <c r="B204" s="35"/>
      <c r="C204" s="36"/>
      <c r="D204" s="217" t="s">
        <v>179</v>
      </c>
      <c r="E204" s="36"/>
      <c r="F204" s="221" t="s">
        <v>575</v>
      </c>
      <c r="G204" s="36"/>
      <c r="H204" s="36"/>
      <c r="I204" s="116"/>
      <c r="J204" s="36"/>
      <c r="K204" s="36"/>
      <c r="L204" s="39"/>
      <c r="M204" s="219"/>
      <c r="N204" s="220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179</v>
      </c>
      <c r="AU204" s="17" t="s">
        <v>85</v>
      </c>
    </row>
    <row r="205" spans="1:65" s="2" customFormat="1" ht="21.75" customHeight="1">
      <c r="A205" s="34"/>
      <c r="B205" s="35"/>
      <c r="C205" s="204" t="s">
        <v>7</v>
      </c>
      <c r="D205" s="204" t="s">
        <v>159</v>
      </c>
      <c r="E205" s="205" t="s">
        <v>576</v>
      </c>
      <c r="F205" s="206" t="s">
        <v>577</v>
      </c>
      <c r="G205" s="207" t="s">
        <v>170</v>
      </c>
      <c r="H205" s="208">
        <v>91.4</v>
      </c>
      <c r="I205" s="209"/>
      <c r="J205" s="210">
        <f>ROUND(I205*H205,2)</f>
        <v>0</v>
      </c>
      <c r="K205" s="206" t="s">
        <v>163</v>
      </c>
      <c r="L205" s="39"/>
      <c r="M205" s="211" t="s">
        <v>1</v>
      </c>
      <c r="N205" s="212" t="s">
        <v>40</v>
      </c>
      <c r="O205" s="71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5" t="s">
        <v>164</v>
      </c>
      <c r="AT205" s="215" t="s">
        <v>159</v>
      </c>
      <c r="AU205" s="215" t="s">
        <v>85</v>
      </c>
      <c r="AY205" s="17" t="s">
        <v>156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83</v>
      </c>
      <c r="BK205" s="216">
        <f>ROUND(I205*H205,2)</f>
        <v>0</v>
      </c>
      <c r="BL205" s="17" t="s">
        <v>164</v>
      </c>
      <c r="BM205" s="215" t="s">
        <v>578</v>
      </c>
    </row>
    <row r="206" spans="1:65" s="2" customFormat="1" ht="78">
      <c r="A206" s="34"/>
      <c r="B206" s="35"/>
      <c r="C206" s="36"/>
      <c r="D206" s="217" t="s">
        <v>166</v>
      </c>
      <c r="E206" s="36"/>
      <c r="F206" s="218" t="s">
        <v>579</v>
      </c>
      <c r="G206" s="36"/>
      <c r="H206" s="36"/>
      <c r="I206" s="116"/>
      <c r="J206" s="36"/>
      <c r="K206" s="36"/>
      <c r="L206" s="39"/>
      <c r="M206" s="219"/>
      <c r="N206" s="220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166</v>
      </c>
      <c r="AU206" s="17" t="s">
        <v>85</v>
      </c>
    </row>
    <row r="207" spans="1:65" s="2" customFormat="1" ht="19.5">
      <c r="A207" s="34"/>
      <c r="B207" s="35"/>
      <c r="C207" s="36"/>
      <c r="D207" s="217" t="s">
        <v>179</v>
      </c>
      <c r="E207" s="36"/>
      <c r="F207" s="221" t="s">
        <v>580</v>
      </c>
      <c r="G207" s="36"/>
      <c r="H207" s="36"/>
      <c r="I207" s="116"/>
      <c r="J207" s="36"/>
      <c r="K207" s="36"/>
      <c r="L207" s="39"/>
      <c r="M207" s="219"/>
      <c r="N207" s="220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179</v>
      </c>
      <c r="AU207" s="17" t="s">
        <v>85</v>
      </c>
    </row>
    <row r="208" spans="1:65" s="14" customFormat="1">
      <c r="B208" s="232"/>
      <c r="C208" s="233"/>
      <c r="D208" s="217" t="s">
        <v>181</v>
      </c>
      <c r="E208" s="234" t="s">
        <v>1</v>
      </c>
      <c r="F208" s="235" t="s">
        <v>581</v>
      </c>
      <c r="G208" s="233"/>
      <c r="H208" s="236">
        <v>91.4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AT208" s="242" t="s">
        <v>181</v>
      </c>
      <c r="AU208" s="242" t="s">
        <v>85</v>
      </c>
      <c r="AV208" s="14" t="s">
        <v>85</v>
      </c>
      <c r="AW208" s="14" t="s">
        <v>32</v>
      </c>
      <c r="AX208" s="14" t="s">
        <v>83</v>
      </c>
      <c r="AY208" s="242" t="s">
        <v>156</v>
      </c>
    </row>
    <row r="209" spans="1:65" s="2" customFormat="1" ht="21.75" customHeight="1">
      <c r="A209" s="34"/>
      <c r="B209" s="35"/>
      <c r="C209" s="204" t="s">
        <v>326</v>
      </c>
      <c r="D209" s="204" t="s">
        <v>159</v>
      </c>
      <c r="E209" s="205" t="s">
        <v>582</v>
      </c>
      <c r="F209" s="206" t="s">
        <v>583</v>
      </c>
      <c r="G209" s="207" t="s">
        <v>170</v>
      </c>
      <c r="H209" s="208">
        <v>155</v>
      </c>
      <c r="I209" s="209"/>
      <c r="J209" s="210">
        <f>ROUND(I209*H209,2)</f>
        <v>0</v>
      </c>
      <c r="K209" s="206" t="s">
        <v>163</v>
      </c>
      <c r="L209" s="39"/>
      <c r="M209" s="211" t="s">
        <v>1</v>
      </c>
      <c r="N209" s="212" t="s">
        <v>40</v>
      </c>
      <c r="O209" s="71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5" t="s">
        <v>164</v>
      </c>
      <c r="AT209" s="215" t="s">
        <v>159</v>
      </c>
      <c r="AU209" s="215" t="s">
        <v>85</v>
      </c>
      <c r="AY209" s="17" t="s">
        <v>156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83</v>
      </c>
      <c r="BK209" s="216">
        <f>ROUND(I209*H209,2)</f>
        <v>0</v>
      </c>
      <c r="BL209" s="17" t="s">
        <v>164</v>
      </c>
      <c r="BM209" s="215" t="s">
        <v>584</v>
      </c>
    </row>
    <row r="210" spans="1:65" s="2" customFormat="1" ht="126.75">
      <c r="A210" s="34"/>
      <c r="B210" s="35"/>
      <c r="C210" s="36"/>
      <c r="D210" s="217" t="s">
        <v>166</v>
      </c>
      <c r="E210" s="36"/>
      <c r="F210" s="218" t="s">
        <v>585</v>
      </c>
      <c r="G210" s="36"/>
      <c r="H210" s="36"/>
      <c r="I210" s="116"/>
      <c r="J210" s="36"/>
      <c r="K210" s="36"/>
      <c r="L210" s="39"/>
      <c r="M210" s="219"/>
      <c r="N210" s="220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166</v>
      </c>
      <c r="AU210" s="17" t="s">
        <v>85</v>
      </c>
    </row>
    <row r="211" spans="1:65" s="2" customFormat="1" ht="19.5">
      <c r="A211" s="34"/>
      <c r="B211" s="35"/>
      <c r="C211" s="36"/>
      <c r="D211" s="217" t="s">
        <v>179</v>
      </c>
      <c r="E211" s="36"/>
      <c r="F211" s="221" t="s">
        <v>538</v>
      </c>
      <c r="G211" s="36"/>
      <c r="H211" s="36"/>
      <c r="I211" s="116"/>
      <c r="J211" s="36"/>
      <c r="K211" s="36"/>
      <c r="L211" s="39"/>
      <c r="M211" s="219"/>
      <c r="N211" s="220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179</v>
      </c>
      <c r="AU211" s="17" t="s">
        <v>85</v>
      </c>
    </row>
    <row r="212" spans="1:65" s="14" customFormat="1">
      <c r="B212" s="232"/>
      <c r="C212" s="233"/>
      <c r="D212" s="217" t="s">
        <v>181</v>
      </c>
      <c r="E212" s="234" t="s">
        <v>1</v>
      </c>
      <c r="F212" s="235" t="s">
        <v>586</v>
      </c>
      <c r="G212" s="233"/>
      <c r="H212" s="236">
        <v>155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AT212" s="242" t="s">
        <v>181</v>
      </c>
      <c r="AU212" s="242" t="s">
        <v>85</v>
      </c>
      <c r="AV212" s="14" t="s">
        <v>85</v>
      </c>
      <c r="AW212" s="14" t="s">
        <v>32</v>
      </c>
      <c r="AX212" s="14" t="s">
        <v>83</v>
      </c>
      <c r="AY212" s="242" t="s">
        <v>156</v>
      </c>
    </row>
    <row r="213" spans="1:65" s="2" customFormat="1" ht="21.75" customHeight="1">
      <c r="A213" s="34"/>
      <c r="B213" s="35"/>
      <c r="C213" s="204" t="s">
        <v>331</v>
      </c>
      <c r="D213" s="204" t="s">
        <v>159</v>
      </c>
      <c r="E213" s="205" t="s">
        <v>587</v>
      </c>
      <c r="F213" s="206" t="s">
        <v>588</v>
      </c>
      <c r="G213" s="207" t="s">
        <v>170</v>
      </c>
      <c r="H213" s="208">
        <v>155</v>
      </c>
      <c r="I213" s="209"/>
      <c r="J213" s="210">
        <f>ROUND(I213*H213,2)</f>
        <v>0</v>
      </c>
      <c r="K213" s="206" t="s">
        <v>163</v>
      </c>
      <c r="L213" s="39"/>
      <c r="M213" s="211" t="s">
        <v>1</v>
      </c>
      <c r="N213" s="212" t="s">
        <v>40</v>
      </c>
      <c r="O213" s="71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5" t="s">
        <v>164</v>
      </c>
      <c r="AT213" s="215" t="s">
        <v>159</v>
      </c>
      <c r="AU213" s="215" t="s">
        <v>85</v>
      </c>
      <c r="AY213" s="17" t="s">
        <v>156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83</v>
      </c>
      <c r="BK213" s="216">
        <f>ROUND(I213*H213,2)</f>
        <v>0</v>
      </c>
      <c r="BL213" s="17" t="s">
        <v>164</v>
      </c>
      <c r="BM213" s="215" t="s">
        <v>589</v>
      </c>
    </row>
    <row r="214" spans="1:65" s="2" customFormat="1" ht="126.75">
      <c r="A214" s="34"/>
      <c r="B214" s="35"/>
      <c r="C214" s="36"/>
      <c r="D214" s="217" t="s">
        <v>166</v>
      </c>
      <c r="E214" s="36"/>
      <c r="F214" s="218" t="s">
        <v>590</v>
      </c>
      <c r="G214" s="36"/>
      <c r="H214" s="36"/>
      <c r="I214" s="116"/>
      <c r="J214" s="36"/>
      <c r="K214" s="36"/>
      <c r="L214" s="39"/>
      <c r="M214" s="219"/>
      <c r="N214" s="220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166</v>
      </c>
      <c r="AU214" s="17" t="s">
        <v>85</v>
      </c>
    </row>
    <row r="215" spans="1:65" s="2" customFormat="1" ht="19.5">
      <c r="A215" s="34"/>
      <c r="B215" s="35"/>
      <c r="C215" s="36"/>
      <c r="D215" s="217" t="s">
        <v>179</v>
      </c>
      <c r="E215" s="36"/>
      <c r="F215" s="221" t="s">
        <v>538</v>
      </c>
      <c r="G215" s="36"/>
      <c r="H215" s="36"/>
      <c r="I215" s="116"/>
      <c r="J215" s="36"/>
      <c r="K215" s="36"/>
      <c r="L215" s="39"/>
      <c r="M215" s="219"/>
      <c r="N215" s="220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179</v>
      </c>
      <c r="AU215" s="17" t="s">
        <v>85</v>
      </c>
    </row>
    <row r="216" spans="1:65" s="14" customFormat="1">
      <c r="B216" s="232"/>
      <c r="C216" s="233"/>
      <c r="D216" s="217" t="s">
        <v>181</v>
      </c>
      <c r="E216" s="234" t="s">
        <v>1</v>
      </c>
      <c r="F216" s="235" t="s">
        <v>586</v>
      </c>
      <c r="G216" s="233"/>
      <c r="H216" s="236">
        <v>155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AT216" s="242" t="s">
        <v>181</v>
      </c>
      <c r="AU216" s="242" t="s">
        <v>85</v>
      </c>
      <c r="AV216" s="14" t="s">
        <v>85</v>
      </c>
      <c r="AW216" s="14" t="s">
        <v>32</v>
      </c>
      <c r="AX216" s="14" t="s">
        <v>83</v>
      </c>
      <c r="AY216" s="242" t="s">
        <v>156</v>
      </c>
    </row>
    <row r="217" spans="1:65" s="2" customFormat="1" ht="21.75" customHeight="1">
      <c r="A217" s="34"/>
      <c r="B217" s="35"/>
      <c r="C217" s="204" t="s">
        <v>339</v>
      </c>
      <c r="D217" s="204" t="s">
        <v>159</v>
      </c>
      <c r="E217" s="205" t="s">
        <v>591</v>
      </c>
      <c r="F217" s="206" t="s">
        <v>592</v>
      </c>
      <c r="G217" s="207" t="s">
        <v>593</v>
      </c>
      <c r="H217" s="208">
        <v>16</v>
      </c>
      <c r="I217" s="209"/>
      <c r="J217" s="210">
        <f>ROUND(I217*H217,2)</f>
        <v>0</v>
      </c>
      <c r="K217" s="206" t="s">
        <v>1</v>
      </c>
      <c r="L217" s="39"/>
      <c r="M217" s="211" t="s">
        <v>1</v>
      </c>
      <c r="N217" s="212" t="s">
        <v>40</v>
      </c>
      <c r="O217" s="71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5" t="s">
        <v>164</v>
      </c>
      <c r="AT217" s="215" t="s">
        <v>159</v>
      </c>
      <c r="AU217" s="215" t="s">
        <v>85</v>
      </c>
      <c r="AY217" s="17" t="s">
        <v>156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83</v>
      </c>
      <c r="BK217" s="216">
        <f>ROUND(I217*H217,2)</f>
        <v>0</v>
      </c>
      <c r="BL217" s="17" t="s">
        <v>164</v>
      </c>
      <c r="BM217" s="215" t="s">
        <v>594</v>
      </c>
    </row>
    <row r="218" spans="1:65" s="2" customFormat="1" ht="68.25">
      <c r="A218" s="34"/>
      <c r="B218" s="35"/>
      <c r="C218" s="36"/>
      <c r="D218" s="217" t="s">
        <v>166</v>
      </c>
      <c r="E218" s="36"/>
      <c r="F218" s="218" t="s">
        <v>595</v>
      </c>
      <c r="G218" s="36"/>
      <c r="H218" s="36"/>
      <c r="I218" s="116"/>
      <c r="J218" s="36"/>
      <c r="K218" s="36"/>
      <c r="L218" s="39"/>
      <c r="M218" s="219"/>
      <c r="N218" s="220"/>
      <c r="O218" s="71"/>
      <c r="P218" s="71"/>
      <c r="Q218" s="71"/>
      <c r="R218" s="71"/>
      <c r="S218" s="71"/>
      <c r="T218" s="72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166</v>
      </c>
      <c r="AU218" s="17" t="s">
        <v>85</v>
      </c>
    </row>
    <row r="219" spans="1:65" s="2" customFormat="1" ht="21.75" customHeight="1">
      <c r="A219" s="34"/>
      <c r="B219" s="35"/>
      <c r="C219" s="204" t="s">
        <v>344</v>
      </c>
      <c r="D219" s="204" t="s">
        <v>159</v>
      </c>
      <c r="E219" s="205" t="s">
        <v>596</v>
      </c>
      <c r="F219" s="206" t="s">
        <v>597</v>
      </c>
      <c r="G219" s="207" t="s">
        <v>593</v>
      </c>
      <c r="H219" s="208">
        <v>2</v>
      </c>
      <c r="I219" s="209"/>
      <c r="J219" s="210">
        <f>ROUND(I219*H219,2)</f>
        <v>0</v>
      </c>
      <c r="K219" s="206" t="s">
        <v>472</v>
      </c>
      <c r="L219" s="39"/>
      <c r="M219" s="211" t="s">
        <v>1</v>
      </c>
      <c r="N219" s="212" t="s">
        <v>40</v>
      </c>
      <c r="O219" s="71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5" t="s">
        <v>164</v>
      </c>
      <c r="AT219" s="215" t="s">
        <v>159</v>
      </c>
      <c r="AU219" s="215" t="s">
        <v>85</v>
      </c>
      <c r="AY219" s="17" t="s">
        <v>156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83</v>
      </c>
      <c r="BK219" s="216">
        <f>ROUND(I219*H219,2)</f>
        <v>0</v>
      </c>
      <c r="BL219" s="17" t="s">
        <v>164</v>
      </c>
      <c r="BM219" s="215" t="s">
        <v>598</v>
      </c>
    </row>
    <row r="220" spans="1:65" s="2" customFormat="1" ht="68.25">
      <c r="A220" s="34"/>
      <c r="B220" s="35"/>
      <c r="C220" s="36"/>
      <c r="D220" s="217" t="s">
        <v>166</v>
      </c>
      <c r="E220" s="36"/>
      <c r="F220" s="218" t="s">
        <v>599</v>
      </c>
      <c r="G220" s="36"/>
      <c r="H220" s="36"/>
      <c r="I220" s="116"/>
      <c r="J220" s="36"/>
      <c r="K220" s="36"/>
      <c r="L220" s="39"/>
      <c r="M220" s="219"/>
      <c r="N220" s="220"/>
      <c r="O220" s="71"/>
      <c r="P220" s="71"/>
      <c r="Q220" s="71"/>
      <c r="R220" s="71"/>
      <c r="S220" s="71"/>
      <c r="T220" s="72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166</v>
      </c>
      <c r="AU220" s="17" t="s">
        <v>85</v>
      </c>
    </row>
    <row r="221" spans="1:65" s="2" customFormat="1" ht="21.75" customHeight="1">
      <c r="A221" s="34"/>
      <c r="B221" s="35"/>
      <c r="C221" s="204" t="s">
        <v>351</v>
      </c>
      <c r="D221" s="204" t="s">
        <v>159</v>
      </c>
      <c r="E221" s="205" t="s">
        <v>600</v>
      </c>
      <c r="F221" s="206" t="s">
        <v>601</v>
      </c>
      <c r="G221" s="207" t="s">
        <v>593</v>
      </c>
      <c r="H221" s="208">
        <v>2</v>
      </c>
      <c r="I221" s="209"/>
      <c r="J221" s="210">
        <f>ROUND(I221*H221,2)</f>
        <v>0</v>
      </c>
      <c r="K221" s="206" t="s">
        <v>472</v>
      </c>
      <c r="L221" s="39"/>
      <c r="M221" s="211" t="s">
        <v>1</v>
      </c>
      <c r="N221" s="212" t="s">
        <v>40</v>
      </c>
      <c r="O221" s="71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5" t="s">
        <v>164</v>
      </c>
      <c r="AT221" s="215" t="s">
        <v>159</v>
      </c>
      <c r="AU221" s="215" t="s">
        <v>85</v>
      </c>
      <c r="AY221" s="17" t="s">
        <v>156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83</v>
      </c>
      <c r="BK221" s="216">
        <f>ROUND(I221*H221,2)</f>
        <v>0</v>
      </c>
      <c r="BL221" s="17" t="s">
        <v>164</v>
      </c>
      <c r="BM221" s="215" t="s">
        <v>602</v>
      </c>
    </row>
    <row r="222" spans="1:65" s="2" customFormat="1" ht="58.5">
      <c r="A222" s="34"/>
      <c r="B222" s="35"/>
      <c r="C222" s="36"/>
      <c r="D222" s="217" t="s">
        <v>166</v>
      </c>
      <c r="E222" s="36"/>
      <c r="F222" s="218" t="s">
        <v>603</v>
      </c>
      <c r="G222" s="36"/>
      <c r="H222" s="36"/>
      <c r="I222" s="116"/>
      <c r="J222" s="36"/>
      <c r="K222" s="36"/>
      <c r="L222" s="39"/>
      <c r="M222" s="219"/>
      <c r="N222" s="220"/>
      <c r="O222" s="71"/>
      <c r="P222" s="71"/>
      <c r="Q222" s="71"/>
      <c r="R222" s="71"/>
      <c r="S222" s="71"/>
      <c r="T222" s="72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166</v>
      </c>
      <c r="AU222" s="17" t="s">
        <v>85</v>
      </c>
    </row>
    <row r="223" spans="1:65" s="2" customFormat="1" ht="33" customHeight="1">
      <c r="A223" s="34"/>
      <c r="B223" s="35"/>
      <c r="C223" s="204" t="s">
        <v>359</v>
      </c>
      <c r="D223" s="204" t="s">
        <v>159</v>
      </c>
      <c r="E223" s="205" t="s">
        <v>604</v>
      </c>
      <c r="F223" s="206" t="s">
        <v>605</v>
      </c>
      <c r="G223" s="207" t="s">
        <v>170</v>
      </c>
      <c r="H223" s="208">
        <v>510</v>
      </c>
      <c r="I223" s="209"/>
      <c r="J223" s="210">
        <f>ROUND(I223*H223,2)</f>
        <v>0</v>
      </c>
      <c r="K223" s="206" t="s">
        <v>163</v>
      </c>
      <c r="L223" s="39"/>
      <c r="M223" s="211" t="s">
        <v>1</v>
      </c>
      <c r="N223" s="212" t="s">
        <v>40</v>
      </c>
      <c r="O223" s="71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5" t="s">
        <v>164</v>
      </c>
      <c r="AT223" s="215" t="s">
        <v>159</v>
      </c>
      <c r="AU223" s="215" t="s">
        <v>85</v>
      </c>
      <c r="AY223" s="17" t="s">
        <v>156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83</v>
      </c>
      <c r="BK223" s="216">
        <f>ROUND(I223*H223,2)</f>
        <v>0</v>
      </c>
      <c r="BL223" s="17" t="s">
        <v>164</v>
      </c>
      <c r="BM223" s="215" t="s">
        <v>606</v>
      </c>
    </row>
    <row r="224" spans="1:65" s="2" customFormat="1" ht="58.5">
      <c r="A224" s="34"/>
      <c r="B224" s="35"/>
      <c r="C224" s="36"/>
      <c r="D224" s="217" t="s">
        <v>166</v>
      </c>
      <c r="E224" s="36"/>
      <c r="F224" s="218" t="s">
        <v>607</v>
      </c>
      <c r="G224" s="36"/>
      <c r="H224" s="36"/>
      <c r="I224" s="116"/>
      <c r="J224" s="36"/>
      <c r="K224" s="36"/>
      <c r="L224" s="39"/>
      <c r="M224" s="219"/>
      <c r="N224" s="220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166</v>
      </c>
      <c r="AU224" s="17" t="s">
        <v>85</v>
      </c>
    </row>
    <row r="225" spans="1:65" s="2" customFormat="1" ht="19.5">
      <c r="A225" s="34"/>
      <c r="B225" s="35"/>
      <c r="C225" s="36"/>
      <c r="D225" s="217" t="s">
        <v>179</v>
      </c>
      <c r="E225" s="36"/>
      <c r="F225" s="221" t="s">
        <v>538</v>
      </c>
      <c r="G225" s="36"/>
      <c r="H225" s="36"/>
      <c r="I225" s="116"/>
      <c r="J225" s="36"/>
      <c r="K225" s="36"/>
      <c r="L225" s="39"/>
      <c r="M225" s="219"/>
      <c r="N225" s="220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179</v>
      </c>
      <c r="AU225" s="17" t="s">
        <v>85</v>
      </c>
    </row>
    <row r="226" spans="1:65" s="14" customFormat="1">
      <c r="B226" s="232"/>
      <c r="C226" s="233"/>
      <c r="D226" s="217" t="s">
        <v>181</v>
      </c>
      <c r="E226" s="234" t="s">
        <v>1</v>
      </c>
      <c r="F226" s="235" t="s">
        <v>608</v>
      </c>
      <c r="G226" s="233"/>
      <c r="H226" s="236">
        <v>510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AT226" s="242" t="s">
        <v>181</v>
      </c>
      <c r="AU226" s="242" t="s">
        <v>85</v>
      </c>
      <c r="AV226" s="14" t="s">
        <v>85</v>
      </c>
      <c r="AW226" s="14" t="s">
        <v>32</v>
      </c>
      <c r="AX226" s="14" t="s">
        <v>83</v>
      </c>
      <c r="AY226" s="242" t="s">
        <v>156</v>
      </c>
    </row>
    <row r="227" spans="1:65" s="2" customFormat="1" ht="21.75" customHeight="1">
      <c r="A227" s="34"/>
      <c r="B227" s="35"/>
      <c r="C227" s="204" t="s">
        <v>365</v>
      </c>
      <c r="D227" s="204" t="s">
        <v>159</v>
      </c>
      <c r="E227" s="205" t="s">
        <v>609</v>
      </c>
      <c r="F227" s="206" t="s">
        <v>610</v>
      </c>
      <c r="G227" s="207" t="s">
        <v>324</v>
      </c>
      <c r="H227" s="208">
        <v>2</v>
      </c>
      <c r="I227" s="209"/>
      <c r="J227" s="210">
        <f>ROUND(I227*H227,2)</f>
        <v>0</v>
      </c>
      <c r="K227" s="206" t="s">
        <v>163</v>
      </c>
      <c r="L227" s="39"/>
      <c r="M227" s="211" t="s">
        <v>1</v>
      </c>
      <c r="N227" s="212" t="s">
        <v>40</v>
      </c>
      <c r="O227" s="71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4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5" t="s">
        <v>164</v>
      </c>
      <c r="AT227" s="215" t="s">
        <v>159</v>
      </c>
      <c r="AU227" s="215" t="s">
        <v>85</v>
      </c>
      <c r="AY227" s="17" t="s">
        <v>156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7" t="s">
        <v>83</v>
      </c>
      <c r="BK227" s="216">
        <f>ROUND(I227*H227,2)</f>
        <v>0</v>
      </c>
      <c r="BL227" s="17" t="s">
        <v>164</v>
      </c>
      <c r="BM227" s="215" t="s">
        <v>611</v>
      </c>
    </row>
    <row r="228" spans="1:65" s="2" customFormat="1" ht="29.25">
      <c r="A228" s="34"/>
      <c r="B228" s="35"/>
      <c r="C228" s="36"/>
      <c r="D228" s="217" t="s">
        <v>166</v>
      </c>
      <c r="E228" s="36"/>
      <c r="F228" s="218" t="s">
        <v>612</v>
      </c>
      <c r="G228" s="36"/>
      <c r="H228" s="36"/>
      <c r="I228" s="116"/>
      <c r="J228" s="36"/>
      <c r="K228" s="36"/>
      <c r="L228" s="39"/>
      <c r="M228" s="219"/>
      <c r="N228" s="220"/>
      <c r="O228" s="71"/>
      <c r="P228" s="71"/>
      <c r="Q228" s="71"/>
      <c r="R228" s="71"/>
      <c r="S228" s="71"/>
      <c r="T228" s="72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166</v>
      </c>
      <c r="AU228" s="17" t="s">
        <v>85</v>
      </c>
    </row>
    <row r="229" spans="1:65" s="2" customFormat="1" ht="19.5">
      <c r="A229" s="34"/>
      <c r="B229" s="35"/>
      <c r="C229" s="36"/>
      <c r="D229" s="217" t="s">
        <v>179</v>
      </c>
      <c r="E229" s="36"/>
      <c r="F229" s="221" t="s">
        <v>613</v>
      </c>
      <c r="G229" s="36"/>
      <c r="H229" s="36"/>
      <c r="I229" s="116"/>
      <c r="J229" s="36"/>
      <c r="K229" s="36"/>
      <c r="L229" s="39"/>
      <c r="M229" s="219"/>
      <c r="N229" s="220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179</v>
      </c>
      <c r="AU229" s="17" t="s">
        <v>85</v>
      </c>
    </row>
    <row r="230" spans="1:65" s="2" customFormat="1" ht="21.75" customHeight="1">
      <c r="A230" s="34"/>
      <c r="B230" s="35"/>
      <c r="C230" s="204" t="s">
        <v>370</v>
      </c>
      <c r="D230" s="204" t="s">
        <v>159</v>
      </c>
      <c r="E230" s="205" t="s">
        <v>614</v>
      </c>
      <c r="F230" s="206" t="s">
        <v>615</v>
      </c>
      <c r="G230" s="207" t="s">
        <v>324</v>
      </c>
      <c r="H230" s="208">
        <v>2</v>
      </c>
      <c r="I230" s="209"/>
      <c r="J230" s="210">
        <f>ROUND(I230*H230,2)</f>
        <v>0</v>
      </c>
      <c r="K230" s="206" t="s">
        <v>163</v>
      </c>
      <c r="L230" s="39"/>
      <c r="M230" s="211" t="s">
        <v>1</v>
      </c>
      <c r="N230" s="212" t="s">
        <v>40</v>
      </c>
      <c r="O230" s="71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4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5" t="s">
        <v>164</v>
      </c>
      <c r="AT230" s="215" t="s">
        <v>159</v>
      </c>
      <c r="AU230" s="215" t="s">
        <v>85</v>
      </c>
      <c r="AY230" s="17" t="s">
        <v>156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7" t="s">
        <v>83</v>
      </c>
      <c r="BK230" s="216">
        <f>ROUND(I230*H230,2)</f>
        <v>0</v>
      </c>
      <c r="BL230" s="17" t="s">
        <v>164</v>
      </c>
      <c r="BM230" s="215" t="s">
        <v>616</v>
      </c>
    </row>
    <row r="231" spans="1:65" s="2" customFormat="1" ht="48.75">
      <c r="A231" s="34"/>
      <c r="B231" s="35"/>
      <c r="C231" s="36"/>
      <c r="D231" s="217" t="s">
        <v>166</v>
      </c>
      <c r="E231" s="36"/>
      <c r="F231" s="218" t="s">
        <v>617</v>
      </c>
      <c r="G231" s="36"/>
      <c r="H231" s="36"/>
      <c r="I231" s="116"/>
      <c r="J231" s="36"/>
      <c r="K231" s="36"/>
      <c r="L231" s="39"/>
      <c r="M231" s="219"/>
      <c r="N231" s="220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166</v>
      </c>
      <c r="AU231" s="17" t="s">
        <v>85</v>
      </c>
    </row>
    <row r="232" spans="1:65" s="2" customFormat="1" ht="19.5">
      <c r="A232" s="34"/>
      <c r="B232" s="35"/>
      <c r="C232" s="36"/>
      <c r="D232" s="217" t="s">
        <v>179</v>
      </c>
      <c r="E232" s="36"/>
      <c r="F232" s="221" t="s">
        <v>613</v>
      </c>
      <c r="G232" s="36"/>
      <c r="H232" s="36"/>
      <c r="I232" s="116"/>
      <c r="J232" s="36"/>
      <c r="K232" s="36"/>
      <c r="L232" s="39"/>
      <c r="M232" s="219"/>
      <c r="N232" s="220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179</v>
      </c>
      <c r="AU232" s="17" t="s">
        <v>85</v>
      </c>
    </row>
    <row r="233" spans="1:65" s="2" customFormat="1" ht="21.75" customHeight="1">
      <c r="A233" s="34"/>
      <c r="B233" s="35"/>
      <c r="C233" s="204" t="s">
        <v>377</v>
      </c>
      <c r="D233" s="204" t="s">
        <v>159</v>
      </c>
      <c r="E233" s="205" t="s">
        <v>618</v>
      </c>
      <c r="F233" s="206" t="s">
        <v>619</v>
      </c>
      <c r="G233" s="207" t="s">
        <v>324</v>
      </c>
      <c r="H233" s="208">
        <v>2</v>
      </c>
      <c r="I233" s="209"/>
      <c r="J233" s="210">
        <f>ROUND(I233*H233,2)</f>
        <v>0</v>
      </c>
      <c r="K233" s="206" t="s">
        <v>163</v>
      </c>
      <c r="L233" s="39"/>
      <c r="M233" s="211" t="s">
        <v>1</v>
      </c>
      <c r="N233" s="212" t="s">
        <v>40</v>
      </c>
      <c r="O233" s="71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5" t="s">
        <v>164</v>
      </c>
      <c r="AT233" s="215" t="s">
        <v>159</v>
      </c>
      <c r="AU233" s="215" t="s">
        <v>85</v>
      </c>
      <c r="AY233" s="17" t="s">
        <v>156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7" t="s">
        <v>83</v>
      </c>
      <c r="BK233" s="216">
        <f>ROUND(I233*H233,2)</f>
        <v>0</v>
      </c>
      <c r="BL233" s="17" t="s">
        <v>164</v>
      </c>
      <c r="BM233" s="215" t="s">
        <v>620</v>
      </c>
    </row>
    <row r="234" spans="1:65" s="2" customFormat="1" ht="87.75">
      <c r="A234" s="34"/>
      <c r="B234" s="35"/>
      <c r="C234" s="36"/>
      <c r="D234" s="217" t="s">
        <v>166</v>
      </c>
      <c r="E234" s="36"/>
      <c r="F234" s="218" t="s">
        <v>621</v>
      </c>
      <c r="G234" s="36"/>
      <c r="H234" s="36"/>
      <c r="I234" s="116"/>
      <c r="J234" s="36"/>
      <c r="K234" s="36"/>
      <c r="L234" s="39"/>
      <c r="M234" s="219"/>
      <c r="N234" s="220"/>
      <c r="O234" s="71"/>
      <c r="P234" s="71"/>
      <c r="Q234" s="71"/>
      <c r="R234" s="71"/>
      <c r="S234" s="71"/>
      <c r="T234" s="72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166</v>
      </c>
      <c r="AU234" s="17" t="s">
        <v>85</v>
      </c>
    </row>
    <row r="235" spans="1:65" s="2" customFormat="1" ht="19.5">
      <c r="A235" s="34"/>
      <c r="B235" s="35"/>
      <c r="C235" s="36"/>
      <c r="D235" s="217" t="s">
        <v>179</v>
      </c>
      <c r="E235" s="36"/>
      <c r="F235" s="221" t="s">
        <v>613</v>
      </c>
      <c r="G235" s="36"/>
      <c r="H235" s="36"/>
      <c r="I235" s="116"/>
      <c r="J235" s="36"/>
      <c r="K235" s="36"/>
      <c r="L235" s="39"/>
      <c r="M235" s="219"/>
      <c r="N235" s="220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179</v>
      </c>
      <c r="AU235" s="17" t="s">
        <v>85</v>
      </c>
    </row>
    <row r="236" spans="1:65" s="2" customFormat="1" ht="21.75" customHeight="1">
      <c r="A236" s="34"/>
      <c r="B236" s="35"/>
      <c r="C236" s="204" t="s">
        <v>382</v>
      </c>
      <c r="D236" s="204" t="s">
        <v>159</v>
      </c>
      <c r="E236" s="205" t="s">
        <v>622</v>
      </c>
      <c r="F236" s="206" t="s">
        <v>623</v>
      </c>
      <c r="G236" s="207" t="s">
        <v>176</v>
      </c>
      <c r="H236" s="208">
        <v>8.5</v>
      </c>
      <c r="I236" s="209"/>
      <c r="J236" s="210">
        <f>ROUND(I236*H236,2)</f>
        <v>0</v>
      </c>
      <c r="K236" s="206" t="s">
        <v>472</v>
      </c>
      <c r="L236" s="39"/>
      <c r="M236" s="211" t="s">
        <v>1</v>
      </c>
      <c r="N236" s="212" t="s">
        <v>40</v>
      </c>
      <c r="O236" s="71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5" t="s">
        <v>164</v>
      </c>
      <c r="AT236" s="215" t="s">
        <v>159</v>
      </c>
      <c r="AU236" s="215" t="s">
        <v>85</v>
      </c>
      <c r="AY236" s="17" t="s">
        <v>156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83</v>
      </c>
      <c r="BK236" s="216">
        <f>ROUND(I236*H236,2)</f>
        <v>0</v>
      </c>
      <c r="BL236" s="17" t="s">
        <v>164</v>
      </c>
      <c r="BM236" s="215" t="s">
        <v>624</v>
      </c>
    </row>
    <row r="237" spans="1:65" s="2" customFormat="1" ht="39">
      <c r="A237" s="34"/>
      <c r="B237" s="35"/>
      <c r="C237" s="36"/>
      <c r="D237" s="217" t="s">
        <v>166</v>
      </c>
      <c r="E237" s="36"/>
      <c r="F237" s="218" t="s">
        <v>625</v>
      </c>
      <c r="G237" s="36"/>
      <c r="H237" s="36"/>
      <c r="I237" s="116"/>
      <c r="J237" s="36"/>
      <c r="K237" s="36"/>
      <c r="L237" s="39"/>
      <c r="M237" s="219"/>
      <c r="N237" s="220"/>
      <c r="O237" s="71"/>
      <c r="P237" s="71"/>
      <c r="Q237" s="71"/>
      <c r="R237" s="71"/>
      <c r="S237" s="71"/>
      <c r="T237" s="72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166</v>
      </c>
      <c r="AU237" s="17" t="s">
        <v>85</v>
      </c>
    </row>
    <row r="238" spans="1:65" s="13" customFormat="1">
      <c r="B238" s="222"/>
      <c r="C238" s="223"/>
      <c r="D238" s="217" t="s">
        <v>181</v>
      </c>
      <c r="E238" s="224" t="s">
        <v>1</v>
      </c>
      <c r="F238" s="225" t="s">
        <v>626</v>
      </c>
      <c r="G238" s="223"/>
      <c r="H238" s="224" t="s">
        <v>1</v>
      </c>
      <c r="I238" s="226"/>
      <c r="J238" s="223"/>
      <c r="K238" s="223"/>
      <c r="L238" s="227"/>
      <c r="M238" s="228"/>
      <c r="N238" s="229"/>
      <c r="O238" s="229"/>
      <c r="P238" s="229"/>
      <c r="Q238" s="229"/>
      <c r="R238" s="229"/>
      <c r="S238" s="229"/>
      <c r="T238" s="230"/>
      <c r="AT238" s="231" t="s">
        <v>181</v>
      </c>
      <c r="AU238" s="231" t="s">
        <v>85</v>
      </c>
      <c r="AV238" s="13" t="s">
        <v>83</v>
      </c>
      <c r="AW238" s="13" t="s">
        <v>32</v>
      </c>
      <c r="AX238" s="13" t="s">
        <v>75</v>
      </c>
      <c r="AY238" s="231" t="s">
        <v>156</v>
      </c>
    </row>
    <row r="239" spans="1:65" s="14" customFormat="1">
      <c r="B239" s="232"/>
      <c r="C239" s="233"/>
      <c r="D239" s="217" t="s">
        <v>181</v>
      </c>
      <c r="E239" s="234" t="s">
        <v>1</v>
      </c>
      <c r="F239" s="235" t="s">
        <v>627</v>
      </c>
      <c r="G239" s="233"/>
      <c r="H239" s="236">
        <v>8.5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AT239" s="242" t="s">
        <v>181</v>
      </c>
      <c r="AU239" s="242" t="s">
        <v>85</v>
      </c>
      <c r="AV239" s="14" t="s">
        <v>85</v>
      </c>
      <c r="AW239" s="14" t="s">
        <v>32</v>
      </c>
      <c r="AX239" s="14" t="s">
        <v>83</v>
      </c>
      <c r="AY239" s="242" t="s">
        <v>156</v>
      </c>
    </row>
    <row r="240" spans="1:65" s="12" customFormat="1" ht="25.9" customHeight="1">
      <c r="B240" s="188"/>
      <c r="C240" s="189"/>
      <c r="D240" s="190" t="s">
        <v>74</v>
      </c>
      <c r="E240" s="191" t="s">
        <v>628</v>
      </c>
      <c r="F240" s="191" t="s">
        <v>629</v>
      </c>
      <c r="G240" s="189"/>
      <c r="H240" s="189"/>
      <c r="I240" s="192"/>
      <c r="J240" s="193">
        <f>BK240</f>
        <v>154420</v>
      </c>
      <c r="K240" s="189"/>
      <c r="L240" s="194"/>
      <c r="M240" s="195"/>
      <c r="N240" s="196"/>
      <c r="O240" s="196"/>
      <c r="P240" s="197">
        <f>SUM(P241:P252)</f>
        <v>0</v>
      </c>
      <c r="Q240" s="196"/>
      <c r="R240" s="197">
        <f>SUM(R241:R252)</f>
        <v>1.2407999999999999</v>
      </c>
      <c r="S240" s="196"/>
      <c r="T240" s="198">
        <f>SUM(T241:T252)</f>
        <v>0</v>
      </c>
      <c r="AR240" s="199" t="s">
        <v>83</v>
      </c>
      <c r="AT240" s="200" t="s">
        <v>74</v>
      </c>
      <c r="AU240" s="200" t="s">
        <v>75</v>
      </c>
      <c r="AY240" s="199" t="s">
        <v>156</v>
      </c>
      <c r="BK240" s="201">
        <f>SUM(BK241:BK252)</f>
        <v>154420</v>
      </c>
    </row>
    <row r="241" spans="1:65" s="2" customFormat="1" ht="21.75" customHeight="1">
      <c r="A241" s="34"/>
      <c r="B241" s="35"/>
      <c r="C241" s="254" t="s">
        <v>388</v>
      </c>
      <c r="D241" s="254" t="s">
        <v>283</v>
      </c>
      <c r="E241" s="255" t="s">
        <v>630</v>
      </c>
      <c r="F241" s="256" t="s">
        <v>631</v>
      </c>
      <c r="G241" s="257" t="s">
        <v>170</v>
      </c>
      <c r="H241" s="258">
        <v>310</v>
      </c>
      <c r="I241" s="259">
        <v>110</v>
      </c>
      <c r="J241" s="260">
        <f>ROUND(I241*H241,2)</f>
        <v>34100</v>
      </c>
      <c r="K241" s="256" t="s">
        <v>472</v>
      </c>
      <c r="L241" s="261"/>
      <c r="M241" s="262" t="s">
        <v>1</v>
      </c>
      <c r="N241" s="263" t="s">
        <v>40</v>
      </c>
      <c r="O241" s="71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5" t="s">
        <v>214</v>
      </c>
      <c r="AT241" s="215" t="s">
        <v>283</v>
      </c>
      <c r="AU241" s="215" t="s">
        <v>83</v>
      </c>
      <c r="AY241" s="17" t="s">
        <v>156</v>
      </c>
      <c r="BE241" s="216">
        <f>IF(N241="základní",J241,0)</f>
        <v>34100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83</v>
      </c>
      <c r="BK241" s="216">
        <f>ROUND(I241*H241,2)</f>
        <v>34100</v>
      </c>
      <c r="BL241" s="17" t="s">
        <v>164</v>
      </c>
      <c r="BM241" s="215" t="s">
        <v>632</v>
      </c>
    </row>
    <row r="242" spans="1:65" s="2" customFormat="1">
      <c r="A242" s="34"/>
      <c r="B242" s="35"/>
      <c r="C242" s="36"/>
      <c r="D242" s="217" t="s">
        <v>166</v>
      </c>
      <c r="E242" s="36"/>
      <c r="F242" s="218" t="s">
        <v>633</v>
      </c>
      <c r="G242" s="36"/>
      <c r="H242" s="36"/>
      <c r="I242" s="116"/>
      <c r="J242" s="36"/>
      <c r="K242" s="36"/>
      <c r="L242" s="39"/>
      <c r="M242" s="219"/>
      <c r="N242" s="220"/>
      <c r="O242" s="71"/>
      <c r="P242" s="71"/>
      <c r="Q242" s="71"/>
      <c r="R242" s="71"/>
      <c r="S242" s="71"/>
      <c r="T242" s="72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166</v>
      </c>
      <c r="AU242" s="17" t="s">
        <v>83</v>
      </c>
    </row>
    <row r="243" spans="1:65" s="14" customFormat="1">
      <c r="B243" s="232"/>
      <c r="C243" s="233"/>
      <c r="D243" s="217" t="s">
        <v>181</v>
      </c>
      <c r="E243" s="234" t="s">
        <v>465</v>
      </c>
      <c r="F243" s="235" t="s">
        <v>634</v>
      </c>
      <c r="G243" s="233"/>
      <c r="H243" s="236">
        <v>310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AT243" s="242" t="s">
        <v>181</v>
      </c>
      <c r="AU243" s="242" t="s">
        <v>83</v>
      </c>
      <c r="AV243" s="14" t="s">
        <v>85</v>
      </c>
      <c r="AW243" s="14" t="s">
        <v>32</v>
      </c>
      <c r="AX243" s="14" t="s">
        <v>83</v>
      </c>
      <c r="AY243" s="242" t="s">
        <v>156</v>
      </c>
    </row>
    <row r="244" spans="1:65" s="2" customFormat="1" ht="21.75" customHeight="1">
      <c r="A244" s="34"/>
      <c r="B244" s="35"/>
      <c r="C244" s="254" t="s">
        <v>397</v>
      </c>
      <c r="D244" s="254" t="s">
        <v>283</v>
      </c>
      <c r="E244" s="255" t="s">
        <v>635</v>
      </c>
      <c r="F244" s="256" t="s">
        <v>636</v>
      </c>
      <c r="G244" s="257" t="s">
        <v>324</v>
      </c>
      <c r="H244" s="258">
        <v>235</v>
      </c>
      <c r="I244" s="259">
        <v>160</v>
      </c>
      <c r="J244" s="260">
        <f>ROUND(I244*H244,2)</f>
        <v>37600</v>
      </c>
      <c r="K244" s="256" t="s">
        <v>472</v>
      </c>
      <c r="L244" s="261"/>
      <c r="M244" s="262" t="s">
        <v>1</v>
      </c>
      <c r="N244" s="263" t="s">
        <v>40</v>
      </c>
      <c r="O244" s="71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5" t="s">
        <v>214</v>
      </c>
      <c r="AT244" s="215" t="s">
        <v>283</v>
      </c>
      <c r="AU244" s="215" t="s">
        <v>83</v>
      </c>
      <c r="AY244" s="17" t="s">
        <v>156</v>
      </c>
      <c r="BE244" s="216">
        <f>IF(N244="základní",J244,0)</f>
        <v>37600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83</v>
      </c>
      <c r="BK244" s="216">
        <f>ROUND(I244*H244,2)</f>
        <v>37600</v>
      </c>
      <c r="BL244" s="17" t="s">
        <v>164</v>
      </c>
      <c r="BM244" s="215" t="s">
        <v>637</v>
      </c>
    </row>
    <row r="245" spans="1:65" s="2" customFormat="1">
      <c r="A245" s="34"/>
      <c r="B245" s="35"/>
      <c r="C245" s="36"/>
      <c r="D245" s="217" t="s">
        <v>166</v>
      </c>
      <c r="E245" s="36"/>
      <c r="F245" s="218" t="s">
        <v>638</v>
      </c>
      <c r="G245" s="36"/>
      <c r="H245" s="36"/>
      <c r="I245" s="116"/>
      <c r="J245" s="36"/>
      <c r="K245" s="36"/>
      <c r="L245" s="39"/>
      <c r="M245" s="219"/>
      <c r="N245" s="220"/>
      <c r="O245" s="71"/>
      <c r="P245" s="71"/>
      <c r="Q245" s="71"/>
      <c r="R245" s="71"/>
      <c r="S245" s="71"/>
      <c r="T245" s="72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166</v>
      </c>
      <c r="AU245" s="17" t="s">
        <v>83</v>
      </c>
    </row>
    <row r="246" spans="1:65" s="14" customFormat="1">
      <c r="B246" s="232"/>
      <c r="C246" s="233"/>
      <c r="D246" s="217" t="s">
        <v>181</v>
      </c>
      <c r="E246" s="234" t="s">
        <v>456</v>
      </c>
      <c r="F246" s="235" t="s">
        <v>639</v>
      </c>
      <c r="G246" s="233"/>
      <c r="H246" s="236">
        <v>235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AT246" s="242" t="s">
        <v>181</v>
      </c>
      <c r="AU246" s="242" t="s">
        <v>83</v>
      </c>
      <c r="AV246" s="14" t="s">
        <v>85</v>
      </c>
      <c r="AW246" s="14" t="s">
        <v>32</v>
      </c>
      <c r="AX246" s="14" t="s">
        <v>83</v>
      </c>
      <c r="AY246" s="242" t="s">
        <v>156</v>
      </c>
    </row>
    <row r="247" spans="1:65" s="2" customFormat="1" ht="21.75" customHeight="1">
      <c r="A247" s="34"/>
      <c r="B247" s="35"/>
      <c r="C247" s="254" t="s">
        <v>640</v>
      </c>
      <c r="D247" s="254" t="s">
        <v>283</v>
      </c>
      <c r="E247" s="255" t="s">
        <v>641</v>
      </c>
      <c r="F247" s="256" t="s">
        <v>642</v>
      </c>
      <c r="G247" s="257" t="s">
        <v>324</v>
      </c>
      <c r="H247" s="258">
        <v>940</v>
      </c>
      <c r="I247" s="259">
        <v>74.5</v>
      </c>
      <c r="J247" s="260">
        <f>ROUND(I247*H247,2)</f>
        <v>70030</v>
      </c>
      <c r="K247" s="256" t="s">
        <v>163</v>
      </c>
      <c r="L247" s="261"/>
      <c r="M247" s="262" t="s">
        <v>1</v>
      </c>
      <c r="N247" s="263" t="s">
        <v>40</v>
      </c>
      <c r="O247" s="71"/>
      <c r="P247" s="213">
        <f>O247*H247</f>
        <v>0</v>
      </c>
      <c r="Q247" s="213">
        <v>1.23E-3</v>
      </c>
      <c r="R247" s="213">
        <f>Q247*H247</f>
        <v>1.1561999999999999</v>
      </c>
      <c r="S247" s="213">
        <v>0</v>
      </c>
      <c r="T247" s="214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5" t="s">
        <v>214</v>
      </c>
      <c r="AT247" s="215" t="s">
        <v>283</v>
      </c>
      <c r="AU247" s="215" t="s">
        <v>83</v>
      </c>
      <c r="AY247" s="17" t="s">
        <v>156</v>
      </c>
      <c r="BE247" s="216">
        <f>IF(N247="základní",J247,0)</f>
        <v>70030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7" t="s">
        <v>83</v>
      </c>
      <c r="BK247" s="216">
        <f>ROUND(I247*H247,2)</f>
        <v>70030</v>
      </c>
      <c r="BL247" s="17" t="s">
        <v>164</v>
      </c>
      <c r="BM247" s="215" t="s">
        <v>643</v>
      </c>
    </row>
    <row r="248" spans="1:65" s="2" customFormat="1" ht="19.5">
      <c r="A248" s="34"/>
      <c r="B248" s="35"/>
      <c r="C248" s="36"/>
      <c r="D248" s="217" t="s">
        <v>166</v>
      </c>
      <c r="E248" s="36"/>
      <c r="F248" s="218" t="s">
        <v>644</v>
      </c>
      <c r="G248" s="36"/>
      <c r="H248" s="36"/>
      <c r="I248" s="116"/>
      <c r="J248" s="36"/>
      <c r="K248" s="36"/>
      <c r="L248" s="39"/>
      <c r="M248" s="219"/>
      <c r="N248" s="220"/>
      <c r="O248" s="71"/>
      <c r="P248" s="71"/>
      <c r="Q248" s="71"/>
      <c r="R248" s="71"/>
      <c r="S248" s="71"/>
      <c r="T248" s="72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166</v>
      </c>
      <c r="AU248" s="17" t="s">
        <v>83</v>
      </c>
    </row>
    <row r="249" spans="1:65" s="14" customFormat="1">
      <c r="B249" s="232"/>
      <c r="C249" s="233"/>
      <c r="D249" s="217" t="s">
        <v>181</v>
      </c>
      <c r="E249" s="234" t="s">
        <v>1</v>
      </c>
      <c r="F249" s="235" t="s">
        <v>645</v>
      </c>
      <c r="G249" s="233"/>
      <c r="H249" s="236">
        <v>940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AT249" s="242" t="s">
        <v>181</v>
      </c>
      <c r="AU249" s="242" t="s">
        <v>83</v>
      </c>
      <c r="AV249" s="14" t="s">
        <v>85</v>
      </c>
      <c r="AW249" s="14" t="s">
        <v>32</v>
      </c>
      <c r="AX249" s="14" t="s">
        <v>83</v>
      </c>
      <c r="AY249" s="242" t="s">
        <v>156</v>
      </c>
    </row>
    <row r="250" spans="1:65" s="2" customFormat="1" ht="21.75" customHeight="1">
      <c r="A250" s="34"/>
      <c r="B250" s="35"/>
      <c r="C250" s="254" t="s">
        <v>646</v>
      </c>
      <c r="D250" s="254" t="s">
        <v>283</v>
      </c>
      <c r="E250" s="255" t="s">
        <v>647</v>
      </c>
      <c r="F250" s="256" t="s">
        <v>648</v>
      </c>
      <c r="G250" s="257" t="s">
        <v>324</v>
      </c>
      <c r="H250" s="258">
        <v>470</v>
      </c>
      <c r="I250" s="259">
        <v>27</v>
      </c>
      <c r="J250" s="260">
        <f>ROUND(I250*H250,2)</f>
        <v>12690</v>
      </c>
      <c r="K250" s="256" t="s">
        <v>472</v>
      </c>
      <c r="L250" s="261"/>
      <c r="M250" s="262" t="s">
        <v>1</v>
      </c>
      <c r="N250" s="263" t="s">
        <v>40</v>
      </c>
      <c r="O250" s="71"/>
      <c r="P250" s="213">
        <f>O250*H250</f>
        <v>0</v>
      </c>
      <c r="Q250" s="213">
        <v>1.8000000000000001E-4</v>
      </c>
      <c r="R250" s="213">
        <f>Q250*H250</f>
        <v>8.4600000000000009E-2</v>
      </c>
      <c r="S250" s="213">
        <v>0</v>
      </c>
      <c r="T250" s="214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5" t="s">
        <v>214</v>
      </c>
      <c r="AT250" s="215" t="s">
        <v>283</v>
      </c>
      <c r="AU250" s="215" t="s">
        <v>83</v>
      </c>
      <c r="AY250" s="17" t="s">
        <v>156</v>
      </c>
      <c r="BE250" s="216">
        <f>IF(N250="základní",J250,0)</f>
        <v>12690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83</v>
      </c>
      <c r="BK250" s="216">
        <f>ROUND(I250*H250,2)</f>
        <v>12690</v>
      </c>
      <c r="BL250" s="17" t="s">
        <v>164</v>
      </c>
      <c r="BM250" s="215" t="s">
        <v>649</v>
      </c>
    </row>
    <row r="251" spans="1:65" s="2" customFormat="1">
      <c r="A251" s="34"/>
      <c r="B251" s="35"/>
      <c r="C251" s="36"/>
      <c r="D251" s="217" t="s">
        <v>166</v>
      </c>
      <c r="E251" s="36"/>
      <c r="F251" s="218" t="s">
        <v>650</v>
      </c>
      <c r="G251" s="36"/>
      <c r="H251" s="36"/>
      <c r="I251" s="116"/>
      <c r="J251" s="36"/>
      <c r="K251" s="36"/>
      <c r="L251" s="39"/>
      <c r="M251" s="219"/>
      <c r="N251" s="220"/>
      <c r="O251" s="71"/>
      <c r="P251" s="71"/>
      <c r="Q251" s="71"/>
      <c r="R251" s="71"/>
      <c r="S251" s="71"/>
      <c r="T251" s="72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166</v>
      </c>
      <c r="AU251" s="17" t="s">
        <v>83</v>
      </c>
    </row>
    <row r="252" spans="1:65" s="14" customFormat="1">
      <c r="B252" s="232"/>
      <c r="C252" s="233"/>
      <c r="D252" s="217" t="s">
        <v>181</v>
      </c>
      <c r="E252" s="234" t="s">
        <v>1</v>
      </c>
      <c r="F252" s="235" t="s">
        <v>651</v>
      </c>
      <c r="G252" s="233"/>
      <c r="H252" s="236">
        <v>470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AT252" s="242" t="s">
        <v>181</v>
      </c>
      <c r="AU252" s="242" t="s">
        <v>83</v>
      </c>
      <c r="AV252" s="14" t="s">
        <v>85</v>
      </c>
      <c r="AW252" s="14" t="s">
        <v>32</v>
      </c>
      <c r="AX252" s="14" t="s">
        <v>83</v>
      </c>
      <c r="AY252" s="242" t="s">
        <v>156</v>
      </c>
    </row>
    <row r="253" spans="1:65" s="12" customFormat="1" ht="25.9" customHeight="1">
      <c r="B253" s="188"/>
      <c r="C253" s="189"/>
      <c r="D253" s="190" t="s">
        <v>74</v>
      </c>
      <c r="E253" s="191" t="s">
        <v>283</v>
      </c>
      <c r="F253" s="191" t="s">
        <v>652</v>
      </c>
      <c r="G253" s="189"/>
      <c r="H253" s="189"/>
      <c r="I253" s="192"/>
      <c r="J253" s="193">
        <f>BK253</f>
        <v>0</v>
      </c>
      <c r="K253" s="189"/>
      <c r="L253" s="194"/>
      <c r="M253" s="195"/>
      <c r="N253" s="196"/>
      <c r="O253" s="196"/>
      <c r="P253" s="197">
        <f>SUM(P254:P259)</f>
        <v>0</v>
      </c>
      <c r="Q253" s="196"/>
      <c r="R253" s="197">
        <f>SUM(R254:R259)</f>
        <v>500.26800000000003</v>
      </c>
      <c r="S253" s="196"/>
      <c r="T253" s="198">
        <f>SUM(T254:T259)</f>
        <v>0</v>
      </c>
      <c r="AR253" s="199" t="s">
        <v>173</v>
      </c>
      <c r="AT253" s="200" t="s">
        <v>74</v>
      </c>
      <c r="AU253" s="200" t="s">
        <v>75</v>
      </c>
      <c r="AY253" s="199" t="s">
        <v>156</v>
      </c>
      <c r="BK253" s="201">
        <f>SUM(BK254:BK259)</f>
        <v>0</v>
      </c>
    </row>
    <row r="254" spans="1:65" s="2" customFormat="1" ht="21.75" customHeight="1">
      <c r="A254" s="34"/>
      <c r="B254" s="35"/>
      <c r="C254" s="254" t="s">
        <v>653</v>
      </c>
      <c r="D254" s="254" t="s">
        <v>283</v>
      </c>
      <c r="E254" s="255" t="s">
        <v>654</v>
      </c>
      <c r="F254" s="256" t="s">
        <v>655</v>
      </c>
      <c r="G254" s="257" t="s">
        <v>294</v>
      </c>
      <c r="H254" s="258">
        <v>494.53300000000002</v>
      </c>
      <c r="I254" s="259"/>
      <c r="J254" s="260">
        <f>ROUND(I254*H254,2)</f>
        <v>0</v>
      </c>
      <c r="K254" s="256" t="s">
        <v>472</v>
      </c>
      <c r="L254" s="261"/>
      <c r="M254" s="262" t="s">
        <v>1</v>
      </c>
      <c r="N254" s="263" t="s">
        <v>40</v>
      </c>
      <c r="O254" s="71"/>
      <c r="P254" s="213">
        <f>O254*H254</f>
        <v>0</v>
      </c>
      <c r="Q254" s="213">
        <v>1</v>
      </c>
      <c r="R254" s="213">
        <f>Q254*H254</f>
        <v>494.53300000000002</v>
      </c>
      <c r="S254" s="213">
        <v>0</v>
      </c>
      <c r="T254" s="214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5" t="s">
        <v>214</v>
      </c>
      <c r="AT254" s="215" t="s">
        <v>283</v>
      </c>
      <c r="AU254" s="215" t="s">
        <v>83</v>
      </c>
      <c r="AY254" s="17" t="s">
        <v>156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7" t="s">
        <v>83</v>
      </c>
      <c r="BK254" s="216">
        <f>ROUND(I254*H254,2)</f>
        <v>0</v>
      </c>
      <c r="BL254" s="17" t="s">
        <v>164</v>
      </c>
      <c r="BM254" s="215" t="s">
        <v>656</v>
      </c>
    </row>
    <row r="255" spans="1:65" s="2" customFormat="1">
      <c r="A255" s="34"/>
      <c r="B255" s="35"/>
      <c r="C255" s="36"/>
      <c r="D255" s="217" t="s">
        <v>166</v>
      </c>
      <c r="E255" s="36"/>
      <c r="F255" s="218" t="s">
        <v>655</v>
      </c>
      <c r="G255" s="36"/>
      <c r="H255" s="36"/>
      <c r="I255" s="116"/>
      <c r="J255" s="36"/>
      <c r="K255" s="36"/>
      <c r="L255" s="39"/>
      <c r="M255" s="219"/>
      <c r="N255" s="220"/>
      <c r="O255" s="71"/>
      <c r="P255" s="71"/>
      <c r="Q255" s="71"/>
      <c r="R255" s="71"/>
      <c r="S255" s="71"/>
      <c r="T255" s="72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166</v>
      </c>
      <c r="AU255" s="17" t="s">
        <v>83</v>
      </c>
    </row>
    <row r="256" spans="1:65" s="14" customFormat="1">
      <c r="B256" s="232"/>
      <c r="C256" s="233"/>
      <c r="D256" s="217" t="s">
        <v>181</v>
      </c>
      <c r="E256" s="234" t="s">
        <v>461</v>
      </c>
      <c r="F256" s="235" t="s">
        <v>657</v>
      </c>
      <c r="G256" s="233"/>
      <c r="H256" s="236">
        <v>494.53300000000002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AT256" s="242" t="s">
        <v>181</v>
      </c>
      <c r="AU256" s="242" t="s">
        <v>83</v>
      </c>
      <c r="AV256" s="14" t="s">
        <v>85</v>
      </c>
      <c r="AW256" s="14" t="s">
        <v>32</v>
      </c>
      <c r="AX256" s="14" t="s">
        <v>83</v>
      </c>
      <c r="AY256" s="242" t="s">
        <v>156</v>
      </c>
    </row>
    <row r="257" spans="1:65" s="2" customFormat="1" ht="21.75" customHeight="1">
      <c r="A257" s="34"/>
      <c r="B257" s="35"/>
      <c r="C257" s="254" t="s">
        <v>658</v>
      </c>
      <c r="D257" s="254" t="s">
        <v>283</v>
      </c>
      <c r="E257" s="255" t="s">
        <v>659</v>
      </c>
      <c r="F257" s="256" t="s">
        <v>660</v>
      </c>
      <c r="G257" s="257" t="s">
        <v>294</v>
      </c>
      <c r="H257" s="258">
        <v>5.7350000000000003</v>
      </c>
      <c r="I257" s="259"/>
      <c r="J257" s="260">
        <f>ROUND(I257*H257,2)</f>
        <v>0</v>
      </c>
      <c r="K257" s="256" t="s">
        <v>163</v>
      </c>
      <c r="L257" s="261"/>
      <c r="M257" s="262" t="s">
        <v>1</v>
      </c>
      <c r="N257" s="263" t="s">
        <v>40</v>
      </c>
      <c r="O257" s="71"/>
      <c r="P257" s="213">
        <f>O257*H257</f>
        <v>0</v>
      </c>
      <c r="Q257" s="213">
        <v>1</v>
      </c>
      <c r="R257" s="213">
        <f>Q257*H257</f>
        <v>5.7350000000000003</v>
      </c>
      <c r="S257" s="213">
        <v>0</v>
      </c>
      <c r="T257" s="214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5" t="s">
        <v>214</v>
      </c>
      <c r="AT257" s="215" t="s">
        <v>283</v>
      </c>
      <c r="AU257" s="215" t="s">
        <v>83</v>
      </c>
      <c r="AY257" s="17" t="s">
        <v>156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7" t="s">
        <v>83</v>
      </c>
      <c r="BK257" s="216">
        <f>ROUND(I257*H257,2)</f>
        <v>0</v>
      </c>
      <c r="BL257" s="17" t="s">
        <v>164</v>
      </c>
      <c r="BM257" s="215" t="s">
        <v>661</v>
      </c>
    </row>
    <row r="258" spans="1:65" s="2" customFormat="1">
      <c r="A258" s="34"/>
      <c r="B258" s="35"/>
      <c r="C258" s="36"/>
      <c r="D258" s="217" t="s">
        <v>166</v>
      </c>
      <c r="E258" s="36"/>
      <c r="F258" s="218" t="s">
        <v>660</v>
      </c>
      <c r="G258" s="36"/>
      <c r="H258" s="36"/>
      <c r="I258" s="116"/>
      <c r="J258" s="36"/>
      <c r="K258" s="36"/>
      <c r="L258" s="39"/>
      <c r="M258" s="219"/>
      <c r="N258" s="220"/>
      <c r="O258" s="71"/>
      <c r="P258" s="71"/>
      <c r="Q258" s="71"/>
      <c r="R258" s="71"/>
      <c r="S258" s="71"/>
      <c r="T258" s="72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166</v>
      </c>
      <c r="AU258" s="17" t="s">
        <v>83</v>
      </c>
    </row>
    <row r="259" spans="1:65" s="14" customFormat="1">
      <c r="B259" s="232"/>
      <c r="C259" s="233"/>
      <c r="D259" s="217" t="s">
        <v>181</v>
      </c>
      <c r="E259" s="234" t="s">
        <v>463</v>
      </c>
      <c r="F259" s="235" t="s">
        <v>662</v>
      </c>
      <c r="G259" s="233"/>
      <c r="H259" s="236">
        <v>5.7350000000000003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AT259" s="242" t="s">
        <v>181</v>
      </c>
      <c r="AU259" s="242" t="s">
        <v>83</v>
      </c>
      <c r="AV259" s="14" t="s">
        <v>85</v>
      </c>
      <c r="AW259" s="14" t="s">
        <v>32</v>
      </c>
      <c r="AX259" s="14" t="s">
        <v>83</v>
      </c>
      <c r="AY259" s="242" t="s">
        <v>156</v>
      </c>
    </row>
    <row r="260" spans="1:65" s="12" customFormat="1" ht="25.9" customHeight="1">
      <c r="B260" s="188"/>
      <c r="C260" s="189"/>
      <c r="D260" s="190" t="s">
        <v>74</v>
      </c>
      <c r="E260" s="191" t="s">
        <v>349</v>
      </c>
      <c r="F260" s="191" t="s">
        <v>350</v>
      </c>
      <c r="G260" s="189"/>
      <c r="H260" s="189"/>
      <c r="I260" s="192"/>
      <c r="J260" s="193">
        <f>BK260</f>
        <v>0</v>
      </c>
      <c r="K260" s="189"/>
      <c r="L260" s="194"/>
      <c r="M260" s="195"/>
      <c r="N260" s="196"/>
      <c r="O260" s="196"/>
      <c r="P260" s="197">
        <f>SUM(P261:P290)</f>
        <v>0</v>
      </c>
      <c r="Q260" s="196"/>
      <c r="R260" s="197">
        <f>SUM(R261:R290)</f>
        <v>0</v>
      </c>
      <c r="S260" s="196"/>
      <c r="T260" s="198">
        <f>SUM(T261:T290)</f>
        <v>0</v>
      </c>
      <c r="AR260" s="199" t="s">
        <v>164</v>
      </c>
      <c r="AT260" s="200" t="s">
        <v>74</v>
      </c>
      <c r="AU260" s="200" t="s">
        <v>75</v>
      </c>
      <c r="AY260" s="199" t="s">
        <v>156</v>
      </c>
      <c r="BK260" s="201">
        <f>SUM(BK261:BK290)</f>
        <v>0</v>
      </c>
    </row>
    <row r="261" spans="1:65" s="2" customFormat="1" ht="21.75" customHeight="1">
      <c r="A261" s="34"/>
      <c r="B261" s="35"/>
      <c r="C261" s="204" t="s">
        <v>663</v>
      </c>
      <c r="D261" s="204" t="s">
        <v>159</v>
      </c>
      <c r="E261" s="205" t="s">
        <v>664</v>
      </c>
      <c r="F261" s="206" t="s">
        <v>665</v>
      </c>
      <c r="G261" s="207" t="s">
        <v>324</v>
      </c>
      <c r="H261" s="208">
        <v>1</v>
      </c>
      <c r="I261" s="209"/>
      <c r="J261" s="210">
        <f>ROUND(I261*H261,2)</f>
        <v>0</v>
      </c>
      <c r="K261" s="206" t="s">
        <v>472</v>
      </c>
      <c r="L261" s="39"/>
      <c r="M261" s="211" t="s">
        <v>1</v>
      </c>
      <c r="N261" s="212" t="s">
        <v>40</v>
      </c>
      <c r="O261" s="71"/>
      <c r="P261" s="213">
        <f>O261*H261</f>
        <v>0</v>
      </c>
      <c r="Q261" s="213">
        <v>0</v>
      </c>
      <c r="R261" s="213">
        <f>Q261*H261</f>
        <v>0</v>
      </c>
      <c r="S261" s="213">
        <v>0</v>
      </c>
      <c r="T261" s="214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5" t="s">
        <v>354</v>
      </c>
      <c r="AT261" s="215" t="s">
        <v>159</v>
      </c>
      <c r="AU261" s="215" t="s">
        <v>83</v>
      </c>
      <c r="AY261" s="17" t="s">
        <v>156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7" t="s">
        <v>83</v>
      </c>
      <c r="BK261" s="216">
        <f>ROUND(I261*H261,2)</f>
        <v>0</v>
      </c>
      <c r="BL261" s="17" t="s">
        <v>354</v>
      </c>
      <c r="BM261" s="215" t="s">
        <v>666</v>
      </c>
    </row>
    <row r="262" spans="1:65" s="2" customFormat="1" ht="39">
      <c r="A262" s="34"/>
      <c r="B262" s="35"/>
      <c r="C262" s="36"/>
      <c r="D262" s="217" t="s">
        <v>166</v>
      </c>
      <c r="E262" s="36"/>
      <c r="F262" s="218" t="s">
        <v>667</v>
      </c>
      <c r="G262" s="36"/>
      <c r="H262" s="36"/>
      <c r="I262" s="116"/>
      <c r="J262" s="36"/>
      <c r="K262" s="36"/>
      <c r="L262" s="39"/>
      <c r="M262" s="219"/>
      <c r="N262" s="220"/>
      <c r="O262" s="71"/>
      <c r="P262" s="71"/>
      <c r="Q262" s="71"/>
      <c r="R262" s="71"/>
      <c r="S262" s="71"/>
      <c r="T262" s="72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166</v>
      </c>
      <c r="AU262" s="17" t="s">
        <v>83</v>
      </c>
    </row>
    <row r="263" spans="1:65" s="2" customFormat="1" ht="21.75" customHeight="1">
      <c r="A263" s="34"/>
      <c r="B263" s="35"/>
      <c r="C263" s="204" t="s">
        <v>451</v>
      </c>
      <c r="D263" s="204" t="s">
        <v>159</v>
      </c>
      <c r="E263" s="205" t="s">
        <v>668</v>
      </c>
      <c r="F263" s="206" t="s">
        <v>669</v>
      </c>
      <c r="G263" s="207" t="s">
        <v>324</v>
      </c>
      <c r="H263" s="208">
        <v>1</v>
      </c>
      <c r="I263" s="209"/>
      <c r="J263" s="210">
        <f>ROUND(I263*H263,2)</f>
        <v>0</v>
      </c>
      <c r="K263" s="206" t="s">
        <v>472</v>
      </c>
      <c r="L263" s="39"/>
      <c r="M263" s="211" t="s">
        <v>1</v>
      </c>
      <c r="N263" s="212" t="s">
        <v>40</v>
      </c>
      <c r="O263" s="71"/>
      <c r="P263" s="213">
        <f>O263*H263</f>
        <v>0</v>
      </c>
      <c r="Q263" s="213">
        <v>0</v>
      </c>
      <c r="R263" s="213">
        <f>Q263*H263</f>
        <v>0</v>
      </c>
      <c r="S263" s="213">
        <v>0</v>
      </c>
      <c r="T263" s="214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5" t="s">
        <v>354</v>
      </c>
      <c r="AT263" s="215" t="s">
        <v>159</v>
      </c>
      <c r="AU263" s="215" t="s">
        <v>83</v>
      </c>
      <c r="AY263" s="17" t="s">
        <v>156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7" t="s">
        <v>83</v>
      </c>
      <c r="BK263" s="216">
        <f>ROUND(I263*H263,2)</f>
        <v>0</v>
      </c>
      <c r="BL263" s="17" t="s">
        <v>354</v>
      </c>
      <c r="BM263" s="215" t="s">
        <v>670</v>
      </c>
    </row>
    <row r="264" spans="1:65" s="2" customFormat="1" ht="19.5">
      <c r="A264" s="34"/>
      <c r="B264" s="35"/>
      <c r="C264" s="36"/>
      <c r="D264" s="217" t="s">
        <v>166</v>
      </c>
      <c r="E264" s="36"/>
      <c r="F264" s="218" t="s">
        <v>669</v>
      </c>
      <c r="G264" s="36"/>
      <c r="H264" s="36"/>
      <c r="I264" s="116"/>
      <c r="J264" s="36"/>
      <c r="K264" s="36"/>
      <c r="L264" s="39"/>
      <c r="M264" s="219"/>
      <c r="N264" s="220"/>
      <c r="O264" s="71"/>
      <c r="P264" s="71"/>
      <c r="Q264" s="71"/>
      <c r="R264" s="71"/>
      <c r="S264" s="71"/>
      <c r="T264" s="72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166</v>
      </c>
      <c r="AU264" s="17" t="s">
        <v>83</v>
      </c>
    </row>
    <row r="265" spans="1:65" s="2" customFormat="1" ht="21.75" customHeight="1">
      <c r="A265" s="34"/>
      <c r="B265" s="35"/>
      <c r="C265" s="204" t="s">
        <v>671</v>
      </c>
      <c r="D265" s="204" t="s">
        <v>159</v>
      </c>
      <c r="E265" s="205" t="s">
        <v>352</v>
      </c>
      <c r="F265" s="206" t="s">
        <v>672</v>
      </c>
      <c r="G265" s="207" t="s">
        <v>294</v>
      </c>
      <c r="H265" s="208">
        <v>481.65600000000001</v>
      </c>
      <c r="I265" s="209"/>
      <c r="J265" s="210">
        <f>ROUND(I265*H265,2)</f>
        <v>0</v>
      </c>
      <c r="K265" s="206" t="s">
        <v>1</v>
      </c>
      <c r="L265" s="39"/>
      <c r="M265" s="211" t="s">
        <v>1</v>
      </c>
      <c r="N265" s="212" t="s">
        <v>40</v>
      </c>
      <c r="O265" s="71"/>
      <c r="P265" s="213">
        <f>O265*H265</f>
        <v>0</v>
      </c>
      <c r="Q265" s="213">
        <v>0</v>
      </c>
      <c r="R265" s="213">
        <f>Q265*H265</f>
        <v>0</v>
      </c>
      <c r="S265" s="213">
        <v>0</v>
      </c>
      <c r="T265" s="214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15" t="s">
        <v>164</v>
      </c>
      <c r="AT265" s="215" t="s">
        <v>159</v>
      </c>
      <c r="AU265" s="215" t="s">
        <v>83</v>
      </c>
      <c r="AY265" s="17" t="s">
        <v>156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7" t="s">
        <v>83</v>
      </c>
      <c r="BK265" s="216">
        <f>ROUND(I265*H265,2)</f>
        <v>0</v>
      </c>
      <c r="BL265" s="17" t="s">
        <v>164</v>
      </c>
      <c r="BM265" s="215" t="s">
        <v>673</v>
      </c>
    </row>
    <row r="266" spans="1:65" s="2" customFormat="1" ht="117">
      <c r="A266" s="34"/>
      <c r="B266" s="35"/>
      <c r="C266" s="36"/>
      <c r="D266" s="217" t="s">
        <v>166</v>
      </c>
      <c r="E266" s="36"/>
      <c r="F266" s="218" t="s">
        <v>674</v>
      </c>
      <c r="G266" s="36"/>
      <c r="H266" s="36"/>
      <c r="I266" s="116"/>
      <c r="J266" s="36"/>
      <c r="K266" s="36"/>
      <c r="L266" s="39"/>
      <c r="M266" s="219"/>
      <c r="N266" s="220"/>
      <c r="O266" s="71"/>
      <c r="P266" s="71"/>
      <c r="Q266" s="71"/>
      <c r="R266" s="71"/>
      <c r="S266" s="71"/>
      <c r="T266" s="72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166</v>
      </c>
      <c r="AU266" s="17" t="s">
        <v>83</v>
      </c>
    </row>
    <row r="267" spans="1:65" s="2" customFormat="1" ht="19.5">
      <c r="A267" s="34"/>
      <c r="B267" s="35"/>
      <c r="C267" s="36"/>
      <c r="D267" s="217" t="s">
        <v>179</v>
      </c>
      <c r="E267" s="36"/>
      <c r="F267" s="221" t="s">
        <v>357</v>
      </c>
      <c r="G267" s="36"/>
      <c r="H267" s="36"/>
      <c r="I267" s="116"/>
      <c r="J267" s="36"/>
      <c r="K267" s="36"/>
      <c r="L267" s="39"/>
      <c r="M267" s="219"/>
      <c r="N267" s="220"/>
      <c r="O267" s="71"/>
      <c r="P267" s="71"/>
      <c r="Q267" s="71"/>
      <c r="R267" s="71"/>
      <c r="S267" s="71"/>
      <c r="T267" s="72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179</v>
      </c>
      <c r="AU267" s="17" t="s">
        <v>83</v>
      </c>
    </row>
    <row r="268" spans="1:65" s="14" customFormat="1">
      <c r="B268" s="232"/>
      <c r="C268" s="233"/>
      <c r="D268" s="217" t="s">
        <v>181</v>
      </c>
      <c r="E268" s="234" t="s">
        <v>1</v>
      </c>
      <c r="F268" s="235" t="s">
        <v>675</v>
      </c>
      <c r="G268" s="233"/>
      <c r="H268" s="236">
        <v>481.65600000000001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AT268" s="242" t="s">
        <v>181</v>
      </c>
      <c r="AU268" s="242" t="s">
        <v>83</v>
      </c>
      <c r="AV268" s="14" t="s">
        <v>85</v>
      </c>
      <c r="AW268" s="14" t="s">
        <v>32</v>
      </c>
      <c r="AX268" s="14" t="s">
        <v>83</v>
      </c>
      <c r="AY268" s="242" t="s">
        <v>156</v>
      </c>
    </row>
    <row r="269" spans="1:65" s="2" customFormat="1" ht="44.25" customHeight="1">
      <c r="A269" s="34"/>
      <c r="B269" s="35"/>
      <c r="C269" s="204" t="s">
        <v>676</v>
      </c>
      <c r="D269" s="204" t="s">
        <v>159</v>
      </c>
      <c r="E269" s="205" t="s">
        <v>371</v>
      </c>
      <c r="F269" s="206" t="s">
        <v>372</v>
      </c>
      <c r="G269" s="207" t="s">
        <v>294</v>
      </c>
      <c r="H269" s="208">
        <v>500.26799999999997</v>
      </c>
      <c r="I269" s="209"/>
      <c r="J269" s="210">
        <f>ROUND(I269*H269,2)</f>
        <v>0</v>
      </c>
      <c r="K269" s="206" t="s">
        <v>163</v>
      </c>
      <c r="L269" s="39"/>
      <c r="M269" s="211" t="s">
        <v>1</v>
      </c>
      <c r="N269" s="212" t="s">
        <v>40</v>
      </c>
      <c r="O269" s="71"/>
      <c r="P269" s="213">
        <f>O269*H269</f>
        <v>0</v>
      </c>
      <c r="Q269" s="213">
        <v>0</v>
      </c>
      <c r="R269" s="213">
        <f>Q269*H269</f>
        <v>0</v>
      </c>
      <c r="S269" s="213">
        <v>0</v>
      </c>
      <c r="T269" s="214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15" t="s">
        <v>354</v>
      </c>
      <c r="AT269" s="215" t="s">
        <v>159</v>
      </c>
      <c r="AU269" s="215" t="s">
        <v>83</v>
      </c>
      <c r="AY269" s="17" t="s">
        <v>156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7" t="s">
        <v>83</v>
      </c>
      <c r="BK269" s="216">
        <f>ROUND(I269*H269,2)</f>
        <v>0</v>
      </c>
      <c r="BL269" s="17" t="s">
        <v>354</v>
      </c>
      <c r="BM269" s="215" t="s">
        <v>677</v>
      </c>
    </row>
    <row r="270" spans="1:65" s="2" customFormat="1" ht="136.5">
      <c r="A270" s="34"/>
      <c r="B270" s="35"/>
      <c r="C270" s="36"/>
      <c r="D270" s="217" t="s">
        <v>166</v>
      </c>
      <c r="E270" s="36"/>
      <c r="F270" s="218" t="s">
        <v>374</v>
      </c>
      <c r="G270" s="36"/>
      <c r="H270" s="36"/>
      <c r="I270" s="116"/>
      <c r="J270" s="36"/>
      <c r="K270" s="36"/>
      <c r="L270" s="39"/>
      <c r="M270" s="219"/>
      <c r="N270" s="220"/>
      <c r="O270" s="71"/>
      <c r="P270" s="71"/>
      <c r="Q270" s="71"/>
      <c r="R270" s="71"/>
      <c r="S270" s="71"/>
      <c r="T270" s="72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166</v>
      </c>
      <c r="AU270" s="17" t="s">
        <v>83</v>
      </c>
    </row>
    <row r="271" spans="1:65" s="2" customFormat="1" ht="19.5">
      <c r="A271" s="34"/>
      <c r="B271" s="35"/>
      <c r="C271" s="36"/>
      <c r="D271" s="217" t="s">
        <v>179</v>
      </c>
      <c r="E271" s="36"/>
      <c r="F271" s="221" t="s">
        <v>357</v>
      </c>
      <c r="G271" s="36"/>
      <c r="H271" s="36"/>
      <c r="I271" s="116"/>
      <c r="J271" s="36"/>
      <c r="K271" s="36"/>
      <c r="L271" s="39"/>
      <c r="M271" s="219"/>
      <c r="N271" s="220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179</v>
      </c>
      <c r="AU271" s="17" t="s">
        <v>83</v>
      </c>
    </row>
    <row r="272" spans="1:65" s="14" customFormat="1">
      <c r="B272" s="232"/>
      <c r="C272" s="233"/>
      <c r="D272" s="217" t="s">
        <v>181</v>
      </c>
      <c r="E272" s="234" t="s">
        <v>1</v>
      </c>
      <c r="F272" s="235" t="s">
        <v>678</v>
      </c>
      <c r="G272" s="233"/>
      <c r="H272" s="236">
        <v>500.26799999999997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AT272" s="242" t="s">
        <v>181</v>
      </c>
      <c r="AU272" s="242" t="s">
        <v>83</v>
      </c>
      <c r="AV272" s="14" t="s">
        <v>85</v>
      </c>
      <c r="AW272" s="14" t="s">
        <v>32</v>
      </c>
      <c r="AX272" s="14" t="s">
        <v>83</v>
      </c>
      <c r="AY272" s="242" t="s">
        <v>156</v>
      </c>
    </row>
    <row r="273" spans="1:65" s="2" customFormat="1" ht="55.5" customHeight="1">
      <c r="A273" s="34"/>
      <c r="B273" s="35"/>
      <c r="C273" s="204" t="s">
        <v>679</v>
      </c>
      <c r="D273" s="204" t="s">
        <v>159</v>
      </c>
      <c r="E273" s="205" t="s">
        <v>680</v>
      </c>
      <c r="F273" s="206" t="s">
        <v>681</v>
      </c>
      <c r="G273" s="207" t="s">
        <v>294</v>
      </c>
      <c r="H273" s="208">
        <v>70.5</v>
      </c>
      <c r="I273" s="209"/>
      <c r="J273" s="210">
        <f>ROUND(I273*H273,2)</f>
        <v>0</v>
      </c>
      <c r="K273" s="206" t="s">
        <v>163</v>
      </c>
      <c r="L273" s="39"/>
      <c r="M273" s="211" t="s">
        <v>1</v>
      </c>
      <c r="N273" s="212" t="s">
        <v>40</v>
      </c>
      <c r="O273" s="71"/>
      <c r="P273" s="213">
        <f>O273*H273</f>
        <v>0</v>
      </c>
      <c r="Q273" s="213">
        <v>0</v>
      </c>
      <c r="R273" s="213">
        <f>Q273*H273</f>
        <v>0</v>
      </c>
      <c r="S273" s="213">
        <v>0</v>
      </c>
      <c r="T273" s="214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15" t="s">
        <v>354</v>
      </c>
      <c r="AT273" s="215" t="s">
        <v>159</v>
      </c>
      <c r="AU273" s="215" t="s">
        <v>83</v>
      </c>
      <c r="AY273" s="17" t="s">
        <v>156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7" t="s">
        <v>83</v>
      </c>
      <c r="BK273" s="216">
        <f>ROUND(I273*H273,2)</f>
        <v>0</v>
      </c>
      <c r="BL273" s="17" t="s">
        <v>354</v>
      </c>
      <c r="BM273" s="215" t="s">
        <v>682</v>
      </c>
    </row>
    <row r="274" spans="1:65" s="2" customFormat="1" ht="136.5">
      <c r="A274" s="34"/>
      <c r="B274" s="35"/>
      <c r="C274" s="36"/>
      <c r="D274" s="217" t="s">
        <v>166</v>
      </c>
      <c r="E274" s="36"/>
      <c r="F274" s="218" t="s">
        <v>683</v>
      </c>
      <c r="G274" s="36"/>
      <c r="H274" s="36"/>
      <c r="I274" s="116"/>
      <c r="J274" s="36"/>
      <c r="K274" s="36"/>
      <c r="L274" s="39"/>
      <c r="M274" s="219"/>
      <c r="N274" s="220"/>
      <c r="O274" s="71"/>
      <c r="P274" s="71"/>
      <c r="Q274" s="71"/>
      <c r="R274" s="71"/>
      <c r="S274" s="71"/>
      <c r="T274" s="72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166</v>
      </c>
      <c r="AU274" s="17" t="s">
        <v>83</v>
      </c>
    </row>
    <row r="275" spans="1:65" s="2" customFormat="1" ht="19.5">
      <c r="A275" s="34"/>
      <c r="B275" s="35"/>
      <c r="C275" s="36"/>
      <c r="D275" s="217" t="s">
        <v>179</v>
      </c>
      <c r="E275" s="36"/>
      <c r="F275" s="221" t="s">
        <v>357</v>
      </c>
      <c r="G275" s="36"/>
      <c r="H275" s="36"/>
      <c r="I275" s="116"/>
      <c r="J275" s="36"/>
      <c r="K275" s="36"/>
      <c r="L275" s="39"/>
      <c r="M275" s="219"/>
      <c r="N275" s="220"/>
      <c r="O275" s="71"/>
      <c r="P275" s="71"/>
      <c r="Q275" s="71"/>
      <c r="R275" s="71"/>
      <c r="S275" s="71"/>
      <c r="T275" s="72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179</v>
      </c>
      <c r="AU275" s="17" t="s">
        <v>83</v>
      </c>
    </row>
    <row r="276" spans="1:65" s="13" customFormat="1">
      <c r="B276" s="222"/>
      <c r="C276" s="223"/>
      <c r="D276" s="217" t="s">
        <v>181</v>
      </c>
      <c r="E276" s="224" t="s">
        <v>1</v>
      </c>
      <c r="F276" s="225" t="s">
        <v>684</v>
      </c>
      <c r="G276" s="223"/>
      <c r="H276" s="224" t="s">
        <v>1</v>
      </c>
      <c r="I276" s="226"/>
      <c r="J276" s="223"/>
      <c r="K276" s="223"/>
      <c r="L276" s="227"/>
      <c r="M276" s="228"/>
      <c r="N276" s="229"/>
      <c r="O276" s="229"/>
      <c r="P276" s="229"/>
      <c r="Q276" s="229"/>
      <c r="R276" s="229"/>
      <c r="S276" s="229"/>
      <c r="T276" s="230"/>
      <c r="AT276" s="231" t="s">
        <v>181</v>
      </c>
      <c r="AU276" s="231" t="s">
        <v>83</v>
      </c>
      <c r="AV276" s="13" t="s">
        <v>83</v>
      </c>
      <c r="AW276" s="13" t="s">
        <v>32</v>
      </c>
      <c r="AX276" s="13" t="s">
        <v>75</v>
      </c>
      <c r="AY276" s="231" t="s">
        <v>156</v>
      </c>
    </row>
    <row r="277" spans="1:65" s="14" customFormat="1">
      <c r="B277" s="232"/>
      <c r="C277" s="233"/>
      <c r="D277" s="217" t="s">
        <v>181</v>
      </c>
      <c r="E277" s="234" t="s">
        <v>1</v>
      </c>
      <c r="F277" s="235" t="s">
        <v>685</v>
      </c>
      <c r="G277" s="233"/>
      <c r="H277" s="236">
        <v>70.5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AT277" s="242" t="s">
        <v>181</v>
      </c>
      <c r="AU277" s="242" t="s">
        <v>83</v>
      </c>
      <c r="AV277" s="14" t="s">
        <v>85</v>
      </c>
      <c r="AW277" s="14" t="s">
        <v>32</v>
      </c>
      <c r="AX277" s="14" t="s">
        <v>83</v>
      </c>
      <c r="AY277" s="242" t="s">
        <v>156</v>
      </c>
    </row>
    <row r="278" spans="1:65" s="2" customFormat="1" ht="21.75" customHeight="1">
      <c r="A278" s="34"/>
      <c r="B278" s="35"/>
      <c r="C278" s="204" t="s">
        <v>686</v>
      </c>
      <c r="D278" s="204" t="s">
        <v>159</v>
      </c>
      <c r="E278" s="205" t="s">
        <v>687</v>
      </c>
      <c r="F278" s="206" t="s">
        <v>688</v>
      </c>
      <c r="G278" s="207" t="s">
        <v>294</v>
      </c>
      <c r="H278" s="208">
        <v>70.5</v>
      </c>
      <c r="I278" s="209"/>
      <c r="J278" s="210">
        <f>ROUND(I278*H278,2)</f>
        <v>0</v>
      </c>
      <c r="K278" s="206" t="s">
        <v>472</v>
      </c>
      <c r="L278" s="39"/>
      <c r="M278" s="211" t="s">
        <v>1</v>
      </c>
      <c r="N278" s="212" t="s">
        <v>40</v>
      </c>
      <c r="O278" s="71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15" t="s">
        <v>354</v>
      </c>
      <c r="AT278" s="215" t="s">
        <v>159</v>
      </c>
      <c r="AU278" s="215" t="s">
        <v>83</v>
      </c>
      <c r="AY278" s="17" t="s">
        <v>156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83</v>
      </c>
      <c r="BK278" s="216">
        <f>ROUND(I278*H278,2)</f>
        <v>0</v>
      </c>
      <c r="BL278" s="17" t="s">
        <v>354</v>
      </c>
      <c r="BM278" s="215" t="s">
        <v>689</v>
      </c>
    </row>
    <row r="279" spans="1:65" s="2" customFormat="1" ht="48.75">
      <c r="A279" s="34"/>
      <c r="B279" s="35"/>
      <c r="C279" s="36"/>
      <c r="D279" s="217" t="s">
        <v>166</v>
      </c>
      <c r="E279" s="36"/>
      <c r="F279" s="218" t="s">
        <v>690</v>
      </c>
      <c r="G279" s="36"/>
      <c r="H279" s="36"/>
      <c r="I279" s="116"/>
      <c r="J279" s="36"/>
      <c r="K279" s="36"/>
      <c r="L279" s="39"/>
      <c r="M279" s="219"/>
      <c r="N279" s="220"/>
      <c r="O279" s="71"/>
      <c r="P279" s="71"/>
      <c r="Q279" s="71"/>
      <c r="R279" s="71"/>
      <c r="S279" s="71"/>
      <c r="T279" s="72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166</v>
      </c>
      <c r="AU279" s="17" t="s">
        <v>83</v>
      </c>
    </row>
    <row r="280" spans="1:65" s="13" customFormat="1">
      <c r="B280" s="222"/>
      <c r="C280" s="223"/>
      <c r="D280" s="217" t="s">
        <v>181</v>
      </c>
      <c r="E280" s="224" t="s">
        <v>1</v>
      </c>
      <c r="F280" s="225" t="s">
        <v>691</v>
      </c>
      <c r="G280" s="223"/>
      <c r="H280" s="224" t="s">
        <v>1</v>
      </c>
      <c r="I280" s="226"/>
      <c r="J280" s="223"/>
      <c r="K280" s="223"/>
      <c r="L280" s="227"/>
      <c r="M280" s="228"/>
      <c r="N280" s="229"/>
      <c r="O280" s="229"/>
      <c r="P280" s="229"/>
      <c r="Q280" s="229"/>
      <c r="R280" s="229"/>
      <c r="S280" s="229"/>
      <c r="T280" s="230"/>
      <c r="AT280" s="231" t="s">
        <v>181</v>
      </c>
      <c r="AU280" s="231" t="s">
        <v>83</v>
      </c>
      <c r="AV280" s="13" t="s">
        <v>83</v>
      </c>
      <c r="AW280" s="13" t="s">
        <v>32</v>
      </c>
      <c r="AX280" s="13" t="s">
        <v>75</v>
      </c>
      <c r="AY280" s="231" t="s">
        <v>156</v>
      </c>
    </row>
    <row r="281" spans="1:65" s="14" customFormat="1">
      <c r="B281" s="232"/>
      <c r="C281" s="233"/>
      <c r="D281" s="217" t="s">
        <v>181</v>
      </c>
      <c r="E281" s="234" t="s">
        <v>1</v>
      </c>
      <c r="F281" s="235" t="s">
        <v>685</v>
      </c>
      <c r="G281" s="233"/>
      <c r="H281" s="236">
        <v>70.5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AT281" s="242" t="s">
        <v>181</v>
      </c>
      <c r="AU281" s="242" t="s">
        <v>83</v>
      </c>
      <c r="AV281" s="14" t="s">
        <v>85</v>
      </c>
      <c r="AW281" s="14" t="s">
        <v>32</v>
      </c>
      <c r="AX281" s="14" t="s">
        <v>83</v>
      </c>
      <c r="AY281" s="242" t="s">
        <v>156</v>
      </c>
    </row>
    <row r="282" spans="1:65" s="2" customFormat="1" ht="21.75" customHeight="1">
      <c r="A282" s="34"/>
      <c r="B282" s="35"/>
      <c r="C282" s="204" t="s">
        <v>692</v>
      </c>
      <c r="D282" s="204" t="s">
        <v>159</v>
      </c>
      <c r="E282" s="205" t="s">
        <v>389</v>
      </c>
      <c r="F282" s="206" t="s">
        <v>390</v>
      </c>
      <c r="G282" s="207" t="s">
        <v>324</v>
      </c>
      <c r="H282" s="208">
        <v>1</v>
      </c>
      <c r="I282" s="209"/>
      <c r="J282" s="210">
        <f>ROUND(I282*H282,2)</f>
        <v>0</v>
      </c>
      <c r="K282" s="206" t="s">
        <v>472</v>
      </c>
      <c r="L282" s="39"/>
      <c r="M282" s="211" t="s">
        <v>1</v>
      </c>
      <c r="N282" s="212" t="s">
        <v>40</v>
      </c>
      <c r="O282" s="71"/>
      <c r="P282" s="213">
        <f>O282*H282</f>
        <v>0</v>
      </c>
      <c r="Q282" s="213">
        <v>0</v>
      </c>
      <c r="R282" s="213">
        <f>Q282*H282</f>
        <v>0</v>
      </c>
      <c r="S282" s="213">
        <v>0</v>
      </c>
      <c r="T282" s="214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5" t="s">
        <v>354</v>
      </c>
      <c r="AT282" s="215" t="s">
        <v>159</v>
      </c>
      <c r="AU282" s="215" t="s">
        <v>83</v>
      </c>
      <c r="AY282" s="17" t="s">
        <v>156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7" t="s">
        <v>83</v>
      </c>
      <c r="BK282" s="216">
        <f>ROUND(I282*H282,2)</f>
        <v>0</v>
      </c>
      <c r="BL282" s="17" t="s">
        <v>354</v>
      </c>
      <c r="BM282" s="215" t="s">
        <v>693</v>
      </c>
    </row>
    <row r="283" spans="1:65" s="2" customFormat="1" ht="58.5">
      <c r="A283" s="34"/>
      <c r="B283" s="35"/>
      <c r="C283" s="36"/>
      <c r="D283" s="217" t="s">
        <v>166</v>
      </c>
      <c r="E283" s="36"/>
      <c r="F283" s="218" t="s">
        <v>694</v>
      </c>
      <c r="G283" s="36"/>
      <c r="H283" s="36"/>
      <c r="I283" s="116"/>
      <c r="J283" s="36"/>
      <c r="K283" s="36"/>
      <c r="L283" s="39"/>
      <c r="M283" s="219"/>
      <c r="N283" s="220"/>
      <c r="O283" s="71"/>
      <c r="P283" s="71"/>
      <c r="Q283" s="71"/>
      <c r="R283" s="71"/>
      <c r="S283" s="71"/>
      <c r="T283" s="72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166</v>
      </c>
      <c r="AU283" s="17" t="s">
        <v>83</v>
      </c>
    </row>
    <row r="284" spans="1:65" s="13" customFormat="1">
      <c r="B284" s="222"/>
      <c r="C284" s="223"/>
      <c r="D284" s="217" t="s">
        <v>181</v>
      </c>
      <c r="E284" s="224" t="s">
        <v>1</v>
      </c>
      <c r="F284" s="225" t="s">
        <v>695</v>
      </c>
      <c r="G284" s="223"/>
      <c r="H284" s="224" t="s">
        <v>1</v>
      </c>
      <c r="I284" s="226"/>
      <c r="J284" s="223"/>
      <c r="K284" s="223"/>
      <c r="L284" s="227"/>
      <c r="M284" s="228"/>
      <c r="N284" s="229"/>
      <c r="O284" s="229"/>
      <c r="P284" s="229"/>
      <c r="Q284" s="229"/>
      <c r="R284" s="229"/>
      <c r="S284" s="229"/>
      <c r="T284" s="230"/>
      <c r="AT284" s="231" t="s">
        <v>181</v>
      </c>
      <c r="AU284" s="231" t="s">
        <v>83</v>
      </c>
      <c r="AV284" s="13" t="s">
        <v>83</v>
      </c>
      <c r="AW284" s="13" t="s">
        <v>32</v>
      </c>
      <c r="AX284" s="13" t="s">
        <v>75</v>
      </c>
      <c r="AY284" s="231" t="s">
        <v>156</v>
      </c>
    </row>
    <row r="285" spans="1:65" s="14" customFormat="1">
      <c r="B285" s="232"/>
      <c r="C285" s="233"/>
      <c r="D285" s="217" t="s">
        <v>181</v>
      </c>
      <c r="E285" s="234" t="s">
        <v>1</v>
      </c>
      <c r="F285" s="235" t="s">
        <v>83</v>
      </c>
      <c r="G285" s="233"/>
      <c r="H285" s="236">
        <v>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AT285" s="242" t="s">
        <v>181</v>
      </c>
      <c r="AU285" s="242" t="s">
        <v>83</v>
      </c>
      <c r="AV285" s="14" t="s">
        <v>85</v>
      </c>
      <c r="AW285" s="14" t="s">
        <v>32</v>
      </c>
      <c r="AX285" s="14" t="s">
        <v>75</v>
      </c>
      <c r="AY285" s="242" t="s">
        <v>156</v>
      </c>
    </row>
    <row r="286" spans="1:65" s="13" customFormat="1">
      <c r="B286" s="222"/>
      <c r="C286" s="223"/>
      <c r="D286" s="217" t="s">
        <v>181</v>
      </c>
      <c r="E286" s="224" t="s">
        <v>1</v>
      </c>
      <c r="F286" s="225" t="s">
        <v>696</v>
      </c>
      <c r="G286" s="223"/>
      <c r="H286" s="224" t="s">
        <v>1</v>
      </c>
      <c r="I286" s="226"/>
      <c r="J286" s="223"/>
      <c r="K286" s="223"/>
      <c r="L286" s="227"/>
      <c r="M286" s="228"/>
      <c r="N286" s="229"/>
      <c r="O286" s="229"/>
      <c r="P286" s="229"/>
      <c r="Q286" s="229"/>
      <c r="R286" s="229"/>
      <c r="S286" s="229"/>
      <c r="T286" s="230"/>
      <c r="AT286" s="231" t="s">
        <v>181</v>
      </c>
      <c r="AU286" s="231" t="s">
        <v>83</v>
      </c>
      <c r="AV286" s="13" t="s">
        <v>83</v>
      </c>
      <c r="AW286" s="13" t="s">
        <v>32</v>
      </c>
      <c r="AX286" s="13" t="s">
        <v>75</v>
      </c>
      <c r="AY286" s="231" t="s">
        <v>156</v>
      </c>
    </row>
    <row r="287" spans="1:65" s="14" customFormat="1">
      <c r="B287" s="232"/>
      <c r="C287" s="233"/>
      <c r="D287" s="217" t="s">
        <v>181</v>
      </c>
      <c r="E287" s="234" t="s">
        <v>1</v>
      </c>
      <c r="F287" s="235" t="s">
        <v>83</v>
      </c>
      <c r="G287" s="233"/>
      <c r="H287" s="236">
        <v>1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AT287" s="242" t="s">
        <v>181</v>
      </c>
      <c r="AU287" s="242" t="s">
        <v>83</v>
      </c>
      <c r="AV287" s="14" t="s">
        <v>85</v>
      </c>
      <c r="AW287" s="14" t="s">
        <v>32</v>
      </c>
      <c r="AX287" s="14" t="s">
        <v>83</v>
      </c>
      <c r="AY287" s="242" t="s">
        <v>156</v>
      </c>
    </row>
    <row r="288" spans="1:65" s="2" customFormat="1" ht="21.75" customHeight="1">
      <c r="A288" s="34"/>
      <c r="B288" s="35"/>
      <c r="C288" s="204" t="s">
        <v>697</v>
      </c>
      <c r="D288" s="204" t="s">
        <v>159</v>
      </c>
      <c r="E288" s="205" t="s">
        <v>398</v>
      </c>
      <c r="F288" s="206" t="s">
        <v>399</v>
      </c>
      <c r="G288" s="207" t="s">
        <v>294</v>
      </c>
      <c r="H288" s="208">
        <v>481.65600000000001</v>
      </c>
      <c r="I288" s="209"/>
      <c r="J288" s="210">
        <f>ROUND(I288*H288,2)</f>
        <v>0</v>
      </c>
      <c r="K288" s="206" t="s">
        <v>472</v>
      </c>
      <c r="L288" s="39"/>
      <c r="M288" s="211" t="s">
        <v>1</v>
      </c>
      <c r="N288" s="212" t="s">
        <v>40</v>
      </c>
      <c r="O288" s="71"/>
      <c r="P288" s="213">
        <f>O288*H288</f>
        <v>0</v>
      </c>
      <c r="Q288" s="213">
        <v>0</v>
      </c>
      <c r="R288" s="213">
        <f>Q288*H288</f>
        <v>0</v>
      </c>
      <c r="S288" s="213">
        <v>0</v>
      </c>
      <c r="T288" s="214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15" t="s">
        <v>354</v>
      </c>
      <c r="AT288" s="215" t="s">
        <v>159</v>
      </c>
      <c r="AU288" s="215" t="s">
        <v>83</v>
      </c>
      <c r="AY288" s="17" t="s">
        <v>156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7" t="s">
        <v>83</v>
      </c>
      <c r="BK288" s="216">
        <f>ROUND(I288*H288,2)</f>
        <v>0</v>
      </c>
      <c r="BL288" s="17" t="s">
        <v>354</v>
      </c>
      <c r="BM288" s="215" t="s">
        <v>698</v>
      </c>
    </row>
    <row r="289" spans="1:51" s="2" customFormat="1" ht="58.5">
      <c r="A289" s="34"/>
      <c r="B289" s="35"/>
      <c r="C289" s="36"/>
      <c r="D289" s="217" t="s">
        <v>166</v>
      </c>
      <c r="E289" s="36"/>
      <c r="F289" s="218" t="s">
        <v>699</v>
      </c>
      <c r="G289" s="36"/>
      <c r="H289" s="36"/>
      <c r="I289" s="116"/>
      <c r="J289" s="36"/>
      <c r="K289" s="36"/>
      <c r="L289" s="39"/>
      <c r="M289" s="219"/>
      <c r="N289" s="220"/>
      <c r="O289" s="71"/>
      <c r="P289" s="71"/>
      <c r="Q289" s="71"/>
      <c r="R289" s="71"/>
      <c r="S289" s="71"/>
      <c r="T289" s="72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166</v>
      </c>
      <c r="AU289" s="17" t="s">
        <v>83</v>
      </c>
    </row>
    <row r="290" spans="1:51" s="14" customFormat="1">
      <c r="B290" s="232"/>
      <c r="C290" s="233"/>
      <c r="D290" s="217" t="s">
        <v>181</v>
      </c>
      <c r="E290" s="234" t="s">
        <v>1</v>
      </c>
      <c r="F290" s="235" t="s">
        <v>675</v>
      </c>
      <c r="G290" s="233"/>
      <c r="H290" s="236">
        <v>481.65600000000001</v>
      </c>
      <c r="I290" s="237"/>
      <c r="J290" s="233"/>
      <c r="K290" s="233"/>
      <c r="L290" s="238"/>
      <c r="M290" s="264"/>
      <c r="N290" s="265"/>
      <c r="O290" s="265"/>
      <c r="P290" s="265"/>
      <c r="Q290" s="265"/>
      <c r="R290" s="265"/>
      <c r="S290" s="265"/>
      <c r="T290" s="266"/>
      <c r="AT290" s="242" t="s">
        <v>181</v>
      </c>
      <c r="AU290" s="242" t="s">
        <v>83</v>
      </c>
      <c r="AV290" s="14" t="s">
        <v>85</v>
      </c>
      <c r="AW290" s="14" t="s">
        <v>32</v>
      </c>
      <c r="AX290" s="14" t="s">
        <v>83</v>
      </c>
      <c r="AY290" s="242" t="s">
        <v>156</v>
      </c>
    </row>
    <row r="291" spans="1:51" s="2" customFormat="1" ht="6.95" customHeight="1">
      <c r="A291" s="34"/>
      <c r="B291" s="54"/>
      <c r="C291" s="55"/>
      <c r="D291" s="55"/>
      <c r="E291" s="55"/>
      <c r="F291" s="55"/>
      <c r="G291" s="55"/>
      <c r="H291" s="55"/>
      <c r="I291" s="153"/>
      <c r="J291" s="55"/>
      <c r="K291" s="55"/>
      <c r="L291" s="39"/>
      <c r="M291" s="34"/>
      <c r="O291" s="34"/>
      <c r="P291" s="34"/>
      <c r="Q291" s="34"/>
      <c r="R291" s="34"/>
      <c r="S291" s="34"/>
      <c r="T291" s="34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</row>
  </sheetData>
  <sheetProtection algorithmName="SHA-512" hashValue="ua+/VqGUSkvvjm2js9y6x6OdGSDm0ilAETnq5GDTwuTFr1k3qZQIDOTwozd54iJwxlMM1L7n9Bak0nN39ecKig==" saltValue="2I1XDyGFK+taYdk9f8lIGPb1RZI1CdRX5dRVTGHNUb0PEyo4+jdozcRco0Er5mWbcFqzbbyU+t7KbjaNsPiawg==" spinCount="100000" sheet="1" objects="1" scenarios="1" formatColumns="0" formatRows="0" autoFilter="0"/>
  <autoFilter ref="C120:K29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94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0"/>
      <c r="AT3" s="17" t="s">
        <v>85</v>
      </c>
    </row>
    <row r="4" spans="1:46" s="1" customFormat="1" ht="24.95" customHeight="1">
      <c r="B4" s="20"/>
      <c r="D4" s="113" t="s">
        <v>99</v>
      </c>
      <c r="I4" s="108"/>
      <c r="L4" s="20"/>
      <c r="M4" s="114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5" t="s">
        <v>16</v>
      </c>
      <c r="I6" s="108"/>
      <c r="L6" s="20"/>
    </row>
    <row r="7" spans="1:46" s="1" customFormat="1" ht="16.5" customHeight="1">
      <c r="B7" s="20"/>
      <c r="E7" s="330" t="str">
        <f>'Rekapitulace stavby'!K6</f>
        <v>Oprava nákladiště v dopravně D3 Zdounky</v>
      </c>
      <c r="F7" s="331"/>
      <c r="G7" s="331"/>
      <c r="H7" s="331"/>
      <c r="I7" s="108"/>
      <c r="L7" s="20"/>
    </row>
    <row r="8" spans="1:46" s="2" customFormat="1" ht="12" customHeight="1">
      <c r="A8" s="34"/>
      <c r="B8" s="39"/>
      <c r="C8" s="34"/>
      <c r="D8" s="115" t="s">
        <v>107</v>
      </c>
      <c r="E8" s="34"/>
      <c r="F8" s="34"/>
      <c r="G8" s="34"/>
      <c r="H8" s="34"/>
      <c r="I8" s="116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32" t="s">
        <v>700</v>
      </c>
      <c r="F9" s="333"/>
      <c r="G9" s="333"/>
      <c r="H9" s="333"/>
      <c r="I9" s="116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16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5" t="s">
        <v>18</v>
      </c>
      <c r="E11" s="34"/>
      <c r="F11" s="117" t="s">
        <v>1</v>
      </c>
      <c r="G11" s="34"/>
      <c r="H11" s="34"/>
      <c r="I11" s="118" t="s">
        <v>19</v>
      </c>
      <c r="J11" s="117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5" t="s">
        <v>20</v>
      </c>
      <c r="E12" s="34"/>
      <c r="F12" s="117" t="s">
        <v>21</v>
      </c>
      <c r="G12" s="34"/>
      <c r="H12" s="34"/>
      <c r="I12" s="118" t="s">
        <v>22</v>
      </c>
      <c r="J12" s="119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6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5" t="s">
        <v>23</v>
      </c>
      <c r="E14" s="34"/>
      <c r="F14" s="34"/>
      <c r="G14" s="34"/>
      <c r="H14" s="34"/>
      <c r="I14" s="118" t="s">
        <v>24</v>
      </c>
      <c r="J14" s="117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7" t="s">
        <v>26</v>
      </c>
      <c r="F15" s="34"/>
      <c r="G15" s="34"/>
      <c r="H15" s="34"/>
      <c r="I15" s="118" t="s">
        <v>27</v>
      </c>
      <c r="J15" s="117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6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5" t="s">
        <v>28</v>
      </c>
      <c r="E17" s="34"/>
      <c r="F17" s="34"/>
      <c r="G17" s="34"/>
      <c r="H17" s="34"/>
      <c r="I17" s="118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34" t="str">
        <f>'Rekapitulace stavby'!E14</f>
        <v>Vyplň údaj</v>
      </c>
      <c r="F18" s="335"/>
      <c r="G18" s="335"/>
      <c r="H18" s="335"/>
      <c r="I18" s="118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6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5" t="s">
        <v>30</v>
      </c>
      <c r="E20" s="34"/>
      <c r="F20" s="34"/>
      <c r="G20" s="34"/>
      <c r="H20" s="34"/>
      <c r="I20" s="118" t="s">
        <v>24</v>
      </c>
      <c r="J20" s="117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7" t="str">
        <f>IF('Rekapitulace stavby'!E17="","",'Rekapitulace stavby'!E17)</f>
        <v xml:space="preserve"> </v>
      </c>
      <c r="F21" s="34"/>
      <c r="G21" s="34"/>
      <c r="H21" s="34"/>
      <c r="I21" s="118" t="s">
        <v>27</v>
      </c>
      <c r="J21" s="117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6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5" t="s">
        <v>33</v>
      </c>
      <c r="E23" s="34"/>
      <c r="F23" s="34"/>
      <c r="G23" s="34"/>
      <c r="H23" s="34"/>
      <c r="I23" s="118" t="s">
        <v>24</v>
      </c>
      <c r="J23" s="117" t="s">
        <v>25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7" t="s">
        <v>26</v>
      </c>
      <c r="F24" s="34"/>
      <c r="G24" s="34"/>
      <c r="H24" s="34"/>
      <c r="I24" s="118" t="s">
        <v>27</v>
      </c>
      <c r="J24" s="117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6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5" t="s">
        <v>34</v>
      </c>
      <c r="E26" s="34"/>
      <c r="F26" s="34"/>
      <c r="G26" s="34"/>
      <c r="H26" s="34"/>
      <c r="I26" s="116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0"/>
      <c r="B27" s="121"/>
      <c r="C27" s="120"/>
      <c r="D27" s="120"/>
      <c r="E27" s="336" t="s">
        <v>1</v>
      </c>
      <c r="F27" s="336"/>
      <c r="G27" s="336"/>
      <c r="H27" s="33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6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5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6" t="s">
        <v>35</v>
      </c>
      <c r="E30" s="34"/>
      <c r="F30" s="34"/>
      <c r="G30" s="34"/>
      <c r="H30" s="34"/>
      <c r="I30" s="116"/>
      <c r="J30" s="127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5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8" t="s">
        <v>37</v>
      </c>
      <c r="G32" s="34"/>
      <c r="H32" s="34"/>
      <c r="I32" s="129" t="s">
        <v>36</v>
      </c>
      <c r="J32" s="128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30" t="s">
        <v>39</v>
      </c>
      <c r="E33" s="115" t="s">
        <v>40</v>
      </c>
      <c r="F33" s="131">
        <f>ROUND((SUM(BE117:BE138)),  2)</f>
        <v>0</v>
      </c>
      <c r="G33" s="34"/>
      <c r="H33" s="34"/>
      <c r="I33" s="132">
        <v>0.21</v>
      </c>
      <c r="J33" s="131">
        <f>ROUND(((SUM(BE117:BE138))*I33),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5" t="s">
        <v>41</v>
      </c>
      <c r="F34" s="131">
        <f>ROUND((SUM(BF117:BF138)),  2)</f>
        <v>0</v>
      </c>
      <c r="G34" s="34"/>
      <c r="H34" s="34"/>
      <c r="I34" s="132">
        <v>0.15</v>
      </c>
      <c r="J34" s="131">
        <f>ROUND(((SUM(BF117:BF138))*I34),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5" t="s">
        <v>42</v>
      </c>
      <c r="F35" s="131">
        <f>ROUND((SUM(BG117:BG138)),  2)</f>
        <v>0</v>
      </c>
      <c r="G35" s="34"/>
      <c r="H35" s="34"/>
      <c r="I35" s="132">
        <v>0.21</v>
      </c>
      <c r="J35" s="131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5" t="s">
        <v>43</v>
      </c>
      <c r="F36" s="131">
        <f>ROUND((SUM(BH117:BH138)),  2)</f>
        <v>0</v>
      </c>
      <c r="G36" s="34"/>
      <c r="H36" s="34"/>
      <c r="I36" s="132">
        <v>0.15</v>
      </c>
      <c r="J36" s="131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5" t="s">
        <v>44</v>
      </c>
      <c r="F37" s="131">
        <f>ROUND((SUM(BI117:BI138)),  2)</f>
        <v>0</v>
      </c>
      <c r="G37" s="34"/>
      <c r="H37" s="34"/>
      <c r="I37" s="132">
        <v>0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6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3"/>
      <c r="D39" s="134" t="s">
        <v>45</v>
      </c>
      <c r="E39" s="135"/>
      <c r="F39" s="135"/>
      <c r="G39" s="136" t="s">
        <v>46</v>
      </c>
      <c r="H39" s="137" t="s">
        <v>47</v>
      </c>
      <c r="I39" s="138"/>
      <c r="J39" s="139">
        <f>SUM(J30:J37)</f>
        <v>0</v>
      </c>
      <c r="K39" s="14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6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1" t="s">
        <v>48</v>
      </c>
      <c r="E50" s="142"/>
      <c r="F50" s="142"/>
      <c r="G50" s="141" t="s">
        <v>49</v>
      </c>
      <c r="H50" s="142"/>
      <c r="I50" s="143"/>
      <c r="J50" s="142"/>
      <c r="K50" s="142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4" t="s">
        <v>50</v>
      </c>
      <c r="E61" s="145"/>
      <c r="F61" s="146" t="s">
        <v>51</v>
      </c>
      <c r="G61" s="144" t="s">
        <v>50</v>
      </c>
      <c r="H61" s="145"/>
      <c r="I61" s="147"/>
      <c r="J61" s="148" t="s">
        <v>51</v>
      </c>
      <c r="K61" s="14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1" t="s">
        <v>52</v>
      </c>
      <c r="E65" s="149"/>
      <c r="F65" s="149"/>
      <c r="G65" s="141" t="s">
        <v>53</v>
      </c>
      <c r="H65" s="149"/>
      <c r="I65" s="150"/>
      <c r="J65" s="149"/>
      <c r="K65" s="14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4" t="s">
        <v>50</v>
      </c>
      <c r="E76" s="145"/>
      <c r="F76" s="146" t="s">
        <v>51</v>
      </c>
      <c r="G76" s="144" t="s">
        <v>50</v>
      </c>
      <c r="H76" s="145"/>
      <c r="I76" s="147"/>
      <c r="J76" s="148" t="s">
        <v>51</v>
      </c>
      <c r="K76" s="14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132</v>
      </c>
      <c r="D82" s="36"/>
      <c r="E82" s="36"/>
      <c r="F82" s="36"/>
      <c r="G82" s="36"/>
      <c r="H82" s="36"/>
      <c r="I82" s="11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8" t="str">
        <f>E7</f>
        <v>Oprava nákladiště v dopravně D3 Zdounky</v>
      </c>
      <c r="F85" s="329"/>
      <c r="G85" s="329"/>
      <c r="H85" s="329"/>
      <c r="I85" s="11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107</v>
      </c>
      <c r="D86" s="36"/>
      <c r="E86" s="36"/>
      <c r="F86" s="36"/>
      <c r="G86" s="36"/>
      <c r="H86" s="36"/>
      <c r="I86" s="11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16" t="str">
        <f>E9</f>
        <v>VON - Vedleší a ostatní náklady</v>
      </c>
      <c r="F87" s="327"/>
      <c r="G87" s="327"/>
      <c r="H87" s="327"/>
      <c r="I87" s="11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dD3 Zdounky</v>
      </c>
      <c r="G89" s="36"/>
      <c r="H89" s="36"/>
      <c r="I89" s="118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Správa železnic, státní organizace</v>
      </c>
      <c r="G91" s="36"/>
      <c r="H91" s="36"/>
      <c r="I91" s="118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118" t="s">
        <v>33</v>
      </c>
      <c r="J92" s="32" t="str">
        <f>E24</f>
        <v>Správa železnic, státní organizace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7" t="s">
        <v>133</v>
      </c>
      <c r="D94" s="158"/>
      <c r="E94" s="158"/>
      <c r="F94" s="158"/>
      <c r="G94" s="158"/>
      <c r="H94" s="158"/>
      <c r="I94" s="159"/>
      <c r="J94" s="160" t="s">
        <v>134</v>
      </c>
      <c r="K94" s="158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1" t="s">
        <v>135</v>
      </c>
      <c r="D96" s="36"/>
      <c r="E96" s="36"/>
      <c r="F96" s="36"/>
      <c r="G96" s="36"/>
      <c r="H96" s="36"/>
      <c r="I96" s="116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136</v>
      </c>
    </row>
    <row r="97" spans="1:31" s="9" customFormat="1" ht="24.95" customHeight="1">
      <c r="B97" s="162"/>
      <c r="C97" s="163"/>
      <c r="D97" s="164" t="s">
        <v>701</v>
      </c>
      <c r="E97" s="165"/>
      <c r="F97" s="165"/>
      <c r="G97" s="165"/>
      <c r="H97" s="165"/>
      <c r="I97" s="166"/>
      <c r="J97" s="167">
        <f>J118</f>
        <v>0</v>
      </c>
      <c r="K97" s="163"/>
      <c r="L97" s="168"/>
    </row>
    <row r="98" spans="1:31" s="2" customFormat="1" ht="21.75" customHeight="1">
      <c r="A98" s="34"/>
      <c r="B98" s="35"/>
      <c r="C98" s="36"/>
      <c r="D98" s="36"/>
      <c r="E98" s="36"/>
      <c r="F98" s="36"/>
      <c r="G98" s="36"/>
      <c r="H98" s="36"/>
      <c r="I98" s="11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153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6.95" customHeight="1">
      <c r="A103" s="34"/>
      <c r="B103" s="56"/>
      <c r="C103" s="57"/>
      <c r="D103" s="57"/>
      <c r="E103" s="57"/>
      <c r="F103" s="57"/>
      <c r="G103" s="57"/>
      <c r="H103" s="57"/>
      <c r="I103" s="156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141</v>
      </c>
      <c r="D104" s="36"/>
      <c r="E104" s="36"/>
      <c r="F104" s="36"/>
      <c r="G104" s="36"/>
      <c r="H104" s="36"/>
      <c r="I104" s="11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11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11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328" t="str">
        <f>E7</f>
        <v>Oprava nákladiště v dopravně D3 Zdounky</v>
      </c>
      <c r="F107" s="329"/>
      <c r="G107" s="329"/>
      <c r="H107" s="329"/>
      <c r="I107" s="11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107</v>
      </c>
      <c r="D108" s="36"/>
      <c r="E108" s="36"/>
      <c r="F108" s="36"/>
      <c r="G108" s="36"/>
      <c r="H108" s="36"/>
      <c r="I108" s="11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316" t="str">
        <f>E9</f>
        <v>VON - Vedleší a ostatní náklady</v>
      </c>
      <c r="F109" s="327"/>
      <c r="G109" s="327"/>
      <c r="H109" s="327"/>
      <c r="I109" s="11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11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>dD3 Zdounky</v>
      </c>
      <c r="G111" s="36"/>
      <c r="H111" s="36"/>
      <c r="I111" s="118" t="s">
        <v>22</v>
      </c>
      <c r="J111" s="66">
        <f>IF(J12="","",J12)</f>
        <v>0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11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23</v>
      </c>
      <c r="D113" s="36"/>
      <c r="E113" s="36"/>
      <c r="F113" s="27" t="str">
        <f>E15</f>
        <v>Správa železnic, státní organizace</v>
      </c>
      <c r="G113" s="36"/>
      <c r="H113" s="36"/>
      <c r="I113" s="118" t="s">
        <v>30</v>
      </c>
      <c r="J113" s="32" t="str">
        <f>E21</f>
        <v xml:space="preserve"> 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5.7" customHeight="1">
      <c r="A114" s="34"/>
      <c r="B114" s="35"/>
      <c r="C114" s="29" t="s">
        <v>28</v>
      </c>
      <c r="D114" s="36"/>
      <c r="E114" s="36"/>
      <c r="F114" s="27" t="str">
        <f>IF(E18="","",E18)</f>
        <v>Vyplň údaj</v>
      </c>
      <c r="G114" s="36"/>
      <c r="H114" s="36"/>
      <c r="I114" s="118" t="s">
        <v>33</v>
      </c>
      <c r="J114" s="32" t="str">
        <f>E24</f>
        <v>Správa železnic, státní organizace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11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>
      <c r="A116" s="176"/>
      <c r="B116" s="177"/>
      <c r="C116" s="178" t="s">
        <v>142</v>
      </c>
      <c r="D116" s="179" t="s">
        <v>60</v>
      </c>
      <c r="E116" s="179" t="s">
        <v>56</v>
      </c>
      <c r="F116" s="179" t="s">
        <v>57</v>
      </c>
      <c r="G116" s="179" t="s">
        <v>143</v>
      </c>
      <c r="H116" s="179" t="s">
        <v>144</v>
      </c>
      <c r="I116" s="180" t="s">
        <v>145</v>
      </c>
      <c r="J116" s="179" t="s">
        <v>134</v>
      </c>
      <c r="K116" s="181" t="s">
        <v>146</v>
      </c>
      <c r="L116" s="182"/>
      <c r="M116" s="75" t="s">
        <v>1</v>
      </c>
      <c r="N116" s="76" t="s">
        <v>39</v>
      </c>
      <c r="O116" s="76" t="s">
        <v>147</v>
      </c>
      <c r="P116" s="76" t="s">
        <v>148</v>
      </c>
      <c r="Q116" s="76" t="s">
        <v>149</v>
      </c>
      <c r="R116" s="76" t="s">
        <v>150</v>
      </c>
      <c r="S116" s="76" t="s">
        <v>151</v>
      </c>
      <c r="T116" s="77" t="s">
        <v>152</v>
      </c>
      <c r="U116" s="176"/>
      <c r="V116" s="176"/>
      <c r="W116" s="176"/>
      <c r="X116" s="176"/>
      <c r="Y116" s="176"/>
      <c r="Z116" s="176"/>
      <c r="AA116" s="176"/>
      <c r="AB116" s="176"/>
      <c r="AC116" s="176"/>
      <c r="AD116" s="176"/>
      <c r="AE116" s="176"/>
    </row>
    <row r="117" spans="1:65" s="2" customFormat="1" ht="22.9" customHeight="1">
      <c r="A117" s="34"/>
      <c r="B117" s="35"/>
      <c r="C117" s="82" t="s">
        <v>153</v>
      </c>
      <c r="D117" s="36"/>
      <c r="E117" s="36"/>
      <c r="F117" s="36"/>
      <c r="G117" s="36"/>
      <c r="H117" s="36"/>
      <c r="I117" s="116"/>
      <c r="J117" s="183">
        <f>BK117</f>
        <v>0</v>
      </c>
      <c r="K117" s="36"/>
      <c r="L117" s="39"/>
      <c r="M117" s="78"/>
      <c r="N117" s="184"/>
      <c r="O117" s="79"/>
      <c r="P117" s="185">
        <f>P118</f>
        <v>0</v>
      </c>
      <c r="Q117" s="79"/>
      <c r="R117" s="185">
        <f>R118</f>
        <v>0</v>
      </c>
      <c r="S117" s="79"/>
      <c r="T117" s="186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74</v>
      </c>
      <c r="AU117" s="17" t="s">
        <v>136</v>
      </c>
      <c r="BK117" s="187">
        <f>BK118</f>
        <v>0</v>
      </c>
    </row>
    <row r="118" spans="1:65" s="12" customFormat="1" ht="25.9" customHeight="1">
      <c r="B118" s="188"/>
      <c r="C118" s="189"/>
      <c r="D118" s="190" t="s">
        <v>74</v>
      </c>
      <c r="E118" s="191" t="s">
        <v>702</v>
      </c>
      <c r="F118" s="191" t="s">
        <v>703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SUM(P119:P138)</f>
        <v>0</v>
      </c>
      <c r="Q118" s="196"/>
      <c r="R118" s="197">
        <f>SUM(R119:R138)</f>
        <v>0</v>
      </c>
      <c r="S118" s="196"/>
      <c r="T118" s="198">
        <f>SUM(T119:T138)</f>
        <v>0</v>
      </c>
      <c r="AR118" s="199" t="s">
        <v>157</v>
      </c>
      <c r="AT118" s="200" t="s">
        <v>74</v>
      </c>
      <c r="AU118" s="200" t="s">
        <v>75</v>
      </c>
      <c r="AY118" s="199" t="s">
        <v>156</v>
      </c>
      <c r="BK118" s="201">
        <f>SUM(BK119:BK138)</f>
        <v>0</v>
      </c>
    </row>
    <row r="119" spans="1:65" s="2" customFormat="1" ht="21.75" customHeight="1">
      <c r="A119" s="34"/>
      <c r="B119" s="35"/>
      <c r="C119" s="204" t="s">
        <v>83</v>
      </c>
      <c r="D119" s="204" t="s">
        <v>159</v>
      </c>
      <c r="E119" s="205" t="s">
        <v>704</v>
      </c>
      <c r="F119" s="206" t="s">
        <v>705</v>
      </c>
      <c r="G119" s="207" t="s">
        <v>706</v>
      </c>
      <c r="H119" s="267"/>
      <c r="I119" s="209"/>
      <c r="J119" s="210">
        <f>ROUND(I119*H119,2)</f>
        <v>0</v>
      </c>
      <c r="K119" s="206" t="s">
        <v>163</v>
      </c>
      <c r="L119" s="39"/>
      <c r="M119" s="211" t="s">
        <v>1</v>
      </c>
      <c r="N119" s="212" t="s">
        <v>40</v>
      </c>
      <c r="O119" s="71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5" t="s">
        <v>164</v>
      </c>
      <c r="AT119" s="215" t="s">
        <v>159</v>
      </c>
      <c r="AU119" s="215" t="s">
        <v>83</v>
      </c>
      <c r="AY119" s="17" t="s">
        <v>156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83</v>
      </c>
      <c r="BK119" s="216">
        <f>ROUND(I119*H119,2)</f>
        <v>0</v>
      </c>
      <c r="BL119" s="17" t="s">
        <v>164</v>
      </c>
      <c r="BM119" s="215" t="s">
        <v>707</v>
      </c>
    </row>
    <row r="120" spans="1:65" s="2" customFormat="1">
      <c r="A120" s="34"/>
      <c r="B120" s="35"/>
      <c r="C120" s="36"/>
      <c r="D120" s="217" t="s">
        <v>166</v>
      </c>
      <c r="E120" s="36"/>
      <c r="F120" s="218" t="s">
        <v>708</v>
      </c>
      <c r="G120" s="36"/>
      <c r="H120" s="36"/>
      <c r="I120" s="116"/>
      <c r="J120" s="36"/>
      <c r="K120" s="36"/>
      <c r="L120" s="39"/>
      <c r="M120" s="219"/>
      <c r="N120" s="220"/>
      <c r="O120" s="71"/>
      <c r="P120" s="71"/>
      <c r="Q120" s="71"/>
      <c r="R120" s="71"/>
      <c r="S120" s="71"/>
      <c r="T120" s="72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166</v>
      </c>
      <c r="AU120" s="17" t="s">
        <v>83</v>
      </c>
    </row>
    <row r="121" spans="1:65" s="2" customFormat="1" ht="19.5">
      <c r="A121" s="34"/>
      <c r="B121" s="35"/>
      <c r="C121" s="36"/>
      <c r="D121" s="217" t="s">
        <v>179</v>
      </c>
      <c r="E121" s="36"/>
      <c r="F121" s="221" t="s">
        <v>709</v>
      </c>
      <c r="G121" s="36"/>
      <c r="H121" s="36"/>
      <c r="I121" s="116"/>
      <c r="J121" s="36"/>
      <c r="K121" s="36"/>
      <c r="L121" s="39"/>
      <c r="M121" s="219"/>
      <c r="N121" s="220"/>
      <c r="O121" s="71"/>
      <c r="P121" s="71"/>
      <c r="Q121" s="71"/>
      <c r="R121" s="71"/>
      <c r="S121" s="71"/>
      <c r="T121" s="72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179</v>
      </c>
      <c r="AU121" s="17" t="s">
        <v>83</v>
      </c>
    </row>
    <row r="122" spans="1:65" s="2" customFormat="1" ht="21.75" customHeight="1">
      <c r="A122" s="34"/>
      <c r="B122" s="35"/>
      <c r="C122" s="204" t="s">
        <v>85</v>
      </c>
      <c r="D122" s="204" t="s">
        <v>159</v>
      </c>
      <c r="E122" s="205" t="s">
        <v>710</v>
      </c>
      <c r="F122" s="206" t="s">
        <v>711</v>
      </c>
      <c r="G122" s="207" t="s">
        <v>324</v>
      </c>
      <c r="H122" s="208">
        <v>1</v>
      </c>
      <c r="I122" s="209"/>
      <c r="J122" s="210">
        <f>ROUND(I122*H122,2)</f>
        <v>0</v>
      </c>
      <c r="K122" s="206" t="s">
        <v>163</v>
      </c>
      <c r="L122" s="39"/>
      <c r="M122" s="211" t="s">
        <v>1</v>
      </c>
      <c r="N122" s="212" t="s">
        <v>40</v>
      </c>
      <c r="O122" s="71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5" t="s">
        <v>164</v>
      </c>
      <c r="AT122" s="215" t="s">
        <v>159</v>
      </c>
      <c r="AU122" s="215" t="s">
        <v>83</v>
      </c>
      <c r="AY122" s="17" t="s">
        <v>156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83</v>
      </c>
      <c r="BK122" s="216">
        <f>ROUND(I122*H122,2)</f>
        <v>0</v>
      </c>
      <c r="BL122" s="17" t="s">
        <v>164</v>
      </c>
      <c r="BM122" s="215" t="s">
        <v>712</v>
      </c>
    </row>
    <row r="123" spans="1:65" s="2" customFormat="1" ht="48.75">
      <c r="A123" s="34"/>
      <c r="B123" s="35"/>
      <c r="C123" s="36"/>
      <c r="D123" s="217" t="s">
        <v>166</v>
      </c>
      <c r="E123" s="36"/>
      <c r="F123" s="218" t="s">
        <v>713</v>
      </c>
      <c r="G123" s="36"/>
      <c r="H123" s="36"/>
      <c r="I123" s="116"/>
      <c r="J123" s="36"/>
      <c r="K123" s="36"/>
      <c r="L123" s="39"/>
      <c r="M123" s="219"/>
      <c r="N123" s="220"/>
      <c r="O123" s="71"/>
      <c r="P123" s="71"/>
      <c r="Q123" s="71"/>
      <c r="R123" s="71"/>
      <c r="S123" s="71"/>
      <c r="T123" s="72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166</v>
      </c>
      <c r="AU123" s="17" t="s">
        <v>83</v>
      </c>
    </row>
    <row r="124" spans="1:65" s="2" customFormat="1" ht="21.75" customHeight="1">
      <c r="A124" s="34"/>
      <c r="B124" s="35"/>
      <c r="C124" s="204" t="s">
        <v>173</v>
      </c>
      <c r="D124" s="204" t="s">
        <v>159</v>
      </c>
      <c r="E124" s="205" t="s">
        <v>714</v>
      </c>
      <c r="F124" s="206" t="s">
        <v>715</v>
      </c>
      <c r="G124" s="207" t="s">
        <v>706</v>
      </c>
      <c r="H124" s="267"/>
      <c r="I124" s="209"/>
      <c r="J124" s="210">
        <f>ROUND(I124*H124,2)</f>
        <v>0</v>
      </c>
      <c r="K124" s="206" t="s">
        <v>472</v>
      </c>
      <c r="L124" s="39"/>
      <c r="M124" s="211" t="s">
        <v>1</v>
      </c>
      <c r="N124" s="212" t="s">
        <v>40</v>
      </c>
      <c r="O124" s="71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5" t="s">
        <v>164</v>
      </c>
      <c r="AT124" s="215" t="s">
        <v>159</v>
      </c>
      <c r="AU124" s="215" t="s">
        <v>83</v>
      </c>
      <c r="AY124" s="17" t="s">
        <v>156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83</v>
      </c>
      <c r="BK124" s="216">
        <f>ROUND(I124*H124,2)</f>
        <v>0</v>
      </c>
      <c r="BL124" s="17" t="s">
        <v>164</v>
      </c>
      <c r="BM124" s="215" t="s">
        <v>716</v>
      </c>
    </row>
    <row r="125" spans="1:65" s="2" customFormat="1">
      <c r="A125" s="34"/>
      <c r="B125" s="35"/>
      <c r="C125" s="36"/>
      <c r="D125" s="217" t="s">
        <v>166</v>
      </c>
      <c r="E125" s="36"/>
      <c r="F125" s="218" t="s">
        <v>715</v>
      </c>
      <c r="G125" s="36"/>
      <c r="H125" s="36"/>
      <c r="I125" s="116"/>
      <c r="J125" s="36"/>
      <c r="K125" s="36"/>
      <c r="L125" s="39"/>
      <c r="M125" s="219"/>
      <c r="N125" s="220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166</v>
      </c>
      <c r="AU125" s="17" t="s">
        <v>83</v>
      </c>
    </row>
    <row r="126" spans="1:65" s="2" customFormat="1" ht="21.75" customHeight="1">
      <c r="A126" s="34"/>
      <c r="B126" s="35"/>
      <c r="C126" s="204" t="s">
        <v>164</v>
      </c>
      <c r="D126" s="204" t="s">
        <v>159</v>
      </c>
      <c r="E126" s="205" t="s">
        <v>717</v>
      </c>
      <c r="F126" s="206" t="s">
        <v>718</v>
      </c>
      <c r="G126" s="207" t="s">
        <v>706</v>
      </c>
      <c r="H126" s="267"/>
      <c r="I126" s="209"/>
      <c r="J126" s="210">
        <f>ROUND(I126*H126,2)</f>
        <v>0</v>
      </c>
      <c r="K126" s="206" t="s">
        <v>472</v>
      </c>
      <c r="L126" s="39"/>
      <c r="M126" s="211" t="s">
        <v>1</v>
      </c>
      <c r="N126" s="212" t="s">
        <v>40</v>
      </c>
      <c r="O126" s="71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5" t="s">
        <v>164</v>
      </c>
      <c r="AT126" s="215" t="s">
        <v>159</v>
      </c>
      <c r="AU126" s="215" t="s">
        <v>83</v>
      </c>
      <c r="AY126" s="17" t="s">
        <v>156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83</v>
      </c>
      <c r="BK126" s="216">
        <f>ROUND(I126*H126,2)</f>
        <v>0</v>
      </c>
      <c r="BL126" s="17" t="s">
        <v>164</v>
      </c>
      <c r="BM126" s="215" t="s">
        <v>719</v>
      </c>
    </row>
    <row r="127" spans="1:65" s="2" customFormat="1">
      <c r="A127" s="34"/>
      <c r="B127" s="35"/>
      <c r="C127" s="36"/>
      <c r="D127" s="217" t="s">
        <v>166</v>
      </c>
      <c r="E127" s="36"/>
      <c r="F127" s="218" t="s">
        <v>718</v>
      </c>
      <c r="G127" s="36"/>
      <c r="H127" s="36"/>
      <c r="I127" s="116"/>
      <c r="J127" s="36"/>
      <c r="K127" s="36"/>
      <c r="L127" s="39"/>
      <c r="M127" s="219"/>
      <c r="N127" s="220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166</v>
      </c>
      <c r="AU127" s="17" t="s">
        <v>83</v>
      </c>
    </row>
    <row r="128" spans="1:65" s="2" customFormat="1" ht="21.75" customHeight="1">
      <c r="A128" s="34"/>
      <c r="B128" s="35"/>
      <c r="C128" s="204" t="s">
        <v>157</v>
      </c>
      <c r="D128" s="204" t="s">
        <v>159</v>
      </c>
      <c r="E128" s="205" t="s">
        <v>720</v>
      </c>
      <c r="F128" s="206" t="s">
        <v>721</v>
      </c>
      <c r="G128" s="207" t="s">
        <v>706</v>
      </c>
      <c r="H128" s="267"/>
      <c r="I128" s="209"/>
      <c r="J128" s="210">
        <f>ROUND(I128*H128,2)</f>
        <v>0</v>
      </c>
      <c r="K128" s="206" t="s">
        <v>472</v>
      </c>
      <c r="L128" s="39"/>
      <c r="M128" s="211" t="s">
        <v>1</v>
      </c>
      <c r="N128" s="212" t="s">
        <v>40</v>
      </c>
      <c r="O128" s="71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5" t="s">
        <v>164</v>
      </c>
      <c r="AT128" s="215" t="s">
        <v>159</v>
      </c>
      <c r="AU128" s="215" t="s">
        <v>83</v>
      </c>
      <c r="AY128" s="17" t="s">
        <v>156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83</v>
      </c>
      <c r="BK128" s="216">
        <f>ROUND(I128*H128,2)</f>
        <v>0</v>
      </c>
      <c r="BL128" s="17" t="s">
        <v>164</v>
      </c>
      <c r="BM128" s="215" t="s">
        <v>722</v>
      </c>
    </row>
    <row r="129" spans="1:65" s="2" customFormat="1" ht="48.75">
      <c r="A129" s="34"/>
      <c r="B129" s="35"/>
      <c r="C129" s="36"/>
      <c r="D129" s="217" t="s">
        <v>166</v>
      </c>
      <c r="E129" s="36"/>
      <c r="F129" s="218" t="s">
        <v>723</v>
      </c>
      <c r="G129" s="36"/>
      <c r="H129" s="36"/>
      <c r="I129" s="116"/>
      <c r="J129" s="36"/>
      <c r="K129" s="36"/>
      <c r="L129" s="39"/>
      <c r="M129" s="219"/>
      <c r="N129" s="220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166</v>
      </c>
      <c r="AU129" s="17" t="s">
        <v>83</v>
      </c>
    </row>
    <row r="130" spans="1:65" s="2" customFormat="1" ht="19.5">
      <c r="A130" s="34"/>
      <c r="B130" s="35"/>
      <c r="C130" s="36"/>
      <c r="D130" s="217" t="s">
        <v>179</v>
      </c>
      <c r="E130" s="36"/>
      <c r="F130" s="221" t="s">
        <v>724</v>
      </c>
      <c r="G130" s="36"/>
      <c r="H130" s="36"/>
      <c r="I130" s="116"/>
      <c r="J130" s="36"/>
      <c r="K130" s="36"/>
      <c r="L130" s="39"/>
      <c r="M130" s="219"/>
      <c r="N130" s="220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179</v>
      </c>
      <c r="AU130" s="17" t="s">
        <v>83</v>
      </c>
    </row>
    <row r="131" spans="1:65" s="2" customFormat="1" ht="55.5" customHeight="1">
      <c r="A131" s="34"/>
      <c r="B131" s="35"/>
      <c r="C131" s="204" t="s">
        <v>200</v>
      </c>
      <c r="D131" s="204" t="s">
        <v>159</v>
      </c>
      <c r="E131" s="205" t="s">
        <v>725</v>
      </c>
      <c r="F131" s="206" t="s">
        <v>726</v>
      </c>
      <c r="G131" s="207" t="s">
        <v>706</v>
      </c>
      <c r="H131" s="267"/>
      <c r="I131" s="209"/>
      <c r="J131" s="210">
        <f>ROUND(I131*H131,2)</f>
        <v>0</v>
      </c>
      <c r="K131" s="206" t="s">
        <v>472</v>
      </c>
      <c r="L131" s="39"/>
      <c r="M131" s="211" t="s">
        <v>1</v>
      </c>
      <c r="N131" s="212" t="s">
        <v>40</v>
      </c>
      <c r="O131" s="71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5" t="s">
        <v>164</v>
      </c>
      <c r="AT131" s="215" t="s">
        <v>159</v>
      </c>
      <c r="AU131" s="215" t="s">
        <v>83</v>
      </c>
      <c r="AY131" s="17" t="s">
        <v>156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83</v>
      </c>
      <c r="BK131" s="216">
        <f>ROUND(I131*H131,2)</f>
        <v>0</v>
      </c>
      <c r="BL131" s="17" t="s">
        <v>164</v>
      </c>
      <c r="BM131" s="215" t="s">
        <v>727</v>
      </c>
    </row>
    <row r="132" spans="1:65" s="2" customFormat="1" ht="39">
      <c r="A132" s="34"/>
      <c r="B132" s="35"/>
      <c r="C132" s="36"/>
      <c r="D132" s="217" t="s">
        <v>166</v>
      </c>
      <c r="E132" s="36"/>
      <c r="F132" s="218" t="s">
        <v>726</v>
      </c>
      <c r="G132" s="36"/>
      <c r="H132" s="36"/>
      <c r="I132" s="116"/>
      <c r="J132" s="36"/>
      <c r="K132" s="36"/>
      <c r="L132" s="39"/>
      <c r="M132" s="219"/>
      <c r="N132" s="220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166</v>
      </c>
      <c r="AU132" s="17" t="s">
        <v>83</v>
      </c>
    </row>
    <row r="133" spans="1:65" s="2" customFormat="1" ht="19.5">
      <c r="A133" s="34"/>
      <c r="B133" s="35"/>
      <c r="C133" s="36"/>
      <c r="D133" s="217" t="s">
        <v>179</v>
      </c>
      <c r="E133" s="36"/>
      <c r="F133" s="221" t="s">
        <v>709</v>
      </c>
      <c r="G133" s="36"/>
      <c r="H133" s="36"/>
      <c r="I133" s="116"/>
      <c r="J133" s="36"/>
      <c r="K133" s="36"/>
      <c r="L133" s="39"/>
      <c r="M133" s="219"/>
      <c r="N133" s="220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179</v>
      </c>
      <c r="AU133" s="17" t="s">
        <v>83</v>
      </c>
    </row>
    <row r="134" spans="1:65" s="2" customFormat="1" ht="21.75" customHeight="1">
      <c r="A134" s="34"/>
      <c r="B134" s="35"/>
      <c r="C134" s="204" t="s">
        <v>206</v>
      </c>
      <c r="D134" s="204" t="s">
        <v>159</v>
      </c>
      <c r="E134" s="205" t="s">
        <v>728</v>
      </c>
      <c r="F134" s="206" t="s">
        <v>729</v>
      </c>
      <c r="G134" s="207" t="s">
        <v>170</v>
      </c>
      <c r="H134" s="208">
        <v>400</v>
      </c>
      <c r="I134" s="209"/>
      <c r="J134" s="210">
        <f>ROUND(I134*H134,2)</f>
        <v>0</v>
      </c>
      <c r="K134" s="206" t="s">
        <v>163</v>
      </c>
      <c r="L134" s="39"/>
      <c r="M134" s="211" t="s">
        <v>1</v>
      </c>
      <c r="N134" s="212" t="s">
        <v>40</v>
      </c>
      <c r="O134" s="71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5" t="s">
        <v>164</v>
      </c>
      <c r="AT134" s="215" t="s">
        <v>159</v>
      </c>
      <c r="AU134" s="215" t="s">
        <v>83</v>
      </c>
      <c r="AY134" s="17" t="s">
        <v>156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83</v>
      </c>
      <c r="BK134" s="216">
        <f>ROUND(I134*H134,2)</f>
        <v>0</v>
      </c>
      <c r="BL134" s="17" t="s">
        <v>164</v>
      </c>
      <c r="BM134" s="215" t="s">
        <v>730</v>
      </c>
    </row>
    <row r="135" spans="1:65" s="2" customFormat="1" ht="58.5">
      <c r="A135" s="34"/>
      <c r="B135" s="35"/>
      <c r="C135" s="36"/>
      <c r="D135" s="217" t="s">
        <v>166</v>
      </c>
      <c r="E135" s="36"/>
      <c r="F135" s="218" t="s">
        <v>731</v>
      </c>
      <c r="G135" s="36"/>
      <c r="H135" s="36"/>
      <c r="I135" s="116"/>
      <c r="J135" s="36"/>
      <c r="K135" s="36"/>
      <c r="L135" s="39"/>
      <c r="M135" s="219"/>
      <c r="N135" s="220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166</v>
      </c>
      <c r="AU135" s="17" t="s">
        <v>83</v>
      </c>
    </row>
    <row r="136" spans="1:65" s="2" customFormat="1" ht="33" customHeight="1">
      <c r="A136" s="34"/>
      <c r="B136" s="35"/>
      <c r="C136" s="204" t="s">
        <v>214</v>
      </c>
      <c r="D136" s="204" t="s">
        <v>159</v>
      </c>
      <c r="E136" s="205" t="s">
        <v>732</v>
      </c>
      <c r="F136" s="206" t="s">
        <v>733</v>
      </c>
      <c r="G136" s="207" t="s">
        <v>734</v>
      </c>
      <c r="H136" s="208">
        <v>480</v>
      </c>
      <c r="I136" s="209"/>
      <c r="J136" s="210">
        <f>ROUND(I136*H136,2)</f>
        <v>0</v>
      </c>
      <c r="K136" s="206" t="s">
        <v>472</v>
      </c>
      <c r="L136" s="39"/>
      <c r="M136" s="211" t="s">
        <v>1</v>
      </c>
      <c r="N136" s="212" t="s">
        <v>40</v>
      </c>
      <c r="O136" s="71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5" t="s">
        <v>164</v>
      </c>
      <c r="AT136" s="215" t="s">
        <v>159</v>
      </c>
      <c r="AU136" s="215" t="s">
        <v>83</v>
      </c>
      <c r="AY136" s="17" t="s">
        <v>156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83</v>
      </c>
      <c r="BK136" s="216">
        <f>ROUND(I136*H136,2)</f>
        <v>0</v>
      </c>
      <c r="BL136" s="17" t="s">
        <v>164</v>
      </c>
      <c r="BM136" s="215" t="s">
        <v>735</v>
      </c>
    </row>
    <row r="137" spans="1:65" s="2" customFormat="1" ht="19.5">
      <c r="A137" s="34"/>
      <c r="B137" s="35"/>
      <c r="C137" s="36"/>
      <c r="D137" s="217" t="s">
        <v>166</v>
      </c>
      <c r="E137" s="36"/>
      <c r="F137" s="218" t="s">
        <v>733</v>
      </c>
      <c r="G137" s="36"/>
      <c r="H137" s="36"/>
      <c r="I137" s="116"/>
      <c r="J137" s="36"/>
      <c r="K137" s="36"/>
      <c r="L137" s="39"/>
      <c r="M137" s="219"/>
      <c r="N137" s="220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166</v>
      </c>
      <c r="AU137" s="17" t="s">
        <v>83</v>
      </c>
    </row>
    <row r="138" spans="1:65" s="2" customFormat="1" ht="19.5">
      <c r="A138" s="34"/>
      <c r="B138" s="35"/>
      <c r="C138" s="36"/>
      <c r="D138" s="217" t="s">
        <v>179</v>
      </c>
      <c r="E138" s="36"/>
      <c r="F138" s="221" t="s">
        <v>736</v>
      </c>
      <c r="G138" s="36"/>
      <c r="H138" s="36"/>
      <c r="I138" s="116"/>
      <c r="J138" s="36"/>
      <c r="K138" s="36"/>
      <c r="L138" s="39"/>
      <c r="M138" s="268"/>
      <c r="N138" s="269"/>
      <c r="O138" s="270"/>
      <c r="P138" s="270"/>
      <c r="Q138" s="270"/>
      <c r="R138" s="270"/>
      <c r="S138" s="270"/>
      <c r="T138" s="271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179</v>
      </c>
      <c r="AU138" s="17" t="s">
        <v>83</v>
      </c>
    </row>
    <row r="139" spans="1:65" s="2" customFormat="1" ht="6.95" customHeight="1">
      <c r="A139" s="34"/>
      <c r="B139" s="54"/>
      <c r="C139" s="55"/>
      <c r="D139" s="55"/>
      <c r="E139" s="55"/>
      <c r="F139" s="55"/>
      <c r="G139" s="55"/>
      <c r="H139" s="55"/>
      <c r="I139" s="153"/>
      <c r="J139" s="55"/>
      <c r="K139" s="55"/>
      <c r="L139" s="39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sheetProtection algorithmName="SHA-512" hashValue="ObZ22Wk8D1IdhJzklDDzm4cVRBcj2vZeDq6Kx0uCJsPxJjFP39FxYxGa9/iVI7VPx7bku4/SvvkdJmO6fyJBHA==" saltValue="RKx5nfQ8/sf4khulj0Mgc6l01g5/jULneBye49hYX5pNa2OYXpPx2X2xTqGL23wdkfZ21q+XfOxl5jgkpfjDVw==" spinCount="100000" sheet="1" objects="1" scenarios="1" formatColumns="0" formatRows="0" autoFilter="0"/>
  <autoFilter ref="C116:K138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0"/>
      <c r="C3" s="111"/>
      <c r="D3" s="111"/>
      <c r="E3" s="111"/>
      <c r="F3" s="111"/>
      <c r="G3" s="111"/>
      <c r="H3" s="20"/>
    </row>
    <row r="4" spans="1:8" s="1" customFormat="1" ht="24.95" customHeight="1">
      <c r="B4" s="20"/>
      <c r="C4" s="113" t="s">
        <v>737</v>
      </c>
      <c r="H4" s="20"/>
    </row>
    <row r="5" spans="1:8" s="1" customFormat="1" ht="12" customHeight="1">
      <c r="B5" s="20"/>
      <c r="C5" s="272" t="s">
        <v>13</v>
      </c>
      <c r="D5" s="336" t="s">
        <v>14</v>
      </c>
      <c r="E5" s="286"/>
      <c r="F5" s="286"/>
      <c r="H5" s="20"/>
    </row>
    <row r="6" spans="1:8" s="1" customFormat="1" ht="36.950000000000003" customHeight="1">
      <c r="B6" s="20"/>
      <c r="C6" s="273" t="s">
        <v>16</v>
      </c>
      <c r="D6" s="337" t="s">
        <v>17</v>
      </c>
      <c r="E6" s="286"/>
      <c r="F6" s="286"/>
      <c r="H6" s="20"/>
    </row>
    <row r="7" spans="1:8" s="1" customFormat="1" ht="16.5" customHeight="1">
      <c r="B7" s="20"/>
      <c r="C7" s="115" t="s">
        <v>22</v>
      </c>
      <c r="D7" s="119">
        <f>'Rekapitulace stavby'!AN8</f>
        <v>0</v>
      </c>
      <c r="H7" s="20"/>
    </row>
    <row r="8" spans="1:8" s="2" customFormat="1" ht="10.9" customHeight="1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>
      <c r="A9" s="176"/>
      <c r="B9" s="274"/>
      <c r="C9" s="275" t="s">
        <v>56</v>
      </c>
      <c r="D9" s="276" t="s">
        <v>57</v>
      </c>
      <c r="E9" s="276" t="s">
        <v>143</v>
      </c>
      <c r="F9" s="277" t="s">
        <v>738</v>
      </c>
      <c r="G9" s="176"/>
      <c r="H9" s="274"/>
    </row>
    <row r="10" spans="1:8" s="2" customFormat="1" ht="26.45" customHeight="1">
      <c r="A10" s="34"/>
      <c r="B10" s="39"/>
      <c r="C10" s="278" t="s">
        <v>739</v>
      </c>
      <c r="D10" s="278" t="s">
        <v>81</v>
      </c>
      <c r="E10" s="34"/>
      <c r="F10" s="34"/>
      <c r="G10" s="34"/>
      <c r="H10" s="39"/>
    </row>
    <row r="11" spans="1:8" s="2" customFormat="1" ht="16.899999999999999" customHeight="1">
      <c r="A11" s="34"/>
      <c r="B11" s="39"/>
      <c r="C11" s="279" t="s">
        <v>119</v>
      </c>
      <c r="D11" s="280" t="s">
        <v>1</v>
      </c>
      <c r="E11" s="281" t="s">
        <v>1</v>
      </c>
      <c r="F11" s="282">
        <v>184.8</v>
      </c>
      <c r="G11" s="34"/>
      <c r="H11" s="39"/>
    </row>
    <row r="12" spans="1:8" s="2" customFormat="1" ht="16.899999999999999" customHeight="1">
      <c r="A12" s="34"/>
      <c r="B12" s="39"/>
      <c r="C12" s="283" t="s">
        <v>119</v>
      </c>
      <c r="D12" s="283" t="s">
        <v>348</v>
      </c>
      <c r="E12" s="17" t="s">
        <v>1</v>
      </c>
      <c r="F12" s="284">
        <v>184.8</v>
      </c>
      <c r="G12" s="34"/>
      <c r="H12" s="39"/>
    </row>
    <row r="13" spans="1:8" s="2" customFormat="1" ht="16.899999999999999" customHeight="1">
      <c r="A13" s="34"/>
      <c r="B13" s="39"/>
      <c r="C13" s="285" t="s">
        <v>740</v>
      </c>
      <c r="D13" s="34"/>
      <c r="E13" s="34"/>
      <c r="F13" s="34"/>
      <c r="G13" s="34"/>
      <c r="H13" s="39"/>
    </row>
    <row r="14" spans="1:8" s="2" customFormat="1" ht="16.899999999999999" customHeight="1">
      <c r="A14" s="34"/>
      <c r="B14" s="39"/>
      <c r="C14" s="283" t="s">
        <v>345</v>
      </c>
      <c r="D14" s="283" t="s">
        <v>346</v>
      </c>
      <c r="E14" s="17" t="s">
        <v>294</v>
      </c>
      <c r="F14" s="284">
        <v>184.8</v>
      </c>
      <c r="G14" s="34"/>
      <c r="H14" s="39"/>
    </row>
    <row r="15" spans="1:8" s="2" customFormat="1" ht="33.75">
      <c r="A15" s="34"/>
      <c r="B15" s="39"/>
      <c r="C15" s="283" t="s">
        <v>360</v>
      </c>
      <c r="D15" s="283" t="s">
        <v>361</v>
      </c>
      <c r="E15" s="17" t="s">
        <v>294</v>
      </c>
      <c r="F15" s="284">
        <v>306.45</v>
      </c>
      <c r="G15" s="34"/>
      <c r="H15" s="39"/>
    </row>
    <row r="16" spans="1:8" s="2" customFormat="1" ht="16.899999999999999" customHeight="1">
      <c r="A16" s="34"/>
      <c r="B16" s="39"/>
      <c r="C16" s="279" t="s">
        <v>117</v>
      </c>
      <c r="D16" s="280" t="s">
        <v>1</v>
      </c>
      <c r="E16" s="281" t="s">
        <v>1</v>
      </c>
      <c r="F16" s="282">
        <v>92.4</v>
      </c>
      <c r="G16" s="34"/>
      <c r="H16" s="39"/>
    </row>
    <row r="17" spans="1:8" s="2" customFormat="1" ht="16.899999999999999" customHeight="1">
      <c r="A17" s="34"/>
      <c r="B17" s="39"/>
      <c r="C17" s="283" t="s">
        <v>117</v>
      </c>
      <c r="D17" s="283" t="s">
        <v>343</v>
      </c>
      <c r="E17" s="17" t="s">
        <v>1</v>
      </c>
      <c r="F17" s="284">
        <v>92.4</v>
      </c>
      <c r="G17" s="34"/>
      <c r="H17" s="39"/>
    </row>
    <row r="18" spans="1:8" s="2" customFormat="1" ht="16.899999999999999" customHeight="1">
      <c r="A18" s="34"/>
      <c r="B18" s="39"/>
      <c r="C18" s="285" t="s">
        <v>740</v>
      </c>
      <c r="D18" s="34"/>
      <c r="E18" s="34"/>
      <c r="F18" s="34"/>
      <c r="G18" s="34"/>
      <c r="H18" s="39"/>
    </row>
    <row r="19" spans="1:8" s="2" customFormat="1" ht="16.899999999999999" customHeight="1">
      <c r="A19" s="34"/>
      <c r="B19" s="39"/>
      <c r="C19" s="283" t="s">
        <v>340</v>
      </c>
      <c r="D19" s="283" t="s">
        <v>341</v>
      </c>
      <c r="E19" s="17" t="s">
        <v>294</v>
      </c>
      <c r="F19" s="284">
        <v>92.4</v>
      </c>
      <c r="G19" s="34"/>
      <c r="H19" s="39"/>
    </row>
    <row r="20" spans="1:8" s="2" customFormat="1" ht="33.75">
      <c r="A20" s="34"/>
      <c r="B20" s="39"/>
      <c r="C20" s="283" t="s">
        <v>360</v>
      </c>
      <c r="D20" s="283" t="s">
        <v>361</v>
      </c>
      <c r="E20" s="17" t="s">
        <v>294</v>
      </c>
      <c r="F20" s="284">
        <v>306.45</v>
      </c>
      <c r="G20" s="34"/>
      <c r="H20" s="39"/>
    </row>
    <row r="21" spans="1:8" s="2" customFormat="1" ht="16.899999999999999" customHeight="1">
      <c r="A21" s="34"/>
      <c r="B21" s="39"/>
      <c r="C21" s="279" t="s">
        <v>123</v>
      </c>
      <c r="D21" s="280" t="s">
        <v>1</v>
      </c>
      <c r="E21" s="281" t="s">
        <v>1</v>
      </c>
      <c r="F21" s="282">
        <v>29.25</v>
      </c>
      <c r="G21" s="34"/>
      <c r="H21" s="39"/>
    </row>
    <row r="22" spans="1:8" s="2" customFormat="1" ht="16.899999999999999" customHeight="1">
      <c r="A22" s="34"/>
      <c r="B22" s="39"/>
      <c r="C22" s="283" t="s">
        <v>1</v>
      </c>
      <c r="D22" s="283" t="s">
        <v>335</v>
      </c>
      <c r="E22" s="17" t="s">
        <v>1</v>
      </c>
      <c r="F22" s="284">
        <v>0</v>
      </c>
      <c r="G22" s="34"/>
      <c r="H22" s="39"/>
    </row>
    <row r="23" spans="1:8" s="2" customFormat="1" ht="16.899999999999999" customHeight="1">
      <c r="A23" s="34"/>
      <c r="B23" s="39"/>
      <c r="C23" s="283" t="s">
        <v>1</v>
      </c>
      <c r="D23" s="283" t="s">
        <v>336</v>
      </c>
      <c r="E23" s="17" t="s">
        <v>1</v>
      </c>
      <c r="F23" s="284">
        <v>28.35</v>
      </c>
      <c r="G23" s="34"/>
      <c r="H23" s="39"/>
    </row>
    <row r="24" spans="1:8" s="2" customFormat="1" ht="16.899999999999999" customHeight="1">
      <c r="A24" s="34"/>
      <c r="B24" s="39"/>
      <c r="C24" s="283" t="s">
        <v>1</v>
      </c>
      <c r="D24" s="283" t="s">
        <v>337</v>
      </c>
      <c r="E24" s="17" t="s">
        <v>1</v>
      </c>
      <c r="F24" s="284">
        <v>0</v>
      </c>
      <c r="G24" s="34"/>
      <c r="H24" s="39"/>
    </row>
    <row r="25" spans="1:8" s="2" customFormat="1" ht="16.899999999999999" customHeight="1">
      <c r="A25" s="34"/>
      <c r="B25" s="39"/>
      <c r="C25" s="283" t="s">
        <v>1</v>
      </c>
      <c r="D25" s="283" t="s">
        <v>338</v>
      </c>
      <c r="E25" s="17" t="s">
        <v>1</v>
      </c>
      <c r="F25" s="284">
        <v>0.9</v>
      </c>
      <c r="G25" s="34"/>
      <c r="H25" s="39"/>
    </row>
    <row r="26" spans="1:8" s="2" customFormat="1" ht="16.899999999999999" customHeight="1">
      <c r="A26" s="34"/>
      <c r="B26" s="39"/>
      <c r="C26" s="283" t="s">
        <v>123</v>
      </c>
      <c r="D26" s="283" t="s">
        <v>191</v>
      </c>
      <c r="E26" s="17" t="s">
        <v>1</v>
      </c>
      <c r="F26" s="284">
        <v>29.25</v>
      </c>
      <c r="G26" s="34"/>
      <c r="H26" s="39"/>
    </row>
    <row r="27" spans="1:8" s="2" customFormat="1" ht="16.899999999999999" customHeight="1">
      <c r="A27" s="34"/>
      <c r="B27" s="39"/>
      <c r="C27" s="285" t="s">
        <v>740</v>
      </c>
      <c r="D27" s="34"/>
      <c r="E27" s="34"/>
      <c r="F27" s="34"/>
      <c r="G27" s="34"/>
      <c r="H27" s="39"/>
    </row>
    <row r="28" spans="1:8" s="2" customFormat="1" ht="16.899999999999999" customHeight="1">
      <c r="A28" s="34"/>
      <c r="B28" s="39"/>
      <c r="C28" s="283" t="s">
        <v>332</v>
      </c>
      <c r="D28" s="283" t="s">
        <v>333</v>
      </c>
      <c r="E28" s="17" t="s">
        <v>225</v>
      </c>
      <c r="F28" s="284">
        <v>29.25</v>
      </c>
      <c r="G28" s="34"/>
      <c r="H28" s="39"/>
    </row>
    <row r="29" spans="1:8" s="2" customFormat="1" ht="33.75">
      <c r="A29" s="34"/>
      <c r="B29" s="39"/>
      <c r="C29" s="283" t="s">
        <v>360</v>
      </c>
      <c r="D29" s="283" t="s">
        <v>361</v>
      </c>
      <c r="E29" s="17" t="s">
        <v>294</v>
      </c>
      <c r="F29" s="284">
        <v>306.45</v>
      </c>
      <c r="G29" s="34"/>
      <c r="H29" s="39"/>
    </row>
    <row r="30" spans="1:8" s="2" customFormat="1" ht="16.899999999999999" customHeight="1">
      <c r="A30" s="34"/>
      <c r="B30" s="39"/>
      <c r="C30" s="279" t="s">
        <v>97</v>
      </c>
      <c r="D30" s="280" t="s">
        <v>1</v>
      </c>
      <c r="E30" s="281" t="s">
        <v>1</v>
      </c>
      <c r="F30" s="282">
        <v>109.47</v>
      </c>
      <c r="G30" s="34"/>
      <c r="H30" s="39"/>
    </row>
    <row r="31" spans="1:8" s="2" customFormat="1" ht="16.899999999999999" customHeight="1">
      <c r="A31" s="34"/>
      <c r="B31" s="39"/>
      <c r="C31" s="283" t="s">
        <v>1</v>
      </c>
      <c r="D31" s="283" t="s">
        <v>187</v>
      </c>
      <c r="E31" s="17" t="s">
        <v>1</v>
      </c>
      <c r="F31" s="284">
        <v>0</v>
      </c>
      <c r="G31" s="34"/>
      <c r="H31" s="39"/>
    </row>
    <row r="32" spans="1:8" s="2" customFormat="1" ht="16.899999999999999" customHeight="1">
      <c r="A32" s="34"/>
      <c r="B32" s="39"/>
      <c r="C32" s="283" t="s">
        <v>1</v>
      </c>
      <c r="D32" s="283" t="s">
        <v>228</v>
      </c>
      <c r="E32" s="17" t="s">
        <v>1</v>
      </c>
      <c r="F32" s="284">
        <v>42.72</v>
      </c>
      <c r="G32" s="34"/>
      <c r="H32" s="39"/>
    </row>
    <row r="33" spans="1:8" s="2" customFormat="1" ht="16.899999999999999" customHeight="1">
      <c r="A33" s="34"/>
      <c r="B33" s="39"/>
      <c r="C33" s="283" t="s">
        <v>1</v>
      </c>
      <c r="D33" s="283" t="s">
        <v>189</v>
      </c>
      <c r="E33" s="17" t="s">
        <v>1</v>
      </c>
      <c r="F33" s="284">
        <v>0</v>
      </c>
      <c r="G33" s="34"/>
      <c r="H33" s="39"/>
    </row>
    <row r="34" spans="1:8" s="2" customFormat="1" ht="16.899999999999999" customHeight="1">
      <c r="A34" s="34"/>
      <c r="B34" s="39"/>
      <c r="C34" s="283" t="s">
        <v>1</v>
      </c>
      <c r="D34" s="283" t="s">
        <v>229</v>
      </c>
      <c r="E34" s="17" t="s">
        <v>1</v>
      </c>
      <c r="F34" s="284">
        <v>66.75</v>
      </c>
      <c r="G34" s="34"/>
      <c r="H34" s="39"/>
    </row>
    <row r="35" spans="1:8" s="2" customFormat="1" ht="16.899999999999999" customHeight="1">
      <c r="A35" s="34"/>
      <c r="B35" s="39"/>
      <c r="C35" s="283" t="s">
        <v>97</v>
      </c>
      <c r="D35" s="283" t="s">
        <v>191</v>
      </c>
      <c r="E35" s="17" t="s">
        <v>1</v>
      </c>
      <c r="F35" s="284">
        <v>109.47</v>
      </c>
      <c r="G35" s="34"/>
      <c r="H35" s="39"/>
    </row>
    <row r="36" spans="1:8" s="2" customFormat="1" ht="16.899999999999999" customHeight="1">
      <c r="A36" s="34"/>
      <c r="B36" s="39"/>
      <c r="C36" s="285" t="s">
        <v>740</v>
      </c>
      <c r="D36" s="34"/>
      <c r="E36" s="34"/>
      <c r="F36" s="34"/>
      <c r="G36" s="34"/>
      <c r="H36" s="39"/>
    </row>
    <row r="37" spans="1:8" s="2" customFormat="1" ht="16.899999999999999" customHeight="1">
      <c r="A37" s="34"/>
      <c r="B37" s="39"/>
      <c r="C37" s="283" t="s">
        <v>223</v>
      </c>
      <c r="D37" s="283" t="s">
        <v>224</v>
      </c>
      <c r="E37" s="17" t="s">
        <v>225</v>
      </c>
      <c r="F37" s="284">
        <v>109.47</v>
      </c>
      <c r="G37" s="34"/>
      <c r="H37" s="39"/>
    </row>
    <row r="38" spans="1:8" s="2" customFormat="1" ht="33.75">
      <c r="A38" s="34"/>
      <c r="B38" s="39"/>
      <c r="C38" s="283" t="s">
        <v>352</v>
      </c>
      <c r="D38" s="283" t="s">
        <v>353</v>
      </c>
      <c r="E38" s="17" t="s">
        <v>294</v>
      </c>
      <c r="F38" s="284">
        <v>2690.5239999999999</v>
      </c>
      <c r="G38" s="34"/>
      <c r="H38" s="39"/>
    </row>
    <row r="39" spans="1:8" s="2" customFormat="1" ht="16.899999999999999" customHeight="1">
      <c r="A39" s="34"/>
      <c r="B39" s="39"/>
      <c r="C39" s="283" t="s">
        <v>398</v>
      </c>
      <c r="D39" s="283" t="s">
        <v>399</v>
      </c>
      <c r="E39" s="17" t="s">
        <v>294</v>
      </c>
      <c r="F39" s="284">
        <v>2690.5239999999999</v>
      </c>
      <c r="G39" s="34"/>
      <c r="H39" s="39"/>
    </row>
    <row r="40" spans="1:8" s="2" customFormat="1" ht="16.899999999999999" customHeight="1">
      <c r="A40" s="34"/>
      <c r="B40" s="39"/>
      <c r="C40" s="279" t="s">
        <v>741</v>
      </c>
      <c r="D40" s="280" t="s">
        <v>1</v>
      </c>
      <c r="E40" s="281" t="s">
        <v>1</v>
      </c>
      <c r="F40" s="282">
        <v>21.36</v>
      </c>
      <c r="G40" s="34"/>
      <c r="H40" s="39"/>
    </row>
    <row r="41" spans="1:8" s="2" customFormat="1" ht="16.899999999999999" customHeight="1">
      <c r="A41" s="34"/>
      <c r="B41" s="39"/>
      <c r="C41" s="279" t="s">
        <v>100</v>
      </c>
      <c r="D41" s="280" t="s">
        <v>1</v>
      </c>
      <c r="E41" s="281" t="s">
        <v>1</v>
      </c>
      <c r="F41" s="282">
        <v>618.48</v>
      </c>
      <c r="G41" s="34"/>
      <c r="H41" s="39"/>
    </row>
    <row r="42" spans="1:8" s="2" customFormat="1" ht="16.899999999999999" customHeight="1">
      <c r="A42" s="34"/>
      <c r="B42" s="39"/>
      <c r="C42" s="283" t="s">
        <v>1</v>
      </c>
      <c r="D42" s="283" t="s">
        <v>187</v>
      </c>
      <c r="E42" s="17" t="s">
        <v>1</v>
      </c>
      <c r="F42" s="284">
        <v>0</v>
      </c>
      <c r="G42" s="34"/>
      <c r="H42" s="39"/>
    </row>
    <row r="43" spans="1:8" s="2" customFormat="1" ht="16.899999999999999" customHeight="1">
      <c r="A43" s="34"/>
      <c r="B43" s="39"/>
      <c r="C43" s="283" t="s">
        <v>1</v>
      </c>
      <c r="D43" s="283" t="s">
        <v>296</v>
      </c>
      <c r="E43" s="17" t="s">
        <v>1</v>
      </c>
      <c r="F43" s="284">
        <v>64.08</v>
      </c>
      <c r="G43" s="34"/>
      <c r="H43" s="39"/>
    </row>
    <row r="44" spans="1:8" s="2" customFormat="1" ht="16.899999999999999" customHeight="1">
      <c r="A44" s="34"/>
      <c r="B44" s="39"/>
      <c r="C44" s="283" t="s">
        <v>1</v>
      </c>
      <c r="D44" s="283" t="s">
        <v>297</v>
      </c>
      <c r="E44" s="17" t="s">
        <v>1</v>
      </c>
      <c r="F44" s="284">
        <v>0</v>
      </c>
      <c r="G44" s="34"/>
      <c r="H44" s="39"/>
    </row>
    <row r="45" spans="1:8" s="2" customFormat="1" ht="16.899999999999999" customHeight="1">
      <c r="A45" s="34"/>
      <c r="B45" s="39"/>
      <c r="C45" s="283" t="s">
        <v>1</v>
      </c>
      <c r="D45" s="283" t="s">
        <v>298</v>
      </c>
      <c r="E45" s="17" t="s">
        <v>1</v>
      </c>
      <c r="F45" s="284">
        <v>554.4</v>
      </c>
      <c r="G45" s="34"/>
      <c r="H45" s="39"/>
    </row>
    <row r="46" spans="1:8" s="2" customFormat="1" ht="16.899999999999999" customHeight="1">
      <c r="A46" s="34"/>
      <c r="B46" s="39"/>
      <c r="C46" s="283" t="s">
        <v>100</v>
      </c>
      <c r="D46" s="283" t="s">
        <v>191</v>
      </c>
      <c r="E46" s="17" t="s">
        <v>1</v>
      </c>
      <c r="F46" s="284">
        <v>618.48</v>
      </c>
      <c r="G46" s="34"/>
      <c r="H46" s="39"/>
    </row>
    <row r="47" spans="1:8" s="2" customFormat="1" ht="16.899999999999999" customHeight="1">
      <c r="A47" s="34"/>
      <c r="B47" s="39"/>
      <c r="C47" s="285" t="s">
        <v>740</v>
      </c>
      <c r="D47" s="34"/>
      <c r="E47" s="34"/>
      <c r="F47" s="34"/>
      <c r="G47" s="34"/>
      <c r="H47" s="39"/>
    </row>
    <row r="48" spans="1:8" s="2" customFormat="1" ht="16.899999999999999" customHeight="1">
      <c r="A48" s="34"/>
      <c r="B48" s="39"/>
      <c r="C48" s="283" t="s">
        <v>292</v>
      </c>
      <c r="D48" s="283" t="s">
        <v>293</v>
      </c>
      <c r="E48" s="17" t="s">
        <v>294</v>
      </c>
      <c r="F48" s="284">
        <v>618.48</v>
      </c>
      <c r="G48" s="34"/>
      <c r="H48" s="39"/>
    </row>
    <row r="49" spans="1:8" s="2" customFormat="1" ht="33.75">
      <c r="A49" s="34"/>
      <c r="B49" s="39"/>
      <c r="C49" s="283" t="s">
        <v>371</v>
      </c>
      <c r="D49" s="283" t="s">
        <v>372</v>
      </c>
      <c r="E49" s="17" t="s">
        <v>294</v>
      </c>
      <c r="F49" s="284">
        <v>753.76800000000003</v>
      </c>
      <c r="G49" s="34"/>
      <c r="H49" s="39"/>
    </row>
    <row r="50" spans="1:8" s="2" customFormat="1" ht="16.899999999999999" customHeight="1">
      <c r="A50" s="34"/>
      <c r="B50" s="39"/>
      <c r="C50" s="279" t="s">
        <v>102</v>
      </c>
      <c r="D50" s="280" t="s">
        <v>1</v>
      </c>
      <c r="E50" s="281" t="s">
        <v>1</v>
      </c>
      <c r="F50" s="282">
        <v>135.28800000000001</v>
      </c>
      <c r="G50" s="34"/>
      <c r="H50" s="39"/>
    </row>
    <row r="51" spans="1:8" s="2" customFormat="1" ht="16.899999999999999" customHeight="1">
      <c r="A51" s="34"/>
      <c r="B51" s="39"/>
      <c r="C51" s="283" t="s">
        <v>1</v>
      </c>
      <c r="D51" s="283" t="s">
        <v>309</v>
      </c>
      <c r="E51" s="17" t="s">
        <v>1</v>
      </c>
      <c r="F51" s="284">
        <v>0</v>
      </c>
      <c r="G51" s="34"/>
      <c r="H51" s="39"/>
    </row>
    <row r="52" spans="1:8" s="2" customFormat="1" ht="16.899999999999999" customHeight="1">
      <c r="A52" s="34"/>
      <c r="B52" s="39"/>
      <c r="C52" s="283" t="s">
        <v>1</v>
      </c>
      <c r="D52" s="283" t="s">
        <v>310</v>
      </c>
      <c r="E52" s="17" t="s">
        <v>1</v>
      </c>
      <c r="F52" s="284">
        <v>123.488</v>
      </c>
      <c r="G52" s="34"/>
      <c r="H52" s="39"/>
    </row>
    <row r="53" spans="1:8" s="2" customFormat="1" ht="16.899999999999999" customHeight="1">
      <c r="A53" s="34"/>
      <c r="B53" s="39"/>
      <c r="C53" s="283" t="s">
        <v>1</v>
      </c>
      <c r="D53" s="283" t="s">
        <v>311</v>
      </c>
      <c r="E53" s="17" t="s">
        <v>1</v>
      </c>
      <c r="F53" s="284">
        <v>0</v>
      </c>
      <c r="G53" s="34"/>
      <c r="H53" s="39"/>
    </row>
    <row r="54" spans="1:8" s="2" customFormat="1" ht="16.899999999999999" customHeight="1">
      <c r="A54" s="34"/>
      <c r="B54" s="39"/>
      <c r="C54" s="283" t="s">
        <v>1</v>
      </c>
      <c r="D54" s="283" t="s">
        <v>312</v>
      </c>
      <c r="E54" s="17" t="s">
        <v>1</v>
      </c>
      <c r="F54" s="284">
        <v>11.8</v>
      </c>
      <c r="G54" s="34"/>
      <c r="H54" s="39"/>
    </row>
    <row r="55" spans="1:8" s="2" customFormat="1" ht="16.899999999999999" customHeight="1">
      <c r="A55" s="34"/>
      <c r="B55" s="39"/>
      <c r="C55" s="283" t="s">
        <v>102</v>
      </c>
      <c r="D55" s="283" t="s">
        <v>191</v>
      </c>
      <c r="E55" s="17" t="s">
        <v>1</v>
      </c>
      <c r="F55" s="284">
        <v>135.28800000000001</v>
      </c>
      <c r="G55" s="34"/>
      <c r="H55" s="39"/>
    </row>
    <row r="56" spans="1:8" s="2" customFormat="1" ht="16.899999999999999" customHeight="1">
      <c r="A56" s="34"/>
      <c r="B56" s="39"/>
      <c r="C56" s="285" t="s">
        <v>740</v>
      </c>
      <c r="D56" s="34"/>
      <c r="E56" s="34"/>
      <c r="F56" s="34"/>
      <c r="G56" s="34"/>
      <c r="H56" s="39"/>
    </row>
    <row r="57" spans="1:8" s="2" customFormat="1" ht="16.899999999999999" customHeight="1">
      <c r="A57" s="34"/>
      <c r="B57" s="39"/>
      <c r="C57" s="283" t="s">
        <v>306</v>
      </c>
      <c r="D57" s="283" t="s">
        <v>307</v>
      </c>
      <c r="E57" s="17" t="s">
        <v>294</v>
      </c>
      <c r="F57" s="284">
        <v>135.28800000000001</v>
      </c>
      <c r="G57" s="34"/>
      <c r="H57" s="39"/>
    </row>
    <row r="58" spans="1:8" s="2" customFormat="1" ht="33.75">
      <c r="A58" s="34"/>
      <c r="B58" s="39"/>
      <c r="C58" s="283" t="s">
        <v>371</v>
      </c>
      <c r="D58" s="283" t="s">
        <v>372</v>
      </c>
      <c r="E58" s="17" t="s">
        <v>294</v>
      </c>
      <c r="F58" s="284">
        <v>753.76800000000003</v>
      </c>
      <c r="G58" s="34"/>
      <c r="H58" s="39"/>
    </row>
    <row r="59" spans="1:8" s="2" customFormat="1" ht="16.899999999999999" customHeight="1">
      <c r="A59" s="34"/>
      <c r="B59" s="39"/>
      <c r="C59" s="279" t="s">
        <v>113</v>
      </c>
      <c r="D59" s="280" t="s">
        <v>1</v>
      </c>
      <c r="E59" s="281" t="s">
        <v>1</v>
      </c>
      <c r="F59" s="282">
        <v>346.5</v>
      </c>
      <c r="G59" s="34"/>
      <c r="H59" s="39"/>
    </row>
    <row r="60" spans="1:8" s="2" customFormat="1" ht="16.899999999999999" customHeight="1">
      <c r="A60" s="34"/>
      <c r="B60" s="39"/>
      <c r="C60" s="283" t="s">
        <v>1</v>
      </c>
      <c r="D60" s="283" t="s">
        <v>303</v>
      </c>
      <c r="E60" s="17" t="s">
        <v>1</v>
      </c>
      <c r="F60" s="284">
        <v>0</v>
      </c>
      <c r="G60" s="34"/>
      <c r="H60" s="39"/>
    </row>
    <row r="61" spans="1:8" s="2" customFormat="1" ht="16.899999999999999" customHeight="1">
      <c r="A61" s="34"/>
      <c r="B61" s="39"/>
      <c r="C61" s="283" t="s">
        <v>113</v>
      </c>
      <c r="D61" s="283" t="s">
        <v>304</v>
      </c>
      <c r="E61" s="17" t="s">
        <v>1</v>
      </c>
      <c r="F61" s="284">
        <v>346.5</v>
      </c>
      <c r="G61" s="34"/>
      <c r="H61" s="39"/>
    </row>
    <row r="62" spans="1:8" s="2" customFormat="1" ht="16.899999999999999" customHeight="1">
      <c r="A62" s="34"/>
      <c r="B62" s="39"/>
      <c r="C62" s="285" t="s">
        <v>740</v>
      </c>
      <c r="D62" s="34"/>
      <c r="E62" s="34"/>
      <c r="F62" s="34"/>
      <c r="G62" s="34"/>
      <c r="H62" s="39"/>
    </row>
    <row r="63" spans="1:8" s="2" customFormat="1" ht="16.899999999999999" customHeight="1">
      <c r="A63" s="34"/>
      <c r="B63" s="39"/>
      <c r="C63" s="283" t="s">
        <v>300</v>
      </c>
      <c r="D63" s="283" t="s">
        <v>301</v>
      </c>
      <c r="E63" s="17" t="s">
        <v>294</v>
      </c>
      <c r="F63" s="284">
        <v>346.5</v>
      </c>
      <c r="G63" s="34"/>
      <c r="H63" s="39"/>
    </row>
    <row r="64" spans="1:8" s="2" customFormat="1" ht="33.75">
      <c r="A64" s="34"/>
      <c r="B64" s="39"/>
      <c r="C64" s="283" t="s">
        <v>378</v>
      </c>
      <c r="D64" s="283" t="s">
        <v>379</v>
      </c>
      <c r="E64" s="17" t="s">
        <v>294</v>
      </c>
      <c r="F64" s="284">
        <v>346.5</v>
      </c>
      <c r="G64" s="34"/>
      <c r="H64" s="39"/>
    </row>
    <row r="65" spans="1:8" s="2" customFormat="1" ht="16.899999999999999" customHeight="1">
      <c r="A65" s="34"/>
      <c r="B65" s="39"/>
      <c r="C65" s="279" t="s">
        <v>111</v>
      </c>
      <c r="D65" s="280" t="s">
        <v>1</v>
      </c>
      <c r="E65" s="281" t="s">
        <v>1</v>
      </c>
      <c r="F65" s="282">
        <v>85.44</v>
      </c>
      <c r="G65" s="34"/>
      <c r="H65" s="39"/>
    </row>
    <row r="66" spans="1:8" s="2" customFormat="1" ht="16.899999999999999" customHeight="1">
      <c r="A66" s="34"/>
      <c r="B66" s="39"/>
      <c r="C66" s="283" t="s">
        <v>1</v>
      </c>
      <c r="D66" s="283" t="s">
        <v>318</v>
      </c>
      <c r="E66" s="17" t="s">
        <v>1</v>
      </c>
      <c r="F66" s="284">
        <v>0</v>
      </c>
      <c r="G66" s="34"/>
      <c r="H66" s="39"/>
    </row>
    <row r="67" spans="1:8" s="2" customFormat="1" ht="16.899999999999999" customHeight="1">
      <c r="A67" s="34"/>
      <c r="B67" s="39"/>
      <c r="C67" s="283" t="s">
        <v>1</v>
      </c>
      <c r="D67" s="283" t="s">
        <v>319</v>
      </c>
      <c r="E67" s="17" t="s">
        <v>1</v>
      </c>
      <c r="F67" s="284">
        <v>21.36</v>
      </c>
      <c r="G67" s="34"/>
      <c r="H67" s="39"/>
    </row>
    <row r="68" spans="1:8" s="2" customFormat="1" ht="16.899999999999999" customHeight="1">
      <c r="A68" s="34"/>
      <c r="B68" s="39"/>
      <c r="C68" s="283" t="s">
        <v>1</v>
      </c>
      <c r="D68" s="283" t="s">
        <v>320</v>
      </c>
      <c r="E68" s="17" t="s">
        <v>1</v>
      </c>
      <c r="F68" s="284">
        <v>0</v>
      </c>
      <c r="G68" s="34"/>
      <c r="H68" s="39"/>
    </row>
    <row r="69" spans="1:8" s="2" customFormat="1" ht="16.899999999999999" customHeight="1">
      <c r="A69" s="34"/>
      <c r="B69" s="39"/>
      <c r="C69" s="283" t="s">
        <v>1</v>
      </c>
      <c r="D69" s="283" t="s">
        <v>321</v>
      </c>
      <c r="E69" s="17" t="s">
        <v>1</v>
      </c>
      <c r="F69" s="284">
        <v>64.08</v>
      </c>
      <c r="G69" s="34"/>
      <c r="H69" s="39"/>
    </row>
    <row r="70" spans="1:8" s="2" customFormat="1" ht="16.899999999999999" customHeight="1">
      <c r="A70" s="34"/>
      <c r="B70" s="39"/>
      <c r="C70" s="283" t="s">
        <v>111</v>
      </c>
      <c r="D70" s="283" t="s">
        <v>191</v>
      </c>
      <c r="E70" s="17" t="s">
        <v>1</v>
      </c>
      <c r="F70" s="284">
        <v>85.44</v>
      </c>
      <c r="G70" s="34"/>
      <c r="H70" s="39"/>
    </row>
    <row r="71" spans="1:8" s="2" customFormat="1" ht="16.899999999999999" customHeight="1">
      <c r="A71" s="34"/>
      <c r="B71" s="39"/>
      <c r="C71" s="285" t="s">
        <v>740</v>
      </c>
      <c r="D71" s="34"/>
      <c r="E71" s="34"/>
      <c r="F71" s="34"/>
      <c r="G71" s="34"/>
      <c r="H71" s="39"/>
    </row>
    <row r="72" spans="1:8" s="2" customFormat="1" ht="16.899999999999999" customHeight="1">
      <c r="A72" s="34"/>
      <c r="B72" s="39"/>
      <c r="C72" s="283" t="s">
        <v>314</v>
      </c>
      <c r="D72" s="283" t="s">
        <v>315</v>
      </c>
      <c r="E72" s="17" t="s">
        <v>294</v>
      </c>
      <c r="F72" s="284">
        <v>85.44</v>
      </c>
      <c r="G72" s="34"/>
      <c r="H72" s="39"/>
    </row>
    <row r="73" spans="1:8" s="2" customFormat="1" ht="33.75">
      <c r="A73" s="34"/>
      <c r="B73" s="39"/>
      <c r="C73" s="283" t="s">
        <v>366</v>
      </c>
      <c r="D73" s="283" t="s">
        <v>367</v>
      </c>
      <c r="E73" s="17" t="s">
        <v>294</v>
      </c>
      <c r="F73" s="284">
        <v>85.44</v>
      </c>
      <c r="G73" s="34"/>
      <c r="H73" s="39"/>
    </row>
    <row r="74" spans="1:8" s="2" customFormat="1" ht="16.899999999999999" customHeight="1">
      <c r="A74" s="34"/>
      <c r="B74" s="39"/>
      <c r="C74" s="279" t="s">
        <v>121</v>
      </c>
      <c r="D74" s="280" t="s">
        <v>1</v>
      </c>
      <c r="E74" s="281" t="s">
        <v>1</v>
      </c>
      <c r="F74" s="282">
        <v>126</v>
      </c>
      <c r="G74" s="34"/>
      <c r="H74" s="39"/>
    </row>
    <row r="75" spans="1:8" s="2" customFormat="1" ht="16.899999999999999" customHeight="1">
      <c r="A75" s="34"/>
      <c r="B75" s="39"/>
      <c r="C75" s="283" t="s">
        <v>1</v>
      </c>
      <c r="D75" s="283" t="s">
        <v>196</v>
      </c>
      <c r="E75" s="17" t="s">
        <v>1</v>
      </c>
      <c r="F75" s="284">
        <v>0</v>
      </c>
      <c r="G75" s="34"/>
      <c r="H75" s="39"/>
    </row>
    <row r="76" spans="1:8" s="2" customFormat="1" ht="16.899999999999999" customHeight="1">
      <c r="A76" s="34"/>
      <c r="B76" s="39"/>
      <c r="C76" s="283" t="s">
        <v>1</v>
      </c>
      <c r="D76" s="283" t="s">
        <v>197</v>
      </c>
      <c r="E76" s="17" t="s">
        <v>1</v>
      </c>
      <c r="F76" s="284">
        <v>77</v>
      </c>
      <c r="G76" s="34"/>
      <c r="H76" s="39"/>
    </row>
    <row r="77" spans="1:8" s="2" customFormat="1" ht="16.899999999999999" customHeight="1">
      <c r="A77" s="34"/>
      <c r="B77" s="39"/>
      <c r="C77" s="283" t="s">
        <v>1</v>
      </c>
      <c r="D77" s="283" t="s">
        <v>198</v>
      </c>
      <c r="E77" s="17" t="s">
        <v>1</v>
      </c>
      <c r="F77" s="284">
        <v>0</v>
      </c>
      <c r="G77" s="34"/>
      <c r="H77" s="39"/>
    </row>
    <row r="78" spans="1:8" s="2" customFormat="1" ht="16.899999999999999" customHeight="1">
      <c r="A78" s="34"/>
      <c r="B78" s="39"/>
      <c r="C78" s="283" t="s">
        <v>1</v>
      </c>
      <c r="D78" s="283" t="s">
        <v>199</v>
      </c>
      <c r="E78" s="17" t="s">
        <v>1</v>
      </c>
      <c r="F78" s="284">
        <v>49</v>
      </c>
      <c r="G78" s="34"/>
      <c r="H78" s="39"/>
    </row>
    <row r="79" spans="1:8" s="2" customFormat="1" ht="16.899999999999999" customHeight="1">
      <c r="A79" s="34"/>
      <c r="B79" s="39"/>
      <c r="C79" s="283" t="s">
        <v>121</v>
      </c>
      <c r="D79" s="283" t="s">
        <v>191</v>
      </c>
      <c r="E79" s="17" t="s">
        <v>1</v>
      </c>
      <c r="F79" s="284">
        <v>126</v>
      </c>
      <c r="G79" s="34"/>
      <c r="H79" s="39"/>
    </row>
    <row r="80" spans="1:8" s="2" customFormat="1" ht="16.899999999999999" customHeight="1">
      <c r="A80" s="34"/>
      <c r="B80" s="39"/>
      <c r="C80" s="285" t="s">
        <v>740</v>
      </c>
      <c r="D80" s="34"/>
      <c r="E80" s="34"/>
      <c r="F80" s="34"/>
      <c r="G80" s="34"/>
      <c r="H80" s="39"/>
    </row>
    <row r="81" spans="1:8" s="2" customFormat="1" ht="16.899999999999999" customHeight="1">
      <c r="A81" s="34"/>
      <c r="B81" s="39"/>
      <c r="C81" s="283" t="s">
        <v>192</v>
      </c>
      <c r="D81" s="283" t="s">
        <v>193</v>
      </c>
      <c r="E81" s="17" t="s">
        <v>170</v>
      </c>
      <c r="F81" s="284">
        <v>126</v>
      </c>
      <c r="G81" s="34"/>
      <c r="H81" s="39"/>
    </row>
    <row r="82" spans="1:8" s="2" customFormat="1" ht="16.899999999999999" customHeight="1">
      <c r="A82" s="34"/>
      <c r="B82" s="39"/>
      <c r="C82" s="283" t="s">
        <v>322</v>
      </c>
      <c r="D82" s="283" t="s">
        <v>323</v>
      </c>
      <c r="E82" s="17" t="s">
        <v>324</v>
      </c>
      <c r="F82" s="284">
        <v>126</v>
      </c>
      <c r="G82" s="34"/>
      <c r="H82" s="39"/>
    </row>
    <row r="83" spans="1:8" s="2" customFormat="1" ht="16.899999999999999" customHeight="1">
      <c r="A83" s="34"/>
      <c r="B83" s="39"/>
      <c r="C83" s="283" t="s">
        <v>332</v>
      </c>
      <c r="D83" s="283" t="s">
        <v>333</v>
      </c>
      <c r="E83" s="17" t="s">
        <v>225</v>
      </c>
      <c r="F83" s="284">
        <v>29.25</v>
      </c>
      <c r="G83" s="34"/>
      <c r="H83" s="39"/>
    </row>
    <row r="84" spans="1:8" s="2" customFormat="1" ht="16.899999999999999" customHeight="1">
      <c r="A84" s="34"/>
      <c r="B84" s="39"/>
      <c r="C84" s="279" t="s">
        <v>129</v>
      </c>
      <c r="D84" s="280" t="s">
        <v>1</v>
      </c>
      <c r="E84" s="281" t="s">
        <v>1</v>
      </c>
      <c r="F84" s="282">
        <v>126</v>
      </c>
      <c r="G84" s="34"/>
      <c r="H84" s="39"/>
    </row>
    <row r="85" spans="1:8" s="2" customFormat="1" ht="16.899999999999999" customHeight="1">
      <c r="A85" s="34"/>
      <c r="B85" s="39"/>
      <c r="C85" s="283" t="s">
        <v>129</v>
      </c>
      <c r="D85" s="283" t="s">
        <v>121</v>
      </c>
      <c r="E85" s="17" t="s">
        <v>1</v>
      </c>
      <c r="F85" s="284">
        <v>126</v>
      </c>
      <c r="G85" s="34"/>
      <c r="H85" s="39"/>
    </row>
    <row r="86" spans="1:8" s="2" customFormat="1" ht="16.899999999999999" customHeight="1">
      <c r="A86" s="34"/>
      <c r="B86" s="39"/>
      <c r="C86" s="285" t="s">
        <v>740</v>
      </c>
      <c r="D86" s="34"/>
      <c r="E86" s="34"/>
      <c r="F86" s="34"/>
      <c r="G86" s="34"/>
      <c r="H86" s="39"/>
    </row>
    <row r="87" spans="1:8" s="2" customFormat="1" ht="16.899999999999999" customHeight="1">
      <c r="A87" s="34"/>
      <c r="B87" s="39"/>
      <c r="C87" s="283" t="s">
        <v>322</v>
      </c>
      <c r="D87" s="283" t="s">
        <v>323</v>
      </c>
      <c r="E87" s="17" t="s">
        <v>324</v>
      </c>
      <c r="F87" s="284">
        <v>126</v>
      </c>
      <c r="G87" s="34"/>
      <c r="H87" s="39"/>
    </row>
    <row r="88" spans="1:8" s="2" customFormat="1" ht="33.75">
      <c r="A88" s="34"/>
      <c r="B88" s="39"/>
      <c r="C88" s="283" t="s">
        <v>383</v>
      </c>
      <c r="D88" s="283" t="s">
        <v>384</v>
      </c>
      <c r="E88" s="17" t="s">
        <v>294</v>
      </c>
      <c r="F88" s="284">
        <v>20.238</v>
      </c>
      <c r="G88" s="34"/>
      <c r="H88" s="39"/>
    </row>
    <row r="89" spans="1:8" s="2" customFormat="1" ht="16.899999999999999" customHeight="1">
      <c r="A89" s="34"/>
      <c r="B89" s="39"/>
      <c r="C89" s="279" t="s">
        <v>95</v>
      </c>
      <c r="D89" s="280" t="s">
        <v>1</v>
      </c>
      <c r="E89" s="281" t="s">
        <v>1</v>
      </c>
      <c r="F89" s="282">
        <v>1220.914</v>
      </c>
      <c r="G89" s="34"/>
      <c r="H89" s="39"/>
    </row>
    <row r="90" spans="1:8" s="2" customFormat="1" ht="16.899999999999999" customHeight="1">
      <c r="A90" s="34"/>
      <c r="B90" s="39"/>
      <c r="C90" s="283" t="s">
        <v>1</v>
      </c>
      <c r="D90" s="283" t="s">
        <v>249</v>
      </c>
      <c r="E90" s="17" t="s">
        <v>1</v>
      </c>
      <c r="F90" s="284">
        <v>0</v>
      </c>
      <c r="G90" s="34"/>
      <c r="H90" s="39"/>
    </row>
    <row r="91" spans="1:8" s="2" customFormat="1" ht="16.899999999999999" customHeight="1">
      <c r="A91" s="34"/>
      <c r="B91" s="39"/>
      <c r="C91" s="283" t="s">
        <v>1</v>
      </c>
      <c r="D91" s="283" t="s">
        <v>250</v>
      </c>
      <c r="E91" s="17" t="s">
        <v>1</v>
      </c>
      <c r="F91" s="284">
        <v>712.8</v>
      </c>
      <c r="G91" s="34"/>
      <c r="H91" s="39"/>
    </row>
    <row r="92" spans="1:8" s="2" customFormat="1" ht="16.899999999999999" customHeight="1">
      <c r="A92" s="34"/>
      <c r="B92" s="39"/>
      <c r="C92" s="283" t="s">
        <v>1</v>
      </c>
      <c r="D92" s="283" t="s">
        <v>251</v>
      </c>
      <c r="E92" s="17" t="s">
        <v>1</v>
      </c>
      <c r="F92" s="284">
        <v>0</v>
      </c>
      <c r="G92" s="34"/>
      <c r="H92" s="39"/>
    </row>
    <row r="93" spans="1:8" s="2" customFormat="1" ht="16.899999999999999" customHeight="1">
      <c r="A93" s="34"/>
      <c r="B93" s="39"/>
      <c r="C93" s="283" t="s">
        <v>1</v>
      </c>
      <c r="D93" s="283" t="s">
        <v>252</v>
      </c>
      <c r="E93" s="17" t="s">
        <v>1</v>
      </c>
      <c r="F93" s="284">
        <v>100.8</v>
      </c>
      <c r="G93" s="34"/>
      <c r="H93" s="39"/>
    </row>
    <row r="94" spans="1:8" s="2" customFormat="1" ht="16.899999999999999" customHeight="1">
      <c r="A94" s="34"/>
      <c r="B94" s="39"/>
      <c r="C94" s="283" t="s">
        <v>1</v>
      </c>
      <c r="D94" s="283" t="s">
        <v>253</v>
      </c>
      <c r="E94" s="17" t="s">
        <v>1</v>
      </c>
      <c r="F94" s="284">
        <v>0</v>
      </c>
      <c r="G94" s="34"/>
      <c r="H94" s="39"/>
    </row>
    <row r="95" spans="1:8" s="2" customFormat="1" ht="16.899999999999999" customHeight="1">
      <c r="A95" s="34"/>
      <c r="B95" s="39"/>
      <c r="C95" s="283" t="s">
        <v>1</v>
      </c>
      <c r="D95" s="283" t="s">
        <v>254</v>
      </c>
      <c r="E95" s="17" t="s">
        <v>1</v>
      </c>
      <c r="F95" s="284">
        <v>62.319000000000003</v>
      </c>
      <c r="G95" s="34"/>
      <c r="H95" s="39"/>
    </row>
    <row r="96" spans="1:8" s="2" customFormat="1" ht="16.899999999999999" customHeight="1">
      <c r="A96" s="34"/>
      <c r="B96" s="39"/>
      <c r="C96" s="283" t="s">
        <v>1</v>
      </c>
      <c r="D96" s="283" t="s">
        <v>255</v>
      </c>
      <c r="E96" s="17" t="s">
        <v>1</v>
      </c>
      <c r="F96" s="284">
        <v>0</v>
      </c>
      <c r="G96" s="34"/>
      <c r="H96" s="39"/>
    </row>
    <row r="97" spans="1:8" s="2" customFormat="1" ht="16.899999999999999" customHeight="1">
      <c r="A97" s="34"/>
      <c r="B97" s="39"/>
      <c r="C97" s="283" t="s">
        <v>1</v>
      </c>
      <c r="D97" s="283" t="s">
        <v>256</v>
      </c>
      <c r="E97" s="17" t="s">
        <v>1</v>
      </c>
      <c r="F97" s="284">
        <v>243.875</v>
      </c>
      <c r="G97" s="34"/>
      <c r="H97" s="39"/>
    </row>
    <row r="98" spans="1:8" s="2" customFormat="1" ht="16.899999999999999" customHeight="1">
      <c r="A98" s="34"/>
      <c r="B98" s="39"/>
      <c r="C98" s="283" t="s">
        <v>1</v>
      </c>
      <c r="D98" s="283" t="s">
        <v>257</v>
      </c>
      <c r="E98" s="17" t="s">
        <v>1</v>
      </c>
      <c r="F98" s="284">
        <v>0</v>
      </c>
      <c r="G98" s="34"/>
      <c r="H98" s="39"/>
    </row>
    <row r="99" spans="1:8" s="2" customFormat="1" ht="16.899999999999999" customHeight="1">
      <c r="A99" s="34"/>
      <c r="B99" s="39"/>
      <c r="C99" s="283" t="s">
        <v>1</v>
      </c>
      <c r="D99" s="283" t="s">
        <v>258</v>
      </c>
      <c r="E99" s="17" t="s">
        <v>1</v>
      </c>
      <c r="F99" s="284">
        <v>101.12</v>
      </c>
      <c r="G99" s="34"/>
      <c r="H99" s="39"/>
    </row>
    <row r="100" spans="1:8" s="2" customFormat="1" ht="16.899999999999999" customHeight="1">
      <c r="A100" s="34"/>
      <c r="B100" s="39"/>
      <c r="C100" s="283" t="s">
        <v>95</v>
      </c>
      <c r="D100" s="283" t="s">
        <v>191</v>
      </c>
      <c r="E100" s="17" t="s">
        <v>1</v>
      </c>
      <c r="F100" s="284">
        <v>1220.914</v>
      </c>
      <c r="G100" s="34"/>
      <c r="H100" s="39"/>
    </row>
    <row r="101" spans="1:8" s="2" customFormat="1" ht="16.899999999999999" customHeight="1">
      <c r="A101" s="34"/>
      <c r="B101" s="39"/>
      <c r="C101" s="285" t="s">
        <v>740</v>
      </c>
      <c r="D101" s="34"/>
      <c r="E101" s="34"/>
      <c r="F101" s="34"/>
      <c r="G101" s="34"/>
      <c r="H101" s="39"/>
    </row>
    <row r="102" spans="1:8" s="2" customFormat="1" ht="16.899999999999999" customHeight="1">
      <c r="A102" s="34"/>
      <c r="B102" s="39"/>
      <c r="C102" s="283" t="s">
        <v>245</v>
      </c>
      <c r="D102" s="283" t="s">
        <v>246</v>
      </c>
      <c r="E102" s="17" t="s">
        <v>225</v>
      </c>
      <c r="F102" s="284">
        <v>1220.914</v>
      </c>
      <c r="G102" s="34"/>
      <c r="H102" s="39"/>
    </row>
    <row r="103" spans="1:8" s="2" customFormat="1" ht="33.75">
      <c r="A103" s="34"/>
      <c r="B103" s="39"/>
      <c r="C103" s="283" t="s">
        <v>352</v>
      </c>
      <c r="D103" s="283" t="s">
        <v>353</v>
      </c>
      <c r="E103" s="17" t="s">
        <v>294</v>
      </c>
      <c r="F103" s="284">
        <v>2690.5239999999999</v>
      </c>
      <c r="G103" s="34"/>
      <c r="H103" s="39"/>
    </row>
    <row r="104" spans="1:8" s="2" customFormat="1" ht="16.899999999999999" customHeight="1">
      <c r="A104" s="34"/>
      <c r="B104" s="39"/>
      <c r="C104" s="283" t="s">
        <v>398</v>
      </c>
      <c r="D104" s="283" t="s">
        <v>399</v>
      </c>
      <c r="E104" s="17" t="s">
        <v>294</v>
      </c>
      <c r="F104" s="284">
        <v>2690.5239999999999</v>
      </c>
      <c r="G104" s="34"/>
      <c r="H104" s="39"/>
    </row>
    <row r="105" spans="1:8" s="2" customFormat="1" ht="16.899999999999999" customHeight="1">
      <c r="A105" s="34"/>
      <c r="B105" s="39"/>
      <c r="C105" s="279" t="s">
        <v>127</v>
      </c>
      <c r="D105" s="280" t="s">
        <v>1</v>
      </c>
      <c r="E105" s="281" t="s">
        <v>1</v>
      </c>
      <c r="F105" s="282">
        <v>685.3</v>
      </c>
      <c r="G105" s="34"/>
      <c r="H105" s="39"/>
    </row>
    <row r="106" spans="1:8" s="2" customFormat="1" ht="16.899999999999999" customHeight="1">
      <c r="A106" s="34"/>
      <c r="B106" s="39"/>
      <c r="C106" s="283" t="s">
        <v>1</v>
      </c>
      <c r="D106" s="283" t="s">
        <v>187</v>
      </c>
      <c r="E106" s="17" t="s">
        <v>1</v>
      </c>
      <c r="F106" s="284">
        <v>0</v>
      </c>
      <c r="G106" s="34"/>
      <c r="H106" s="39"/>
    </row>
    <row r="107" spans="1:8" s="2" customFormat="1" ht="16.899999999999999" customHeight="1">
      <c r="A107" s="34"/>
      <c r="B107" s="39"/>
      <c r="C107" s="283" t="s">
        <v>1</v>
      </c>
      <c r="D107" s="283" t="s">
        <v>188</v>
      </c>
      <c r="E107" s="17" t="s">
        <v>1</v>
      </c>
      <c r="F107" s="284">
        <v>284.8</v>
      </c>
      <c r="G107" s="34"/>
      <c r="H107" s="39"/>
    </row>
    <row r="108" spans="1:8" s="2" customFormat="1" ht="16.899999999999999" customHeight="1">
      <c r="A108" s="34"/>
      <c r="B108" s="39"/>
      <c r="C108" s="283" t="s">
        <v>1</v>
      </c>
      <c r="D108" s="283" t="s">
        <v>189</v>
      </c>
      <c r="E108" s="17" t="s">
        <v>1</v>
      </c>
      <c r="F108" s="284">
        <v>0</v>
      </c>
      <c r="G108" s="34"/>
      <c r="H108" s="39"/>
    </row>
    <row r="109" spans="1:8" s="2" customFormat="1" ht="16.899999999999999" customHeight="1">
      <c r="A109" s="34"/>
      <c r="B109" s="39"/>
      <c r="C109" s="283" t="s">
        <v>1</v>
      </c>
      <c r="D109" s="283" t="s">
        <v>190</v>
      </c>
      <c r="E109" s="17" t="s">
        <v>1</v>
      </c>
      <c r="F109" s="284">
        <v>400.5</v>
      </c>
      <c r="G109" s="34"/>
      <c r="H109" s="39"/>
    </row>
    <row r="110" spans="1:8" s="2" customFormat="1" ht="16.899999999999999" customHeight="1">
      <c r="A110" s="34"/>
      <c r="B110" s="39"/>
      <c r="C110" s="283" t="s">
        <v>127</v>
      </c>
      <c r="D110" s="283" t="s">
        <v>191</v>
      </c>
      <c r="E110" s="17" t="s">
        <v>1</v>
      </c>
      <c r="F110" s="284">
        <v>685.3</v>
      </c>
      <c r="G110" s="34"/>
      <c r="H110" s="39"/>
    </row>
    <row r="111" spans="1:8" s="2" customFormat="1" ht="16.899999999999999" customHeight="1">
      <c r="A111" s="34"/>
      <c r="B111" s="39"/>
      <c r="C111" s="285" t="s">
        <v>740</v>
      </c>
      <c r="D111" s="34"/>
      <c r="E111" s="34"/>
      <c r="F111" s="34"/>
      <c r="G111" s="34"/>
      <c r="H111" s="39"/>
    </row>
    <row r="112" spans="1:8" s="2" customFormat="1" ht="16.899999999999999" customHeight="1">
      <c r="A112" s="34"/>
      <c r="B112" s="39"/>
      <c r="C112" s="283" t="s">
        <v>183</v>
      </c>
      <c r="D112" s="283" t="s">
        <v>184</v>
      </c>
      <c r="E112" s="17" t="s">
        <v>176</v>
      </c>
      <c r="F112" s="284">
        <v>685.3</v>
      </c>
      <c r="G112" s="34"/>
      <c r="H112" s="39"/>
    </row>
    <row r="113" spans="1:8" s="2" customFormat="1" ht="16.899999999999999" customHeight="1">
      <c r="A113" s="34"/>
      <c r="B113" s="39"/>
      <c r="C113" s="283" t="s">
        <v>286</v>
      </c>
      <c r="D113" s="283" t="s">
        <v>287</v>
      </c>
      <c r="E113" s="17" t="s">
        <v>176</v>
      </c>
      <c r="F113" s="284">
        <v>685.3</v>
      </c>
      <c r="G113" s="34"/>
      <c r="H113" s="39"/>
    </row>
    <row r="114" spans="1:8" s="2" customFormat="1" ht="16.899999999999999" customHeight="1">
      <c r="A114" s="34"/>
      <c r="B114" s="39"/>
      <c r="C114" s="279" t="s">
        <v>125</v>
      </c>
      <c r="D114" s="280" t="s">
        <v>1</v>
      </c>
      <c r="E114" s="281" t="s">
        <v>1</v>
      </c>
      <c r="F114" s="282">
        <v>6.3780000000000001</v>
      </c>
      <c r="G114" s="34"/>
      <c r="H114" s="39"/>
    </row>
    <row r="115" spans="1:8" s="2" customFormat="1" ht="16.899999999999999" customHeight="1">
      <c r="A115" s="34"/>
      <c r="B115" s="39"/>
      <c r="C115" s="283" t="s">
        <v>1</v>
      </c>
      <c r="D115" s="283" t="s">
        <v>237</v>
      </c>
      <c r="E115" s="17" t="s">
        <v>1</v>
      </c>
      <c r="F115" s="284">
        <v>0</v>
      </c>
      <c r="G115" s="34"/>
      <c r="H115" s="39"/>
    </row>
    <row r="116" spans="1:8" s="2" customFormat="1" ht="16.899999999999999" customHeight="1">
      <c r="A116" s="34"/>
      <c r="B116" s="39"/>
      <c r="C116" s="283" t="s">
        <v>125</v>
      </c>
      <c r="D116" s="283" t="s">
        <v>238</v>
      </c>
      <c r="E116" s="17" t="s">
        <v>1</v>
      </c>
      <c r="F116" s="284">
        <v>6.3780000000000001</v>
      </c>
      <c r="G116" s="34"/>
      <c r="H116" s="39"/>
    </row>
    <row r="117" spans="1:8" s="2" customFormat="1" ht="16.899999999999999" customHeight="1">
      <c r="A117" s="34"/>
      <c r="B117" s="39"/>
      <c r="C117" s="285" t="s">
        <v>740</v>
      </c>
      <c r="D117" s="34"/>
      <c r="E117" s="34"/>
      <c r="F117" s="34"/>
      <c r="G117" s="34"/>
      <c r="H117" s="39"/>
    </row>
    <row r="118" spans="1:8" s="2" customFormat="1" ht="16.899999999999999" customHeight="1">
      <c r="A118" s="34"/>
      <c r="B118" s="39"/>
      <c r="C118" s="283" t="s">
        <v>231</v>
      </c>
      <c r="D118" s="283" t="s">
        <v>232</v>
      </c>
      <c r="E118" s="17" t="s">
        <v>225</v>
      </c>
      <c r="F118" s="284">
        <v>38.417999999999999</v>
      </c>
      <c r="G118" s="34"/>
      <c r="H118" s="39"/>
    </row>
    <row r="119" spans="1:8" s="2" customFormat="1" ht="33.75">
      <c r="A119" s="34"/>
      <c r="B119" s="39"/>
      <c r="C119" s="283" t="s">
        <v>352</v>
      </c>
      <c r="D119" s="283" t="s">
        <v>353</v>
      </c>
      <c r="E119" s="17" t="s">
        <v>294</v>
      </c>
      <c r="F119" s="284">
        <v>2690.5239999999999</v>
      </c>
      <c r="G119" s="34"/>
      <c r="H119" s="39"/>
    </row>
    <row r="120" spans="1:8" s="2" customFormat="1" ht="16.899999999999999" customHeight="1">
      <c r="A120" s="34"/>
      <c r="B120" s="39"/>
      <c r="C120" s="283" t="s">
        <v>398</v>
      </c>
      <c r="D120" s="283" t="s">
        <v>399</v>
      </c>
      <c r="E120" s="17" t="s">
        <v>294</v>
      </c>
      <c r="F120" s="284">
        <v>2690.5239999999999</v>
      </c>
      <c r="G120" s="34"/>
      <c r="H120" s="39"/>
    </row>
    <row r="121" spans="1:8" s="2" customFormat="1" ht="16.899999999999999" customHeight="1">
      <c r="A121" s="34"/>
      <c r="B121" s="39"/>
      <c r="C121" s="279" t="s">
        <v>115</v>
      </c>
      <c r="D121" s="280" t="s">
        <v>1</v>
      </c>
      <c r="E121" s="281" t="s">
        <v>1</v>
      </c>
      <c r="F121" s="282">
        <v>32.04</v>
      </c>
      <c r="G121" s="34"/>
      <c r="H121" s="39"/>
    </row>
    <row r="122" spans="1:8" s="2" customFormat="1" ht="16.899999999999999" customHeight="1">
      <c r="A122" s="34"/>
      <c r="B122" s="39"/>
      <c r="C122" s="283" t="s">
        <v>1</v>
      </c>
      <c r="D122" s="283" t="s">
        <v>235</v>
      </c>
      <c r="E122" s="17" t="s">
        <v>1</v>
      </c>
      <c r="F122" s="284">
        <v>0</v>
      </c>
      <c r="G122" s="34"/>
      <c r="H122" s="39"/>
    </row>
    <row r="123" spans="1:8" s="2" customFormat="1" ht="16.899999999999999" customHeight="1">
      <c r="A123" s="34"/>
      <c r="B123" s="39"/>
      <c r="C123" s="283" t="s">
        <v>115</v>
      </c>
      <c r="D123" s="283" t="s">
        <v>236</v>
      </c>
      <c r="E123" s="17" t="s">
        <v>1</v>
      </c>
      <c r="F123" s="284">
        <v>32.04</v>
      </c>
      <c r="G123" s="34"/>
      <c r="H123" s="39"/>
    </row>
    <row r="124" spans="1:8" s="2" customFormat="1" ht="16.899999999999999" customHeight="1">
      <c r="A124" s="34"/>
      <c r="B124" s="39"/>
      <c r="C124" s="285" t="s">
        <v>740</v>
      </c>
      <c r="D124" s="34"/>
      <c r="E124" s="34"/>
      <c r="F124" s="34"/>
      <c r="G124" s="34"/>
      <c r="H124" s="39"/>
    </row>
    <row r="125" spans="1:8" s="2" customFormat="1" ht="16.899999999999999" customHeight="1">
      <c r="A125" s="34"/>
      <c r="B125" s="39"/>
      <c r="C125" s="283" t="s">
        <v>231</v>
      </c>
      <c r="D125" s="283" t="s">
        <v>232</v>
      </c>
      <c r="E125" s="17" t="s">
        <v>225</v>
      </c>
      <c r="F125" s="284">
        <v>38.417999999999999</v>
      </c>
      <c r="G125" s="34"/>
      <c r="H125" s="39"/>
    </row>
    <row r="126" spans="1:8" s="2" customFormat="1" ht="16.899999999999999" customHeight="1">
      <c r="A126" s="34"/>
      <c r="B126" s="39"/>
      <c r="C126" s="283" t="s">
        <v>314</v>
      </c>
      <c r="D126" s="283" t="s">
        <v>315</v>
      </c>
      <c r="E126" s="17" t="s">
        <v>294</v>
      </c>
      <c r="F126" s="284">
        <v>85.44</v>
      </c>
      <c r="G126" s="34"/>
      <c r="H126" s="39"/>
    </row>
    <row r="127" spans="1:8" s="2" customFormat="1" ht="16.899999999999999" customHeight="1">
      <c r="A127" s="34"/>
      <c r="B127" s="39"/>
      <c r="C127" s="279" t="s">
        <v>130</v>
      </c>
      <c r="D127" s="280" t="s">
        <v>1</v>
      </c>
      <c r="E127" s="281" t="s">
        <v>1</v>
      </c>
      <c r="F127" s="282">
        <v>444</v>
      </c>
      <c r="G127" s="34"/>
      <c r="H127" s="39"/>
    </row>
    <row r="128" spans="1:8" s="2" customFormat="1" ht="16.899999999999999" customHeight="1">
      <c r="A128" s="34"/>
      <c r="B128" s="39"/>
      <c r="C128" s="283" t="s">
        <v>130</v>
      </c>
      <c r="D128" s="283" t="s">
        <v>330</v>
      </c>
      <c r="E128" s="17" t="s">
        <v>1</v>
      </c>
      <c r="F128" s="284">
        <v>444</v>
      </c>
      <c r="G128" s="34"/>
      <c r="H128" s="39"/>
    </row>
    <row r="129" spans="1:8" s="2" customFormat="1" ht="16.899999999999999" customHeight="1">
      <c r="A129" s="34"/>
      <c r="B129" s="39"/>
      <c r="C129" s="285" t="s">
        <v>740</v>
      </c>
      <c r="D129" s="34"/>
      <c r="E129" s="34"/>
      <c r="F129" s="34"/>
      <c r="G129" s="34"/>
      <c r="H129" s="39"/>
    </row>
    <row r="130" spans="1:8" s="2" customFormat="1" ht="16.899999999999999" customHeight="1">
      <c r="A130" s="34"/>
      <c r="B130" s="39"/>
      <c r="C130" s="283" t="s">
        <v>327</v>
      </c>
      <c r="D130" s="283" t="s">
        <v>328</v>
      </c>
      <c r="E130" s="17" t="s">
        <v>324</v>
      </c>
      <c r="F130" s="284">
        <v>444</v>
      </c>
      <c r="G130" s="34"/>
      <c r="H130" s="39"/>
    </row>
    <row r="131" spans="1:8" s="2" customFormat="1" ht="33.75">
      <c r="A131" s="34"/>
      <c r="B131" s="39"/>
      <c r="C131" s="283" t="s">
        <v>383</v>
      </c>
      <c r="D131" s="283" t="s">
        <v>384</v>
      </c>
      <c r="E131" s="17" t="s">
        <v>294</v>
      </c>
      <c r="F131" s="284">
        <v>20.238</v>
      </c>
      <c r="G131" s="34"/>
      <c r="H131" s="39"/>
    </row>
    <row r="132" spans="1:8" s="2" customFormat="1" ht="16.899999999999999" customHeight="1">
      <c r="A132" s="34"/>
      <c r="B132" s="39"/>
      <c r="C132" s="279" t="s">
        <v>104</v>
      </c>
      <c r="D132" s="280" t="s">
        <v>1</v>
      </c>
      <c r="E132" s="281" t="s">
        <v>1</v>
      </c>
      <c r="F132" s="282">
        <v>1100</v>
      </c>
      <c r="G132" s="34"/>
      <c r="H132" s="39"/>
    </row>
    <row r="133" spans="1:8" s="2" customFormat="1" ht="16.899999999999999" customHeight="1">
      <c r="A133" s="34"/>
      <c r="B133" s="39"/>
      <c r="C133" s="283" t="s">
        <v>1</v>
      </c>
      <c r="D133" s="283" t="s">
        <v>182</v>
      </c>
      <c r="E133" s="17" t="s">
        <v>1</v>
      </c>
      <c r="F133" s="284">
        <v>0</v>
      </c>
      <c r="G133" s="34"/>
      <c r="H133" s="39"/>
    </row>
    <row r="134" spans="1:8" s="2" customFormat="1" ht="16.899999999999999" customHeight="1">
      <c r="A134" s="34"/>
      <c r="B134" s="39"/>
      <c r="C134" s="283" t="s">
        <v>104</v>
      </c>
      <c r="D134" s="283" t="s">
        <v>105</v>
      </c>
      <c r="E134" s="17" t="s">
        <v>1</v>
      </c>
      <c r="F134" s="284">
        <v>1100</v>
      </c>
      <c r="G134" s="34"/>
      <c r="H134" s="39"/>
    </row>
    <row r="135" spans="1:8" s="2" customFormat="1" ht="16.899999999999999" customHeight="1">
      <c r="A135" s="34"/>
      <c r="B135" s="39"/>
      <c r="C135" s="285" t="s">
        <v>740</v>
      </c>
      <c r="D135" s="34"/>
      <c r="E135" s="34"/>
      <c r="F135" s="34"/>
      <c r="G135" s="34"/>
      <c r="H135" s="39"/>
    </row>
    <row r="136" spans="1:8" s="2" customFormat="1" ht="22.5">
      <c r="A136" s="34"/>
      <c r="B136" s="39"/>
      <c r="C136" s="283" t="s">
        <v>174</v>
      </c>
      <c r="D136" s="283" t="s">
        <v>175</v>
      </c>
      <c r="E136" s="17" t="s">
        <v>176</v>
      </c>
      <c r="F136" s="284">
        <v>1100</v>
      </c>
      <c r="G136" s="34"/>
      <c r="H136" s="39"/>
    </row>
    <row r="137" spans="1:8" s="2" customFormat="1" ht="16.899999999999999" customHeight="1">
      <c r="A137" s="34"/>
      <c r="B137" s="39"/>
      <c r="C137" s="283" t="s">
        <v>340</v>
      </c>
      <c r="D137" s="283" t="s">
        <v>341</v>
      </c>
      <c r="E137" s="17" t="s">
        <v>294</v>
      </c>
      <c r="F137" s="284">
        <v>92.4</v>
      </c>
      <c r="G137" s="34"/>
      <c r="H137" s="39"/>
    </row>
    <row r="138" spans="1:8" s="2" customFormat="1" ht="16.899999999999999" customHeight="1">
      <c r="A138" s="34"/>
      <c r="B138" s="39"/>
      <c r="C138" s="283" t="s">
        <v>345</v>
      </c>
      <c r="D138" s="283" t="s">
        <v>346</v>
      </c>
      <c r="E138" s="17" t="s">
        <v>294</v>
      </c>
      <c r="F138" s="284">
        <v>184.8</v>
      </c>
      <c r="G138" s="34"/>
      <c r="H138" s="39"/>
    </row>
    <row r="139" spans="1:8" s="2" customFormat="1" ht="16.899999999999999" customHeight="1">
      <c r="A139" s="34"/>
      <c r="B139" s="39"/>
      <c r="C139" s="279" t="s">
        <v>106</v>
      </c>
      <c r="D139" s="280" t="s">
        <v>1</v>
      </c>
      <c r="E139" s="281" t="s">
        <v>1</v>
      </c>
      <c r="F139" s="282">
        <v>1100</v>
      </c>
      <c r="G139" s="34"/>
      <c r="H139" s="39"/>
    </row>
    <row r="140" spans="1:8" s="2" customFormat="1" ht="16.899999999999999" customHeight="1">
      <c r="A140" s="34"/>
      <c r="B140" s="39"/>
      <c r="C140" s="283" t="s">
        <v>1</v>
      </c>
      <c r="D140" s="283" t="s">
        <v>182</v>
      </c>
      <c r="E140" s="17" t="s">
        <v>1</v>
      </c>
      <c r="F140" s="284">
        <v>0</v>
      </c>
      <c r="G140" s="34"/>
      <c r="H140" s="39"/>
    </row>
    <row r="141" spans="1:8" s="2" customFormat="1" ht="16.899999999999999" customHeight="1">
      <c r="A141" s="34"/>
      <c r="B141" s="39"/>
      <c r="C141" s="283" t="s">
        <v>106</v>
      </c>
      <c r="D141" s="283" t="s">
        <v>105</v>
      </c>
      <c r="E141" s="17" t="s">
        <v>1</v>
      </c>
      <c r="F141" s="284">
        <v>1100</v>
      </c>
      <c r="G141" s="34"/>
      <c r="H141" s="39"/>
    </row>
    <row r="142" spans="1:8" s="2" customFormat="1" ht="16.899999999999999" customHeight="1">
      <c r="A142" s="34"/>
      <c r="B142" s="39"/>
      <c r="C142" s="285" t="s">
        <v>740</v>
      </c>
      <c r="D142" s="34"/>
      <c r="E142" s="34"/>
      <c r="F142" s="34"/>
      <c r="G142" s="34"/>
      <c r="H142" s="39"/>
    </row>
    <row r="143" spans="1:8" s="2" customFormat="1" ht="16.899999999999999" customHeight="1">
      <c r="A143" s="34"/>
      <c r="B143" s="39"/>
      <c r="C143" s="283" t="s">
        <v>201</v>
      </c>
      <c r="D143" s="283" t="s">
        <v>202</v>
      </c>
      <c r="E143" s="17" t="s">
        <v>176</v>
      </c>
      <c r="F143" s="284">
        <v>1100</v>
      </c>
      <c r="G143" s="34"/>
      <c r="H143" s="39"/>
    </row>
    <row r="144" spans="1:8" s="2" customFormat="1" ht="16.899999999999999" customHeight="1">
      <c r="A144" s="34"/>
      <c r="B144" s="39"/>
      <c r="C144" s="283" t="s">
        <v>300</v>
      </c>
      <c r="D144" s="283" t="s">
        <v>301</v>
      </c>
      <c r="E144" s="17" t="s">
        <v>294</v>
      </c>
      <c r="F144" s="284">
        <v>346.5</v>
      </c>
      <c r="G144" s="34"/>
      <c r="H144" s="39"/>
    </row>
    <row r="145" spans="1:8" s="2" customFormat="1" ht="16.899999999999999" customHeight="1">
      <c r="A145" s="34"/>
      <c r="B145" s="39"/>
      <c r="C145" s="279" t="s">
        <v>108</v>
      </c>
      <c r="D145" s="280" t="s">
        <v>1</v>
      </c>
      <c r="E145" s="281" t="s">
        <v>1</v>
      </c>
      <c r="F145" s="282">
        <v>1155</v>
      </c>
      <c r="G145" s="34"/>
      <c r="H145" s="39"/>
    </row>
    <row r="146" spans="1:8" s="2" customFormat="1" ht="16.899999999999999" customHeight="1">
      <c r="A146" s="34"/>
      <c r="B146" s="39"/>
      <c r="C146" s="283" t="s">
        <v>1</v>
      </c>
      <c r="D146" s="283" t="s">
        <v>212</v>
      </c>
      <c r="E146" s="17" t="s">
        <v>1</v>
      </c>
      <c r="F146" s="284">
        <v>0</v>
      </c>
      <c r="G146" s="34"/>
      <c r="H146" s="39"/>
    </row>
    <row r="147" spans="1:8" s="2" customFormat="1" ht="16.899999999999999" customHeight="1">
      <c r="A147" s="34"/>
      <c r="B147" s="39"/>
      <c r="C147" s="283" t="s">
        <v>108</v>
      </c>
      <c r="D147" s="283" t="s">
        <v>213</v>
      </c>
      <c r="E147" s="17" t="s">
        <v>1</v>
      </c>
      <c r="F147" s="284">
        <v>1155</v>
      </c>
      <c r="G147" s="34"/>
      <c r="H147" s="39"/>
    </row>
    <row r="148" spans="1:8" s="2" customFormat="1" ht="16.899999999999999" customHeight="1">
      <c r="A148" s="34"/>
      <c r="B148" s="39"/>
      <c r="C148" s="285" t="s">
        <v>740</v>
      </c>
      <c r="D148" s="34"/>
      <c r="E148" s="34"/>
      <c r="F148" s="34"/>
      <c r="G148" s="34"/>
      <c r="H148" s="39"/>
    </row>
    <row r="149" spans="1:8" s="2" customFormat="1" ht="16.899999999999999" customHeight="1">
      <c r="A149" s="34"/>
      <c r="B149" s="39"/>
      <c r="C149" s="283" t="s">
        <v>207</v>
      </c>
      <c r="D149" s="283" t="s">
        <v>208</v>
      </c>
      <c r="E149" s="17" t="s">
        <v>176</v>
      </c>
      <c r="F149" s="284">
        <v>1155</v>
      </c>
      <c r="G149" s="34"/>
      <c r="H149" s="39"/>
    </row>
    <row r="150" spans="1:8" s="2" customFormat="1" ht="16.899999999999999" customHeight="1">
      <c r="A150" s="34"/>
      <c r="B150" s="39"/>
      <c r="C150" s="283" t="s">
        <v>292</v>
      </c>
      <c r="D150" s="283" t="s">
        <v>293</v>
      </c>
      <c r="E150" s="17" t="s">
        <v>294</v>
      </c>
      <c r="F150" s="284">
        <v>618.48</v>
      </c>
      <c r="G150" s="34"/>
      <c r="H150" s="39"/>
    </row>
    <row r="151" spans="1:8" s="2" customFormat="1" ht="26.45" customHeight="1">
      <c r="A151" s="34"/>
      <c r="B151" s="39"/>
      <c r="C151" s="278" t="s">
        <v>742</v>
      </c>
      <c r="D151" s="278" t="s">
        <v>87</v>
      </c>
      <c r="E151" s="34"/>
      <c r="F151" s="34"/>
      <c r="G151" s="34"/>
      <c r="H151" s="39"/>
    </row>
    <row r="152" spans="1:8" s="2" customFormat="1" ht="16.899999999999999" customHeight="1">
      <c r="A152" s="34"/>
      <c r="B152" s="39"/>
      <c r="C152" s="279" t="s">
        <v>402</v>
      </c>
      <c r="D152" s="280" t="s">
        <v>1</v>
      </c>
      <c r="E152" s="281" t="s">
        <v>1</v>
      </c>
      <c r="F152" s="282">
        <v>32.5</v>
      </c>
      <c r="G152" s="34"/>
      <c r="H152" s="39"/>
    </row>
    <row r="153" spans="1:8" s="2" customFormat="1" ht="16.899999999999999" customHeight="1">
      <c r="A153" s="34"/>
      <c r="B153" s="39"/>
      <c r="C153" s="283" t="s">
        <v>1</v>
      </c>
      <c r="D153" s="283" t="s">
        <v>412</v>
      </c>
      <c r="E153" s="17" t="s">
        <v>1</v>
      </c>
      <c r="F153" s="284">
        <v>0</v>
      </c>
      <c r="G153" s="34"/>
      <c r="H153" s="39"/>
    </row>
    <row r="154" spans="1:8" s="2" customFormat="1" ht="16.899999999999999" customHeight="1">
      <c r="A154" s="34"/>
      <c r="B154" s="39"/>
      <c r="C154" s="283" t="s">
        <v>1</v>
      </c>
      <c r="D154" s="283" t="s">
        <v>413</v>
      </c>
      <c r="E154" s="17" t="s">
        <v>1</v>
      </c>
      <c r="F154" s="284">
        <v>32.5</v>
      </c>
      <c r="G154" s="34"/>
      <c r="H154" s="39"/>
    </row>
    <row r="155" spans="1:8" s="2" customFormat="1" ht="16.899999999999999" customHeight="1">
      <c r="A155" s="34"/>
      <c r="B155" s="39"/>
      <c r="C155" s="283" t="s">
        <v>402</v>
      </c>
      <c r="D155" s="283" t="s">
        <v>191</v>
      </c>
      <c r="E155" s="17" t="s">
        <v>1</v>
      </c>
      <c r="F155" s="284">
        <v>32.5</v>
      </c>
      <c r="G155" s="34"/>
      <c r="H155" s="39"/>
    </row>
    <row r="156" spans="1:8" s="2" customFormat="1" ht="16.899999999999999" customHeight="1">
      <c r="A156" s="34"/>
      <c r="B156" s="39"/>
      <c r="C156" s="285" t="s">
        <v>740</v>
      </c>
      <c r="D156" s="34"/>
      <c r="E156" s="34"/>
      <c r="F156" s="34"/>
      <c r="G156" s="34"/>
      <c r="H156" s="39"/>
    </row>
    <row r="157" spans="1:8" s="2" customFormat="1" ht="16.899999999999999" customHeight="1">
      <c r="A157" s="34"/>
      <c r="B157" s="39"/>
      <c r="C157" s="283" t="s">
        <v>408</v>
      </c>
      <c r="D157" s="283" t="s">
        <v>409</v>
      </c>
      <c r="E157" s="17" t="s">
        <v>170</v>
      </c>
      <c r="F157" s="284">
        <v>32.5</v>
      </c>
      <c r="G157" s="34"/>
      <c r="H157" s="39"/>
    </row>
    <row r="158" spans="1:8" s="2" customFormat="1" ht="16.899999999999999" customHeight="1">
      <c r="A158" s="34"/>
      <c r="B158" s="39"/>
      <c r="C158" s="283" t="s">
        <v>414</v>
      </c>
      <c r="D158" s="283" t="s">
        <v>415</v>
      </c>
      <c r="E158" s="17" t="s">
        <v>170</v>
      </c>
      <c r="F158" s="284">
        <v>32.5</v>
      </c>
      <c r="G158" s="34"/>
      <c r="H158" s="39"/>
    </row>
    <row r="159" spans="1:8" s="2" customFormat="1" ht="26.45" customHeight="1">
      <c r="A159" s="34"/>
      <c r="B159" s="39"/>
      <c r="C159" s="278" t="s">
        <v>743</v>
      </c>
      <c r="D159" s="278" t="s">
        <v>90</v>
      </c>
      <c r="E159" s="34"/>
      <c r="F159" s="34"/>
      <c r="G159" s="34"/>
      <c r="H159" s="39"/>
    </row>
    <row r="160" spans="1:8" s="2" customFormat="1" ht="16.899999999999999" customHeight="1">
      <c r="A160" s="34"/>
      <c r="B160" s="39"/>
      <c r="C160" s="279" t="s">
        <v>744</v>
      </c>
      <c r="D160" s="280" t="s">
        <v>1</v>
      </c>
      <c r="E160" s="281" t="s">
        <v>1</v>
      </c>
      <c r="F160" s="282">
        <v>15.19</v>
      </c>
      <c r="G160" s="34"/>
      <c r="H160" s="39"/>
    </row>
    <row r="161" spans="1:8" s="2" customFormat="1" ht="16.899999999999999" customHeight="1">
      <c r="A161" s="34"/>
      <c r="B161" s="39"/>
      <c r="C161" s="283" t="s">
        <v>1</v>
      </c>
      <c r="D161" s="283" t="s">
        <v>745</v>
      </c>
      <c r="E161" s="17" t="s">
        <v>1</v>
      </c>
      <c r="F161" s="284">
        <v>0</v>
      </c>
      <c r="G161" s="34"/>
      <c r="H161" s="39"/>
    </row>
    <row r="162" spans="1:8" s="2" customFormat="1" ht="16.899999999999999" customHeight="1">
      <c r="A162" s="34"/>
      <c r="B162" s="39"/>
      <c r="C162" s="283" t="s">
        <v>744</v>
      </c>
      <c r="D162" s="283" t="s">
        <v>746</v>
      </c>
      <c r="E162" s="17" t="s">
        <v>1</v>
      </c>
      <c r="F162" s="284">
        <v>15.19</v>
      </c>
      <c r="G162" s="34"/>
      <c r="H162" s="39"/>
    </row>
    <row r="163" spans="1:8" s="2" customFormat="1" ht="16.899999999999999" customHeight="1">
      <c r="A163" s="34"/>
      <c r="B163" s="39"/>
      <c r="C163" s="279" t="s">
        <v>747</v>
      </c>
      <c r="D163" s="280" t="s">
        <v>1</v>
      </c>
      <c r="E163" s="281" t="s">
        <v>1</v>
      </c>
      <c r="F163" s="282">
        <v>85.69</v>
      </c>
      <c r="G163" s="34"/>
      <c r="H163" s="39"/>
    </row>
    <row r="164" spans="1:8" s="2" customFormat="1" ht="16.899999999999999" customHeight="1">
      <c r="A164" s="34"/>
      <c r="B164" s="39"/>
      <c r="C164" s="283" t="s">
        <v>1</v>
      </c>
      <c r="D164" s="283" t="s">
        <v>748</v>
      </c>
      <c r="E164" s="17" t="s">
        <v>1</v>
      </c>
      <c r="F164" s="284">
        <v>0</v>
      </c>
      <c r="G164" s="34"/>
      <c r="H164" s="39"/>
    </row>
    <row r="165" spans="1:8" s="2" customFormat="1" ht="16.899999999999999" customHeight="1">
      <c r="A165" s="34"/>
      <c r="B165" s="39"/>
      <c r="C165" s="283" t="s">
        <v>747</v>
      </c>
      <c r="D165" s="283" t="s">
        <v>749</v>
      </c>
      <c r="E165" s="17" t="s">
        <v>1</v>
      </c>
      <c r="F165" s="284">
        <v>85.69</v>
      </c>
      <c r="G165" s="34"/>
      <c r="H165" s="39"/>
    </row>
    <row r="166" spans="1:8" s="2" customFormat="1" ht="16.899999999999999" customHeight="1">
      <c r="A166" s="34"/>
      <c r="B166" s="39"/>
      <c r="C166" s="279" t="s">
        <v>452</v>
      </c>
      <c r="D166" s="280" t="s">
        <v>1</v>
      </c>
      <c r="E166" s="281" t="s">
        <v>1</v>
      </c>
      <c r="F166" s="282">
        <v>267.315</v>
      </c>
      <c r="G166" s="34"/>
      <c r="H166" s="39"/>
    </row>
    <row r="167" spans="1:8" s="2" customFormat="1" ht="16.899999999999999" customHeight="1">
      <c r="A167" s="34"/>
      <c r="B167" s="39"/>
      <c r="C167" s="283" t="s">
        <v>452</v>
      </c>
      <c r="D167" s="283" t="s">
        <v>513</v>
      </c>
      <c r="E167" s="17" t="s">
        <v>1</v>
      </c>
      <c r="F167" s="284">
        <v>267.315</v>
      </c>
      <c r="G167" s="34"/>
      <c r="H167" s="39"/>
    </row>
    <row r="168" spans="1:8" s="2" customFormat="1" ht="16.899999999999999" customHeight="1">
      <c r="A168" s="34"/>
      <c r="B168" s="39"/>
      <c r="C168" s="285" t="s">
        <v>740</v>
      </c>
      <c r="D168" s="34"/>
      <c r="E168" s="34"/>
      <c r="F168" s="34"/>
      <c r="G168" s="34"/>
      <c r="H168" s="39"/>
    </row>
    <row r="169" spans="1:8" s="2" customFormat="1" ht="16.899999999999999" customHeight="1">
      <c r="A169" s="34"/>
      <c r="B169" s="39"/>
      <c r="C169" s="283" t="s">
        <v>509</v>
      </c>
      <c r="D169" s="283" t="s">
        <v>510</v>
      </c>
      <c r="E169" s="17" t="s">
        <v>225</v>
      </c>
      <c r="F169" s="284">
        <v>267.315</v>
      </c>
      <c r="G169" s="34"/>
      <c r="H169" s="39"/>
    </row>
    <row r="170" spans="1:8" s="2" customFormat="1" ht="16.899999999999999" customHeight="1">
      <c r="A170" s="34"/>
      <c r="B170" s="39"/>
      <c r="C170" s="283" t="s">
        <v>654</v>
      </c>
      <c r="D170" s="283" t="s">
        <v>655</v>
      </c>
      <c r="E170" s="17" t="s">
        <v>294</v>
      </c>
      <c r="F170" s="284">
        <v>494.53300000000002</v>
      </c>
      <c r="G170" s="34"/>
      <c r="H170" s="39"/>
    </row>
    <row r="171" spans="1:8" s="2" customFormat="1" ht="16.899999999999999" customHeight="1">
      <c r="A171" s="34"/>
      <c r="B171" s="39"/>
      <c r="C171" s="279" t="s">
        <v>454</v>
      </c>
      <c r="D171" s="280" t="s">
        <v>1</v>
      </c>
      <c r="E171" s="281" t="s">
        <v>1</v>
      </c>
      <c r="F171" s="282">
        <v>3.1</v>
      </c>
      <c r="G171" s="34"/>
      <c r="H171" s="39"/>
    </row>
    <row r="172" spans="1:8" s="2" customFormat="1" ht="16.899999999999999" customHeight="1">
      <c r="A172" s="34"/>
      <c r="B172" s="39"/>
      <c r="C172" s="283" t="s">
        <v>1</v>
      </c>
      <c r="D172" s="283" t="s">
        <v>482</v>
      </c>
      <c r="E172" s="17" t="s">
        <v>1</v>
      </c>
      <c r="F172" s="284">
        <v>0</v>
      </c>
      <c r="G172" s="34"/>
      <c r="H172" s="39"/>
    </row>
    <row r="173" spans="1:8" s="2" customFormat="1" ht="16.899999999999999" customHeight="1">
      <c r="A173" s="34"/>
      <c r="B173" s="39"/>
      <c r="C173" s="283" t="s">
        <v>454</v>
      </c>
      <c r="D173" s="283" t="s">
        <v>489</v>
      </c>
      <c r="E173" s="17" t="s">
        <v>1</v>
      </c>
      <c r="F173" s="284">
        <v>3.1</v>
      </c>
      <c r="G173" s="34"/>
      <c r="H173" s="39"/>
    </row>
    <row r="174" spans="1:8" s="2" customFormat="1" ht="16.899999999999999" customHeight="1">
      <c r="A174" s="34"/>
      <c r="B174" s="39"/>
      <c r="C174" s="285" t="s">
        <v>740</v>
      </c>
      <c r="D174" s="34"/>
      <c r="E174" s="34"/>
      <c r="F174" s="34"/>
      <c r="G174" s="34"/>
      <c r="H174" s="39"/>
    </row>
    <row r="175" spans="1:8" s="2" customFormat="1" ht="16.899999999999999" customHeight="1">
      <c r="A175" s="34"/>
      <c r="B175" s="39"/>
      <c r="C175" s="283" t="s">
        <v>484</v>
      </c>
      <c r="D175" s="283" t="s">
        <v>485</v>
      </c>
      <c r="E175" s="17" t="s">
        <v>225</v>
      </c>
      <c r="F175" s="284">
        <v>14.788</v>
      </c>
      <c r="G175" s="34"/>
      <c r="H175" s="39"/>
    </row>
    <row r="176" spans="1:8" s="2" customFormat="1" ht="16.899999999999999" customHeight="1">
      <c r="A176" s="34"/>
      <c r="B176" s="39"/>
      <c r="C176" s="283" t="s">
        <v>659</v>
      </c>
      <c r="D176" s="283" t="s">
        <v>660</v>
      </c>
      <c r="E176" s="17" t="s">
        <v>294</v>
      </c>
      <c r="F176" s="284">
        <v>5.7350000000000003</v>
      </c>
      <c r="G176" s="34"/>
      <c r="H176" s="39"/>
    </row>
    <row r="177" spans="1:8" s="2" customFormat="1" ht="16.899999999999999" customHeight="1">
      <c r="A177" s="34"/>
      <c r="B177" s="39"/>
      <c r="C177" s="279" t="s">
        <v>461</v>
      </c>
      <c r="D177" s="280" t="s">
        <v>1</v>
      </c>
      <c r="E177" s="281" t="s">
        <v>1</v>
      </c>
      <c r="F177" s="282">
        <v>494.53300000000002</v>
      </c>
      <c r="G177" s="34"/>
      <c r="H177" s="39"/>
    </row>
    <row r="178" spans="1:8" s="2" customFormat="1" ht="16.899999999999999" customHeight="1">
      <c r="A178" s="34"/>
      <c r="B178" s="39"/>
      <c r="C178" s="283" t="s">
        <v>461</v>
      </c>
      <c r="D178" s="283" t="s">
        <v>657</v>
      </c>
      <c r="E178" s="17" t="s">
        <v>1</v>
      </c>
      <c r="F178" s="284">
        <v>494.53300000000002</v>
      </c>
      <c r="G178" s="34"/>
      <c r="H178" s="39"/>
    </row>
    <row r="179" spans="1:8" s="2" customFormat="1" ht="16.899999999999999" customHeight="1">
      <c r="A179" s="34"/>
      <c r="B179" s="39"/>
      <c r="C179" s="285" t="s">
        <v>740</v>
      </c>
      <c r="D179" s="34"/>
      <c r="E179" s="34"/>
      <c r="F179" s="34"/>
      <c r="G179" s="34"/>
      <c r="H179" s="39"/>
    </row>
    <row r="180" spans="1:8" s="2" customFormat="1" ht="16.899999999999999" customHeight="1">
      <c r="A180" s="34"/>
      <c r="B180" s="39"/>
      <c r="C180" s="283" t="s">
        <v>654</v>
      </c>
      <c r="D180" s="283" t="s">
        <v>655</v>
      </c>
      <c r="E180" s="17" t="s">
        <v>294</v>
      </c>
      <c r="F180" s="284">
        <v>494.53300000000002</v>
      </c>
      <c r="G180" s="34"/>
      <c r="H180" s="39"/>
    </row>
    <row r="181" spans="1:8" s="2" customFormat="1" ht="33.75">
      <c r="A181" s="34"/>
      <c r="B181" s="39"/>
      <c r="C181" s="283" t="s">
        <v>371</v>
      </c>
      <c r="D181" s="283" t="s">
        <v>372</v>
      </c>
      <c r="E181" s="17" t="s">
        <v>294</v>
      </c>
      <c r="F181" s="284">
        <v>500.26799999999997</v>
      </c>
      <c r="G181" s="34"/>
      <c r="H181" s="39"/>
    </row>
    <row r="182" spans="1:8" s="2" customFormat="1" ht="16.899999999999999" customHeight="1">
      <c r="A182" s="34"/>
      <c r="B182" s="39"/>
      <c r="C182" s="279" t="s">
        <v>463</v>
      </c>
      <c r="D182" s="280" t="s">
        <v>1</v>
      </c>
      <c r="E182" s="281" t="s">
        <v>1</v>
      </c>
      <c r="F182" s="282">
        <v>5.7350000000000003</v>
      </c>
      <c r="G182" s="34"/>
      <c r="H182" s="39"/>
    </row>
    <row r="183" spans="1:8" s="2" customFormat="1" ht="16.899999999999999" customHeight="1">
      <c r="A183" s="34"/>
      <c r="B183" s="39"/>
      <c r="C183" s="283" t="s">
        <v>463</v>
      </c>
      <c r="D183" s="283" t="s">
        <v>662</v>
      </c>
      <c r="E183" s="17" t="s">
        <v>1</v>
      </c>
      <c r="F183" s="284">
        <v>5.7350000000000003</v>
      </c>
      <c r="G183" s="34"/>
      <c r="H183" s="39"/>
    </row>
    <row r="184" spans="1:8" s="2" customFormat="1" ht="16.899999999999999" customHeight="1">
      <c r="A184" s="34"/>
      <c r="B184" s="39"/>
      <c r="C184" s="285" t="s">
        <v>740</v>
      </c>
      <c r="D184" s="34"/>
      <c r="E184" s="34"/>
      <c r="F184" s="34"/>
      <c r="G184" s="34"/>
      <c r="H184" s="39"/>
    </row>
    <row r="185" spans="1:8" s="2" customFormat="1" ht="16.899999999999999" customHeight="1">
      <c r="A185" s="34"/>
      <c r="B185" s="39"/>
      <c r="C185" s="283" t="s">
        <v>659</v>
      </c>
      <c r="D185" s="283" t="s">
        <v>660</v>
      </c>
      <c r="E185" s="17" t="s">
        <v>294</v>
      </c>
      <c r="F185" s="284">
        <v>5.7350000000000003</v>
      </c>
      <c r="G185" s="34"/>
      <c r="H185" s="39"/>
    </row>
    <row r="186" spans="1:8" s="2" customFormat="1" ht="33.75">
      <c r="A186" s="34"/>
      <c r="B186" s="39"/>
      <c r="C186" s="283" t="s">
        <v>371</v>
      </c>
      <c r="D186" s="283" t="s">
        <v>372</v>
      </c>
      <c r="E186" s="17" t="s">
        <v>294</v>
      </c>
      <c r="F186" s="284">
        <v>500.26799999999997</v>
      </c>
      <c r="G186" s="34"/>
      <c r="H186" s="39"/>
    </row>
    <row r="187" spans="1:8" s="2" customFormat="1" ht="16.899999999999999" customHeight="1">
      <c r="A187" s="34"/>
      <c r="B187" s="39"/>
      <c r="C187" s="279" t="s">
        <v>465</v>
      </c>
      <c r="D187" s="280" t="s">
        <v>1</v>
      </c>
      <c r="E187" s="281" t="s">
        <v>1</v>
      </c>
      <c r="F187" s="282">
        <v>310</v>
      </c>
      <c r="G187" s="34"/>
      <c r="H187" s="39"/>
    </row>
    <row r="188" spans="1:8" s="2" customFormat="1" ht="16.899999999999999" customHeight="1">
      <c r="A188" s="34"/>
      <c r="B188" s="39"/>
      <c r="C188" s="283" t="s">
        <v>465</v>
      </c>
      <c r="D188" s="283" t="s">
        <v>634</v>
      </c>
      <c r="E188" s="17" t="s">
        <v>1</v>
      </c>
      <c r="F188" s="284">
        <v>310</v>
      </c>
      <c r="G188" s="34"/>
      <c r="H188" s="39"/>
    </row>
    <row r="189" spans="1:8" s="2" customFormat="1" ht="16.899999999999999" customHeight="1">
      <c r="A189" s="34"/>
      <c r="B189" s="39"/>
      <c r="C189" s="285" t="s">
        <v>740</v>
      </c>
      <c r="D189" s="34"/>
      <c r="E189" s="34"/>
      <c r="F189" s="34"/>
      <c r="G189" s="34"/>
      <c r="H189" s="39"/>
    </row>
    <row r="190" spans="1:8" s="2" customFormat="1" ht="16.899999999999999" customHeight="1">
      <c r="A190" s="34"/>
      <c r="B190" s="39"/>
      <c r="C190" s="283" t="s">
        <v>630</v>
      </c>
      <c r="D190" s="283" t="s">
        <v>631</v>
      </c>
      <c r="E190" s="17" t="s">
        <v>170</v>
      </c>
      <c r="F190" s="284">
        <v>310</v>
      </c>
      <c r="G190" s="34"/>
      <c r="H190" s="39"/>
    </row>
    <row r="191" spans="1:8" s="2" customFormat="1" ht="22.5">
      <c r="A191" s="34"/>
      <c r="B191" s="39"/>
      <c r="C191" s="283" t="s">
        <v>582</v>
      </c>
      <c r="D191" s="283" t="s">
        <v>583</v>
      </c>
      <c r="E191" s="17" t="s">
        <v>170</v>
      </c>
      <c r="F191" s="284">
        <v>155</v>
      </c>
      <c r="G191" s="34"/>
      <c r="H191" s="39"/>
    </row>
    <row r="192" spans="1:8" s="2" customFormat="1" ht="22.5">
      <c r="A192" s="34"/>
      <c r="B192" s="39"/>
      <c r="C192" s="283" t="s">
        <v>587</v>
      </c>
      <c r="D192" s="283" t="s">
        <v>588</v>
      </c>
      <c r="E192" s="17" t="s">
        <v>170</v>
      </c>
      <c r="F192" s="284">
        <v>155</v>
      </c>
      <c r="G192" s="34"/>
      <c r="H192" s="39"/>
    </row>
    <row r="193" spans="1:8" s="2" customFormat="1" ht="16.899999999999999" customHeight="1">
      <c r="A193" s="34"/>
      <c r="B193" s="39"/>
      <c r="C193" s="279" t="s">
        <v>446</v>
      </c>
      <c r="D193" s="280" t="s">
        <v>1</v>
      </c>
      <c r="E193" s="281" t="s">
        <v>1</v>
      </c>
      <c r="F193" s="282">
        <v>0.155</v>
      </c>
      <c r="G193" s="34"/>
      <c r="H193" s="39"/>
    </row>
    <row r="194" spans="1:8" s="2" customFormat="1" ht="16.899999999999999" customHeight="1">
      <c r="A194" s="34"/>
      <c r="B194" s="39"/>
      <c r="C194" s="283" t="s">
        <v>1</v>
      </c>
      <c r="D194" s="283" t="s">
        <v>519</v>
      </c>
      <c r="E194" s="17" t="s">
        <v>1</v>
      </c>
      <c r="F194" s="284">
        <v>0</v>
      </c>
      <c r="G194" s="34"/>
      <c r="H194" s="39"/>
    </row>
    <row r="195" spans="1:8" s="2" customFormat="1" ht="16.899999999999999" customHeight="1">
      <c r="A195" s="34"/>
      <c r="B195" s="39"/>
      <c r="C195" s="283" t="s">
        <v>1</v>
      </c>
      <c r="D195" s="283" t="s">
        <v>520</v>
      </c>
      <c r="E195" s="17" t="s">
        <v>1</v>
      </c>
      <c r="F195" s="284">
        <v>3.5000000000000003E-2</v>
      </c>
      <c r="G195" s="34"/>
      <c r="H195" s="39"/>
    </row>
    <row r="196" spans="1:8" s="2" customFormat="1" ht="16.899999999999999" customHeight="1">
      <c r="A196" s="34"/>
      <c r="B196" s="39"/>
      <c r="C196" s="283" t="s">
        <v>1</v>
      </c>
      <c r="D196" s="283" t="s">
        <v>521</v>
      </c>
      <c r="E196" s="17" t="s">
        <v>1</v>
      </c>
      <c r="F196" s="284">
        <v>0.12</v>
      </c>
      <c r="G196" s="34"/>
      <c r="H196" s="39"/>
    </row>
    <row r="197" spans="1:8" s="2" customFormat="1" ht="16.899999999999999" customHeight="1">
      <c r="A197" s="34"/>
      <c r="B197" s="39"/>
      <c r="C197" s="283" t="s">
        <v>446</v>
      </c>
      <c r="D197" s="283" t="s">
        <v>191</v>
      </c>
      <c r="E197" s="17" t="s">
        <v>1</v>
      </c>
      <c r="F197" s="284">
        <v>0.155</v>
      </c>
      <c r="G197" s="34"/>
      <c r="H197" s="39"/>
    </row>
    <row r="198" spans="1:8" s="2" customFormat="1" ht="16.899999999999999" customHeight="1">
      <c r="A198" s="34"/>
      <c r="B198" s="39"/>
      <c r="C198" s="285" t="s">
        <v>740</v>
      </c>
      <c r="D198" s="34"/>
      <c r="E198" s="34"/>
      <c r="F198" s="34"/>
      <c r="G198" s="34"/>
      <c r="H198" s="39"/>
    </row>
    <row r="199" spans="1:8" s="2" customFormat="1" ht="16.899999999999999" customHeight="1">
      <c r="A199" s="34"/>
      <c r="B199" s="39"/>
      <c r="C199" s="283" t="s">
        <v>514</v>
      </c>
      <c r="D199" s="283" t="s">
        <v>515</v>
      </c>
      <c r="E199" s="17" t="s">
        <v>516</v>
      </c>
      <c r="F199" s="284">
        <v>0.155</v>
      </c>
      <c r="G199" s="34"/>
      <c r="H199" s="39"/>
    </row>
    <row r="200" spans="1:8" s="2" customFormat="1" ht="16.899999999999999" customHeight="1">
      <c r="A200" s="34"/>
      <c r="B200" s="39"/>
      <c r="C200" s="283" t="s">
        <v>477</v>
      </c>
      <c r="D200" s="283" t="s">
        <v>478</v>
      </c>
      <c r="E200" s="17" t="s">
        <v>176</v>
      </c>
      <c r="F200" s="284">
        <v>104.5</v>
      </c>
      <c r="G200" s="34"/>
      <c r="H200" s="39"/>
    </row>
    <row r="201" spans="1:8" s="2" customFormat="1" ht="16.899999999999999" customHeight="1">
      <c r="A201" s="34"/>
      <c r="B201" s="39"/>
      <c r="C201" s="283" t="s">
        <v>484</v>
      </c>
      <c r="D201" s="283" t="s">
        <v>485</v>
      </c>
      <c r="E201" s="17" t="s">
        <v>225</v>
      </c>
      <c r="F201" s="284">
        <v>14.788</v>
      </c>
      <c r="G201" s="34"/>
      <c r="H201" s="39"/>
    </row>
    <row r="202" spans="1:8" s="2" customFormat="1" ht="16.899999999999999" customHeight="1">
      <c r="A202" s="34"/>
      <c r="B202" s="39"/>
      <c r="C202" s="283" t="s">
        <v>496</v>
      </c>
      <c r="D202" s="283" t="s">
        <v>497</v>
      </c>
      <c r="E202" s="17" t="s">
        <v>225</v>
      </c>
      <c r="F202" s="284">
        <v>253.50299999999999</v>
      </c>
      <c r="G202" s="34"/>
      <c r="H202" s="39"/>
    </row>
    <row r="203" spans="1:8" s="2" customFormat="1" ht="16.899999999999999" customHeight="1">
      <c r="A203" s="34"/>
      <c r="B203" s="39"/>
      <c r="C203" s="283" t="s">
        <v>504</v>
      </c>
      <c r="D203" s="283" t="s">
        <v>505</v>
      </c>
      <c r="E203" s="17" t="s">
        <v>225</v>
      </c>
      <c r="F203" s="284">
        <v>228.315</v>
      </c>
      <c r="G203" s="34"/>
      <c r="H203" s="39"/>
    </row>
    <row r="204" spans="1:8" s="2" customFormat="1" ht="16.899999999999999" customHeight="1">
      <c r="A204" s="34"/>
      <c r="B204" s="39"/>
      <c r="C204" s="283" t="s">
        <v>534</v>
      </c>
      <c r="D204" s="283" t="s">
        <v>535</v>
      </c>
      <c r="E204" s="17" t="s">
        <v>170</v>
      </c>
      <c r="F204" s="284">
        <v>0.31</v>
      </c>
      <c r="G204" s="34"/>
      <c r="H204" s="39"/>
    </row>
    <row r="205" spans="1:8" s="2" customFormat="1" ht="22.5">
      <c r="A205" s="34"/>
      <c r="B205" s="39"/>
      <c r="C205" s="283" t="s">
        <v>604</v>
      </c>
      <c r="D205" s="283" t="s">
        <v>605</v>
      </c>
      <c r="E205" s="17" t="s">
        <v>170</v>
      </c>
      <c r="F205" s="284">
        <v>510</v>
      </c>
      <c r="G205" s="34"/>
      <c r="H205" s="39"/>
    </row>
    <row r="206" spans="1:8" s="2" customFormat="1" ht="16.899999999999999" customHeight="1">
      <c r="A206" s="34"/>
      <c r="B206" s="39"/>
      <c r="C206" s="283" t="s">
        <v>635</v>
      </c>
      <c r="D206" s="283" t="s">
        <v>636</v>
      </c>
      <c r="E206" s="17" t="s">
        <v>324</v>
      </c>
      <c r="F206" s="284">
        <v>235</v>
      </c>
      <c r="G206" s="34"/>
      <c r="H206" s="39"/>
    </row>
    <row r="207" spans="1:8" s="2" customFormat="1" ht="16.899999999999999" customHeight="1">
      <c r="A207" s="34"/>
      <c r="B207" s="39"/>
      <c r="C207" s="283" t="s">
        <v>630</v>
      </c>
      <c r="D207" s="283" t="s">
        <v>631</v>
      </c>
      <c r="E207" s="17" t="s">
        <v>170</v>
      </c>
      <c r="F207" s="284">
        <v>310</v>
      </c>
      <c r="G207" s="34"/>
      <c r="H207" s="39"/>
    </row>
    <row r="208" spans="1:8" s="2" customFormat="1" ht="16.899999999999999" customHeight="1">
      <c r="A208" s="34"/>
      <c r="B208" s="39"/>
      <c r="C208" s="279" t="s">
        <v>458</v>
      </c>
      <c r="D208" s="280" t="s">
        <v>1</v>
      </c>
      <c r="E208" s="281" t="s">
        <v>1</v>
      </c>
      <c r="F208" s="282">
        <v>253.50299999999999</v>
      </c>
      <c r="G208" s="34"/>
      <c r="H208" s="39"/>
    </row>
    <row r="209" spans="1:8" s="2" customFormat="1" ht="16.899999999999999" customHeight="1">
      <c r="A209" s="34"/>
      <c r="B209" s="39"/>
      <c r="C209" s="283" t="s">
        <v>1</v>
      </c>
      <c r="D209" s="283" t="s">
        <v>500</v>
      </c>
      <c r="E209" s="17" t="s">
        <v>1</v>
      </c>
      <c r="F209" s="284">
        <v>0</v>
      </c>
      <c r="G209" s="34"/>
      <c r="H209" s="39"/>
    </row>
    <row r="210" spans="1:8" s="2" customFormat="1" ht="16.899999999999999" customHeight="1">
      <c r="A210" s="34"/>
      <c r="B210" s="39"/>
      <c r="C210" s="283" t="s">
        <v>1</v>
      </c>
      <c r="D210" s="283" t="s">
        <v>501</v>
      </c>
      <c r="E210" s="17" t="s">
        <v>1</v>
      </c>
      <c r="F210" s="284">
        <v>277.06299999999999</v>
      </c>
      <c r="G210" s="34"/>
      <c r="H210" s="39"/>
    </row>
    <row r="211" spans="1:8" s="2" customFormat="1" ht="16.899999999999999" customHeight="1">
      <c r="A211" s="34"/>
      <c r="B211" s="39"/>
      <c r="C211" s="283" t="s">
        <v>1</v>
      </c>
      <c r="D211" s="283" t="s">
        <v>502</v>
      </c>
      <c r="E211" s="17" t="s">
        <v>1</v>
      </c>
      <c r="F211" s="284">
        <v>0</v>
      </c>
      <c r="G211" s="34"/>
      <c r="H211" s="39"/>
    </row>
    <row r="212" spans="1:8" s="2" customFormat="1" ht="16.899999999999999" customHeight="1">
      <c r="A212" s="34"/>
      <c r="B212" s="39"/>
      <c r="C212" s="283" t="s">
        <v>1</v>
      </c>
      <c r="D212" s="283" t="s">
        <v>503</v>
      </c>
      <c r="E212" s="17" t="s">
        <v>1</v>
      </c>
      <c r="F212" s="284">
        <v>-23.56</v>
      </c>
      <c r="G212" s="34"/>
      <c r="H212" s="39"/>
    </row>
    <row r="213" spans="1:8" s="2" customFormat="1" ht="16.899999999999999" customHeight="1">
      <c r="A213" s="34"/>
      <c r="B213" s="39"/>
      <c r="C213" s="283" t="s">
        <v>458</v>
      </c>
      <c r="D213" s="283" t="s">
        <v>191</v>
      </c>
      <c r="E213" s="17" t="s">
        <v>1</v>
      </c>
      <c r="F213" s="284">
        <v>253.50299999999999</v>
      </c>
      <c r="G213" s="34"/>
      <c r="H213" s="39"/>
    </row>
    <row r="214" spans="1:8" s="2" customFormat="1" ht="16.899999999999999" customHeight="1">
      <c r="A214" s="34"/>
      <c r="B214" s="39"/>
      <c r="C214" s="285" t="s">
        <v>740</v>
      </c>
      <c r="D214" s="34"/>
      <c r="E214" s="34"/>
      <c r="F214" s="34"/>
      <c r="G214" s="34"/>
      <c r="H214" s="39"/>
    </row>
    <row r="215" spans="1:8" s="2" customFormat="1" ht="16.899999999999999" customHeight="1">
      <c r="A215" s="34"/>
      <c r="B215" s="39"/>
      <c r="C215" s="283" t="s">
        <v>496</v>
      </c>
      <c r="D215" s="283" t="s">
        <v>497</v>
      </c>
      <c r="E215" s="17" t="s">
        <v>225</v>
      </c>
      <c r="F215" s="284">
        <v>253.50299999999999</v>
      </c>
      <c r="G215" s="34"/>
      <c r="H215" s="39"/>
    </row>
    <row r="216" spans="1:8" s="2" customFormat="1" ht="22.5">
      <c r="A216" s="34"/>
      <c r="B216" s="39"/>
      <c r="C216" s="283" t="s">
        <v>352</v>
      </c>
      <c r="D216" s="283" t="s">
        <v>672</v>
      </c>
      <c r="E216" s="17" t="s">
        <v>294</v>
      </c>
      <c r="F216" s="284">
        <v>481.65600000000001</v>
      </c>
      <c r="G216" s="34"/>
      <c r="H216" s="39"/>
    </row>
    <row r="217" spans="1:8" s="2" customFormat="1" ht="16.899999999999999" customHeight="1">
      <c r="A217" s="34"/>
      <c r="B217" s="39"/>
      <c r="C217" s="283" t="s">
        <v>398</v>
      </c>
      <c r="D217" s="283" t="s">
        <v>399</v>
      </c>
      <c r="E217" s="17" t="s">
        <v>294</v>
      </c>
      <c r="F217" s="284">
        <v>481.65600000000001</v>
      </c>
      <c r="G217" s="34"/>
      <c r="H217" s="39"/>
    </row>
    <row r="218" spans="1:8" s="2" customFormat="1" ht="16.899999999999999" customHeight="1">
      <c r="A218" s="34"/>
      <c r="B218" s="39"/>
      <c r="C218" s="279" t="s">
        <v>456</v>
      </c>
      <c r="D218" s="280" t="s">
        <v>1</v>
      </c>
      <c r="E218" s="281" t="s">
        <v>1</v>
      </c>
      <c r="F218" s="282">
        <v>235</v>
      </c>
      <c r="G218" s="34"/>
      <c r="H218" s="39"/>
    </row>
    <row r="219" spans="1:8" s="2" customFormat="1" ht="16.899999999999999" customHeight="1">
      <c r="A219" s="34"/>
      <c r="B219" s="39"/>
      <c r="C219" s="283" t="s">
        <v>456</v>
      </c>
      <c r="D219" s="283" t="s">
        <v>639</v>
      </c>
      <c r="E219" s="17" t="s">
        <v>1</v>
      </c>
      <c r="F219" s="284">
        <v>235</v>
      </c>
      <c r="G219" s="34"/>
      <c r="H219" s="39"/>
    </row>
    <row r="220" spans="1:8" s="2" customFormat="1" ht="16.899999999999999" customHeight="1">
      <c r="A220" s="34"/>
      <c r="B220" s="39"/>
      <c r="C220" s="285" t="s">
        <v>740</v>
      </c>
      <c r="D220" s="34"/>
      <c r="E220" s="34"/>
      <c r="F220" s="34"/>
      <c r="G220" s="34"/>
      <c r="H220" s="39"/>
    </row>
    <row r="221" spans="1:8" s="2" customFormat="1" ht="16.899999999999999" customHeight="1">
      <c r="A221" s="34"/>
      <c r="B221" s="39"/>
      <c r="C221" s="283" t="s">
        <v>635</v>
      </c>
      <c r="D221" s="283" t="s">
        <v>636</v>
      </c>
      <c r="E221" s="17" t="s">
        <v>324</v>
      </c>
      <c r="F221" s="284">
        <v>235</v>
      </c>
      <c r="G221" s="34"/>
      <c r="H221" s="39"/>
    </row>
    <row r="222" spans="1:8" s="2" customFormat="1" ht="33.75">
      <c r="A222" s="34"/>
      <c r="B222" s="39"/>
      <c r="C222" s="283" t="s">
        <v>680</v>
      </c>
      <c r="D222" s="283" t="s">
        <v>681</v>
      </c>
      <c r="E222" s="17" t="s">
        <v>294</v>
      </c>
      <c r="F222" s="284">
        <v>70.5</v>
      </c>
      <c r="G222" s="34"/>
      <c r="H222" s="39"/>
    </row>
    <row r="223" spans="1:8" s="2" customFormat="1" ht="16.899999999999999" customHeight="1">
      <c r="A223" s="34"/>
      <c r="B223" s="39"/>
      <c r="C223" s="283" t="s">
        <v>687</v>
      </c>
      <c r="D223" s="283" t="s">
        <v>688</v>
      </c>
      <c r="E223" s="17" t="s">
        <v>294</v>
      </c>
      <c r="F223" s="284">
        <v>70.5</v>
      </c>
      <c r="G223" s="34"/>
      <c r="H223" s="39"/>
    </row>
    <row r="224" spans="1:8" s="2" customFormat="1" ht="22.5">
      <c r="A224" s="34"/>
      <c r="B224" s="39"/>
      <c r="C224" s="283" t="s">
        <v>641</v>
      </c>
      <c r="D224" s="283" t="s">
        <v>642</v>
      </c>
      <c r="E224" s="17" t="s">
        <v>324</v>
      </c>
      <c r="F224" s="284">
        <v>940</v>
      </c>
      <c r="G224" s="34"/>
      <c r="H224" s="39"/>
    </row>
    <row r="225" spans="1:8" s="2" customFormat="1" ht="16.899999999999999" customHeight="1">
      <c r="A225" s="34"/>
      <c r="B225" s="39"/>
      <c r="C225" s="283" t="s">
        <v>647</v>
      </c>
      <c r="D225" s="283" t="s">
        <v>648</v>
      </c>
      <c r="E225" s="17" t="s">
        <v>324</v>
      </c>
      <c r="F225" s="284">
        <v>470</v>
      </c>
      <c r="G225" s="34"/>
      <c r="H225" s="39"/>
    </row>
    <row r="226" spans="1:8" s="2" customFormat="1" ht="16.899999999999999" customHeight="1">
      <c r="A226" s="34"/>
      <c r="B226" s="39"/>
      <c r="C226" s="279" t="s">
        <v>450</v>
      </c>
      <c r="D226" s="280" t="s">
        <v>1</v>
      </c>
      <c r="E226" s="281" t="s">
        <v>1</v>
      </c>
      <c r="F226" s="282">
        <v>39</v>
      </c>
      <c r="G226" s="34"/>
      <c r="H226" s="39"/>
    </row>
    <row r="227" spans="1:8" s="2" customFormat="1" ht="16.899999999999999" customHeight="1">
      <c r="A227" s="34"/>
      <c r="B227" s="39"/>
      <c r="C227" s="283" t="s">
        <v>1</v>
      </c>
      <c r="D227" s="283" t="s">
        <v>494</v>
      </c>
      <c r="E227" s="17" t="s">
        <v>1</v>
      </c>
      <c r="F227" s="284">
        <v>0</v>
      </c>
      <c r="G227" s="34"/>
      <c r="H227" s="39"/>
    </row>
    <row r="228" spans="1:8" s="2" customFormat="1" ht="16.899999999999999" customHeight="1">
      <c r="A228" s="34"/>
      <c r="B228" s="39"/>
      <c r="C228" s="283" t="s">
        <v>450</v>
      </c>
      <c r="D228" s="283" t="s">
        <v>495</v>
      </c>
      <c r="E228" s="17" t="s">
        <v>1</v>
      </c>
      <c r="F228" s="284">
        <v>39</v>
      </c>
      <c r="G228" s="34"/>
      <c r="H228" s="39"/>
    </row>
    <row r="229" spans="1:8" s="2" customFormat="1" ht="16.899999999999999" customHeight="1">
      <c r="A229" s="34"/>
      <c r="B229" s="39"/>
      <c r="C229" s="285" t="s">
        <v>740</v>
      </c>
      <c r="D229" s="34"/>
      <c r="E229" s="34"/>
      <c r="F229" s="34"/>
      <c r="G229" s="34"/>
      <c r="H229" s="39"/>
    </row>
    <row r="230" spans="1:8" s="2" customFormat="1" ht="16.899999999999999" customHeight="1">
      <c r="A230" s="34"/>
      <c r="B230" s="39"/>
      <c r="C230" s="283" t="s">
        <v>490</v>
      </c>
      <c r="D230" s="283" t="s">
        <v>491</v>
      </c>
      <c r="E230" s="17" t="s">
        <v>225</v>
      </c>
      <c r="F230" s="284">
        <v>39</v>
      </c>
      <c r="G230" s="34"/>
      <c r="H230" s="39"/>
    </row>
    <row r="231" spans="1:8" s="2" customFormat="1" ht="16.899999999999999" customHeight="1">
      <c r="A231" s="34"/>
      <c r="B231" s="39"/>
      <c r="C231" s="283" t="s">
        <v>509</v>
      </c>
      <c r="D231" s="283" t="s">
        <v>510</v>
      </c>
      <c r="E231" s="17" t="s">
        <v>225</v>
      </c>
      <c r="F231" s="284">
        <v>267.315</v>
      </c>
      <c r="G231" s="34"/>
      <c r="H231" s="39"/>
    </row>
    <row r="232" spans="1:8" s="2" customFormat="1" ht="16.899999999999999" customHeight="1">
      <c r="A232" s="34"/>
      <c r="B232" s="39"/>
      <c r="C232" s="279" t="s">
        <v>448</v>
      </c>
      <c r="D232" s="280" t="s">
        <v>1</v>
      </c>
      <c r="E232" s="281" t="s">
        <v>1</v>
      </c>
      <c r="F232" s="282">
        <v>228.315</v>
      </c>
      <c r="G232" s="34"/>
      <c r="H232" s="39"/>
    </row>
    <row r="233" spans="1:8" s="2" customFormat="1" ht="16.899999999999999" customHeight="1">
      <c r="A233" s="34"/>
      <c r="B233" s="39"/>
      <c r="C233" s="283" t="s">
        <v>1</v>
      </c>
      <c r="D233" s="283" t="s">
        <v>500</v>
      </c>
      <c r="E233" s="17" t="s">
        <v>1</v>
      </c>
      <c r="F233" s="284">
        <v>0</v>
      </c>
      <c r="G233" s="34"/>
      <c r="H233" s="39"/>
    </row>
    <row r="234" spans="1:8" s="2" customFormat="1" ht="16.899999999999999" customHeight="1">
      <c r="A234" s="34"/>
      <c r="B234" s="39"/>
      <c r="C234" s="283" t="s">
        <v>1</v>
      </c>
      <c r="D234" s="283" t="s">
        <v>508</v>
      </c>
      <c r="E234" s="17" t="s">
        <v>1</v>
      </c>
      <c r="F234" s="284">
        <v>251.875</v>
      </c>
      <c r="G234" s="34"/>
      <c r="H234" s="39"/>
    </row>
    <row r="235" spans="1:8" s="2" customFormat="1" ht="16.899999999999999" customHeight="1">
      <c r="A235" s="34"/>
      <c r="B235" s="39"/>
      <c r="C235" s="283" t="s">
        <v>1</v>
      </c>
      <c r="D235" s="283" t="s">
        <v>502</v>
      </c>
      <c r="E235" s="17" t="s">
        <v>1</v>
      </c>
      <c r="F235" s="284">
        <v>0</v>
      </c>
      <c r="G235" s="34"/>
      <c r="H235" s="39"/>
    </row>
    <row r="236" spans="1:8" s="2" customFormat="1" ht="16.899999999999999" customHeight="1">
      <c r="A236" s="34"/>
      <c r="B236" s="39"/>
      <c r="C236" s="283" t="s">
        <v>1</v>
      </c>
      <c r="D236" s="283" t="s">
        <v>503</v>
      </c>
      <c r="E236" s="17" t="s">
        <v>1</v>
      </c>
      <c r="F236" s="284">
        <v>-23.56</v>
      </c>
      <c r="G236" s="34"/>
      <c r="H236" s="39"/>
    </row>
    <row r="237" spans="1:8" s="2" customFormat="1" ht="16.899999999999999" customHeight="1">
      <c r="A237" s="34"/>
      <c r="B237" s="39"/>
      <c r="C237" s="283" t="s">
        <v>448</v>
      </c>
      <c r="D237" s="283" t="s">
        <v>191</v>
      </c>
      <c r="E237" s="17" t="s">
        <v>1</v>
      </c>
      <c r="F237" s="284">
        <v>228.315</v>
      </c>
      <c r="G237" s="34"/>
      <c r="H237" s="39"/>
    </row>
    <row r="238" spans="1:8" s="2" customFormat="1" ht="16.899999999999999" customHeight="1">
      <c r="A238" s="34"/>
      <c r="B238" s="39"/>
      <c r="C238" s="285" t="s">
        <v>740</v>
      </c>
      <c r="D238" s="34"/>
      <c r="E238" s="34"/>
      <c r="F238" s="34"/>
      <c r="G238" s="34"/>
      <c r="H238" s="39"/>
    </row>
    <row r="239" spans="1:8" s="2" customFormat="1" ht="16.899999999999999" customHeight="1">
      <c r="A239" s="34"/>
      <c r="B239" s="39"/>
      <c r="C239" s="283" t="s">
        <v>504</v>
      </c>
      <c r="D239" s="283" t="s">
        <v>505</v>
      </c>
      <c r="E239" s="17" t="s">
        <v>225</v>
      </c>
      <c r="F239" s="284">
        <v>228.315</v>
      </c>
      <c r="G239" s="34"/>
      <c r="H239" s="39"/>
    </row>
    <row r="240" spans="1:8" s="2" customFormat="1" ht="16.899999999999999" customHeight="1">
      <c r="A240" s="34"/>
      <c r="B240" s="39"/>
      <c r="C240" s="283" t="s">
        <v>509</v>
      </c>
      <c r="D240" s="283" t="s">
        <v>510</v>
      </c>
      <c r="E240" s="17" t="s">
        <v>225</v>
      </c>
      <c r="F240" s="284">
        <v>267.315</v>
      </c>
      <c r="G240" s="34"/>
      <c r="H240" s="39"/>
    </row>
    <row r="241" spans="1:8" s="2" customFormat="1" ht="7.35" customHeight="1">
      <c r="A241" s="34"/>
      <c r="B241" s="151"/>
      <c r="C241" s="152"/>
      <c r="D241" s="152"/>
      <c r="E241" s="152"/>
      <c r="F241" s="152"/>
      <c r="G241" s="152"/>
      <c r="H241" s="39"/>
    </row>
    <row r="242" spans="1:8" s="2" customFormat="1">
      <c r="A242" s="34"/>
      <c r="B242" s="34"/>
      <c r="C242" s="34"/>
      <c r="D242" s="34"/>
      <c r="E242" s="34"/>
      <c r="F242" s="34"/>
      <c r="G242" s="34"/>
      <c r="H242" s="34"/>
    </row>
  </sheetData>
  <sheetProtection algorithmName="SHA-512" hashValue="75O84RI5usP/059XNWbAxUtXdFybpBC1plcny7tYAQ4wLbskgM9Y+wUmdogj8mqldWdtYx9pZo8bZF0qaQoLmw==" saltValue="sr2zEk09J2SveOWoTgs0eC0L0MJlvZmW9L9t5lpexur8X0GifEJmQz+0A+Yw7JPkz9s4BLr5ok87epllowfoU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 01.1 - Pozemní komunik...</vt:lpstr>
      <vt:lpstr>SO 01.2 - Pozemní komunik...</vt:lpstr>
      <vt:lpstr>SO 02 - Kolejový svršek -...</vt:lpstr>
      <vt:lpstr>VON - Vedleší a ostatní n...</vt:lpstr>
      <vt:lpstr>Seznam figur</vt:lpstr>
      <vt:lpstr>'Rekapitulace stavby'!Názvy_tisku</vt:lpstr>
      <vt:lpstr>'Seznam figur'!Názvy_tisku</vt:lpstr>
      <vt:lpstr>'SO 01.1 - Pozemní komunik...'!Názvy_tisku</vt:lpstr>
      <vt:lpstr>'SO 01.2 - Pozemní komunik...'!Názvy_tisku</vt:lpstr>
      <vt:lpstr>'SO 02 - Kolejový svršek -...'!Názvy_tisku</vt:lpstr>
      <vt:lpstr>'VON - Vedleší a ostatní n...'!Názvy_tisku</vt:lpstr>
      <vt:lpstr>'Rekapitulace stavby'!Oblast_tisku</vt:lpstr>
      <vt:lpstr>'Seznam figur'!Oblast_tisku</vt:lpstr>
      <vt:lpstr>'SO 01.1 - Pozemní komunik...'!Oblast_tisku</vt:lpstr>
      <vt:lpstr>'SO 01.2 - Pozemní komunik...'!Oblast_tisku</vt:lpstr>
      <vt:lpstr>'SO 02 - Kolejový svršek -...'!Oblast_tisku</vt:lpstr>
      <vt:lpstr>'VON - Vedleší a ostatní 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Šatánek Jan, Ing.</dc:creator>
  <cp:lastModifiedBy>Duda Vlastimil, Ing.</cp:lastModifiedBy>
  <dcterms:created xsi:type="dcterms:W3CDTF">2020-06-25T11:05:15Z</dcterms:created>
  <dcterms:modified xsi:type="dcterms:W3CDTF">2020-07-14T12:07:48Z</dcterms:modified>
</cp:coreProperties>
</file>