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-13-01" sheetId="2" r:id="rId2"/>
    <sheet name="SO 98-98" sheetId="3" r:id="rId3"/>
    <sheet name="SO 01-10-01" sheetId="4" r:id="rId4"/>
    <sheet name="SO 01-11-01" sheetId="5" r:id="rId5"/>
    <sheet name="SO 01-12-01" sheetId="6" r:id="rId6"/>
    <sheet name="SO 01-13-01" sheetId="7" r:id="rId7"/>
    <sheet name="SO 01-14-01" sheetId="8" r:id="rId8"/>
    <sheet name="SO 01-22-01" sheetId="9" r:id="rId9"/>
    <sheet name="SO 01-36-01.1" sheetId="10" r:id="rId10"/>
    <sheet name="SO 01-36-01.2" sheetId="11" r:id="rId11"/>
    <sheet name="SO 01-36-02" sheetId="12" r:id="rId12"/>
  </sheets>
  <definedNames/>
  <calcPr/>
  <webPublishing/>
</workbook>
</file>

<file path=xl/sharedStrings.xml><?xml version="1.0" encoding="utf-8"?>
<sst xmlns="http://schemas.openxmlformats.org/spreadsheetml/2006/main" count="4421" uniqueCount="879">
  <si>
    <t>Aspe</t>
  </si>
  <si>
    <t>Soupis objektů s DPH</t>
  </si>
  <si>
    <t>5003520140</t>
  </si>
  <si>
    <t>Výstavba zastávky Karlovy Vary aréna</t>
  </si>
  <si>
    <t>ZŘ</t>
  </si>
  <si>
    <t>20200611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</si>
  <si>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</si>
  <si>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</si>
  <si>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</si>
  <si>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</si>
  <si>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</si>
  <si>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</si>
  <si>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</si>
  <si>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</si>
  <si>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D.2</t>
  </si>
  <si>
    <t>Železniční sdělovací zařízení</t>
  </si>
  <si>
    <t xml:space="preserve">  PS 01-13-01</t>
  </si>
  <si>
    <t>Zast. Karlovy Vary aréna přeložka traťového zabezpečovacího kabelového vedení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</si>
  <si>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</si>
  <si>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</si>
  <si>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</si>
  <si>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</si>
  <si>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</si>
  <si>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</si>
  <si>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</si>
  <si>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</si>
  <si>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</si>
  <si>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</si>
  <si>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</si>
  <si>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</si>
  <si>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</si>
  <si>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</si>
  <si>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</si>
  <si>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</si>
  <si>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</si>
  <si>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</si>
  <si>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</si>
  <si>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</si>
  <si>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</si>
  <si>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</si>
  <si>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</si>
  <si>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</si>
  <si>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</si>
  <si>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</si>
  <si>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</si>
  <si>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01-13-01</t>
  </si>
  <si>
    <t>SD</t>
  </si>
  <si>
    <t>1</t>
  </si>
  <si>
    <t>Zemní práce</t>
  </si>
  <si>
    <t>P</t>
  </si>
  <si>
    <t>111204</t>
  </si>
  <si>
    <t/>
  </si>
  <si>
    <t>ODSTRANĚNÍ KŘOVIN S ODVOZEM DO 5KM</t>
  </si>
  <si>
    <t>M2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</si>
  <si>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</si>
  <si>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</si>
  <si>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</si>
  <si>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</si>
  <si>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</si>
  <si>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</si>
  <si>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</si>
  <si>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13193</t>
  </si>
  <si>
    <t>HLOUBENÍ JAM ZAPAŽ I NEPAŽ TŘ III</t>
  </si>
  <si>
    <t>M3</t>
  </si>
  <si>
    <t>13293</t>
  </si>
  <si>
    <t>HLOUBENÍ RÝH ŠÍŘ DO 2M PAŽ I NEPAŽ TŘ. III</t>
  </si>
  <si>
    <t>4</t>
  </si>
  <si>
    <t>14173</t>
  </si>
  <si>
    <t>PROTLAČOVÁNÍ POTRUBÍ Z PLAST HMOT DN DO 200MM</t>
  </si>
  <si>
    <t>M</t>
  </si>
  <si>
    <t>5</t>
  </si>
  <si>
    <t>17411</t>
  </si>
  <si>
    <t>ZÁSYP JAM A RÝH ZEMINOU SE ZHUTNĚNÍM</t>
  </si>
  <si>
    <t>6</t>
  </si>
  <si>
    <t>18210</t>
  </si>
  <si>
    <t>ÚPRAVA POVRCHŮ SROVNÁNÍM ÚZEMÍ</t>
  </si>
  <si>
    <t>9</t>
  </si>
  <si>
    <t>702312</t>
  </si>
  <si>
    <t>ZAKRYTÍ KABELŮ VÝSTRAŽNOU FÓLIÍ ŠÍŘKY PŘES 20 DO 40 CM</t>
  </si>
  <si>
    <t>10</t>
  </si>
  <si>
    <t>709210</t>
  </si>
  <si>
    <t>KŘIŽOVATKA KABELOVÝCH VEDENÍ SE STÁVAJÍCÍ INŽENÝRSKOU SÍTÍ (KABELEM, POTRUBÍM APOD.)</t>
  </si>
  <si>
    <t>KUS</t>
  </si>
  <si>
    <t>19</t>
  </si>
  <si>
    <t>75C721</t>
  </si>
  <si>
    <t>VZDÁLENOSTNÍ UPOZORNOVADLO, NEPROMĚNNÉ NÁVĚSTIDLO SE ZÁKLADEM - DODÁVKA</t>
  </si>
  <si>
    <t>20</t>
  </si>
  <si>
    <t>75C727</t>
  </si>
  <si>
    <t>VZDÁLENOSTNÍ UPOZORNOVADLO, NEPROMĚNNÉ NÁVĚSTIDLO SE ZÁKLADEM - MONTÁŽ</t>
  </si>
  <si>
    <t>21</t>
  </si>
  <si>
    <t>75C728</t>
  </si>
  <si>
    <t>VZDÁLENOSTNÍ UPOZORNOVADLO, NEPROMĚNNÉ NÁVĚSTIDLO SE ZÁKLADEM - DEMONTÁŽ</t>
  </si>
  <si>
    <t>22</t>
  </si>
  <si>
    <t>75E117</t>
  </si>
  <si>
    <t>DOZOR PRACOVNÍKŮ PROVOZOVATELE PŘI PRÁCI NA ŽIVÉM ZAŘÍZENÍ</t>
  </si>
  <si>
    <t>HOD</t>
  </si>
  <si>
    <t>79</t>
  </si>
  <si>
    <t>R1</t>
  </si>
  <si>
    <t>Vytyčení trasy kabelového vedení podél železnice</t>
  </si>
  <si>
    <t>KM</t>
  </si>
  <si>
    <t>R-položka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</si>
  <si>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</si>
  <si>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81</t>
  </si>
  <si>
    <t>R2</t>
  </si>
  <si>
    <t>POMOC PRÁCE ZŘÍZ NEBO ZAJIŠŤ OCHRANU INŽENÝRSKÝCH SÍTÍ</t>
  </si>
  <si>
    <t>KPL</t>
  </si>
  <si>
    <t>Zahrnuje veškeré náklady spojené s objednatelem požadovanými pracemi</t>
  </si>
  <si>
    <t>82</t>
  </si>
  <si>
    <t>R3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</si>
  <si>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</si>
  <si>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</si>
  <si>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83</t>
  </si>
  <si>
    <t>R4</t>
  </si>
  <si>
    <t>ULOŽENÍ KABELŮ DO KABELOVÉHO ŽLABU</t>
  </si>
  <si>
    <t>Výkaz výměr</t>
  </si>
  <si>
    <t>Položka zahrnuje komplet práce spojené s uložením kabelů a trubek HDPE do kabelového žlabu.</t>
  </si>
  <si>
    <t>84</t>
  </si>
  <si>
    <t>R5</t>
  </si>
  <si>
    <t>KABELOVÁ CHRÁNIČKA ZEMNÍ DN PŘES 100 DO 200 MM</t>
  </si>
  <si>
    <t>Položka zahrnuje materiál dle názvu položky včetně montáže a uložení</t>
  </si>
  <si>
    <t>85</t>
  </si>
  <si>
    <t>R6</t>
  </si>
  <si>
    <t>OSTATNÍ POŽADAVKY -OPRAVA DOKUMENTACE ZABEZPEČOVACÍHO ZAŘÍZENÍ</t>
  </si>
  <si>
    <t>86</t>
  </si>
  <si>
    <t>R7</t>
  </si>
  <si>
    <t>OSTATNÍ POŽADAVKY - GEODETICKÉ ZAMĚŘENÍ vč. vypracování Knihy plánů OK</t>
  </si>
  <si>
    <t>HM</t>
  </si>
  <si>
    <t>Trubka HDPE</t>
  </si>
  <si>
    <t>7</t>
  </si>
  <si>
    <t>701005</t>
  </si>
  <si>
    <t>VYHLEDÁVACÍ MARKER ZEMNÍ S MOŽNOSTÍ ZÁPISU</t>
  </si>
  <si>
    <t>8</t>
  </si>
  <si>
    <t>702212</t>
  </si>
  <si>
    <t>29</t>
  </si>
  <si>
    <t>75I911</t>
  </si>
  <si>
    <t>OPTOTRUBKA HDPE PRŮMĚRU DO 40 MM</t>
  </si>
  <si>
    <t>30</t>
  </si>
  <si>
    <t>75I91X</t>
  </si>
  <si>
    <t>OPTOTRUBKA HDPE - MONTÁŽ</t>
  </si>
  <si>
    <t>31</t>
  </si>
  <si>
    <t>75I961</t>
  </si>
  <si>
    <t>OPTOTRUBKA - HERMETIZACE ÚSEKU DO 2000 M</t>
  </si>
  <si>
    <t>ÚSEK</t>
  </si>
  <si>
    <t>32</t>
  </si>
  <si>
    <t>75I962</t>
  </si>
  <si>
    <t>OPTOTRUBKA - KALIBRACE</t>
  </si>
  <si>
    <t>33</t>
  </si>
  <si>
    <t>75IA11</t>
  </si>
  <si>
    <t>OPTOTRUBKOVÁ SPOJKA  PRŮMĚRU DO 40 MM</t>
  </si>
  <si>
    <t>34</t>
  </si>
  <si>
    <t>75IA1X</t>
  </si>
  <si>
    <t>OPTOTRUBKOVÁ SPOJKA  - MONTÁŽ</t>
  </si>
  <si>
    <t>35</t>
  </si>
  <si>
    <t>75IA51</t>
  </si>
  <si>
    <t>OPTOTRUBKOVÁ KONCOVKA PRŮMĚRU DO 40 MM</t>
  </si>
  <si>
    <t>36</t>
  </si>
  <si>
    <t>75IA5X</t>
  </si>
  <si>
    <t>OPTOTRUBKOVÁ KONCOVKA - MONTÁŽ</t>
  </si>
  <si>
    <t>40</t>
  </si>
  <si>
    <t>75ID21</t>
  </si>
  <si>
    <t>PLASTOVÁ ZEMNÍ KOMORA PRO ULOŽENÍ SPOJKY</t>
  </si>
  <si>
    <t>41</t>
  </si>
  <si>
    <t>75ID2X</t>
  </si>
  <si>
    <t>PLASTOVÁ ZEMNÍ KOMORA PRO ULOŽENÍ SPOJKY - MONTÁŽ</t>
  </si>
  <si>
    <t>87</t>
  </si>
  <si>
    <t>R8</t>
  </si>
  <si>
    <t>OPTOTRUBKA - KALIBRACE (kontrolní kalibrace stávající trubka)</t>
  </si>
  <si>
    <t>Traťový kabel</t>
  </si>
  <si>
    <t>13</t>
  </si>
  <si>
    <t>742P17</t>
  </si>
  <si>
    <t>VYHLEDÁNÍ STÁVAJÍCÍHO KABELU (MĚŘENÍ, SONDA)</t>
  </si>
  <si>
    <t>16</t>
  </si>
  <si>
    <t>75A131</t>
  </si>
  <si>
    <t>KABEL METALICKÝ DVOUPLÁŠŤOVÝ DO 12 PÁRŮ - DODÁVKA</t>
  </si>
  <si>
    <t>KMPÁR</t>
  </si>
  <si>
    <t>17</t>
  </si>
  <si>
    <t>75A217</t>
  </si>
  <si>
    <t>ZATAŽENÍ A SPOJKOVÁNÍ KABELŮ DO 12 PÁRŮ - MONTÁŽ</t>
  </si>
  <si>
    <t>18</t>
  </si>
  <si>
    <t>75A321</t>
  </si>
  <si>
    <t>SPOJKA ROVNÁ PRO PLASTOVÉ KABELY S JÁDRY O PRŮMĚRU 1 MM2 DO 12 PÁRŮ</t>
  </si>
  <si>
    <t>23</t>
  </si>
  <si>
    <t>75I221</t>
  </si>
  <si>
    <t>KABEL ZEMNÍ DVOUPLÁŠŤOVÝ BEZ PANCÍŘE PRŮMĚRU ŽÍLY 0,8 MM DO 5XN</t>
  </si>
  <si>
    <t>KMČTYŘKA</t>
  </si>
  <si>
    <t>24</t>
  </si>
  <si>
    <t>75I22X</t>
  </si>
  <si>
    <t>KABEL ZEMNÍ DVOUPLÁŠŤOVÝ BEZ PANCÍŘE PRŮMĚRU ŽÍLY 0,8 MM - MONTÁŽ</t>
  </si>
  <si>
    <t>39</t>
  </si>
  <si>
    <t>75ID1X</t>
  </si>
  <si>
    <t>PLASTOVÁ ZEMNÍ KOMORA PRO ULOŽENÍ REZERVY - MONTÁŽ</t>
  </si>
  <si>
    <t>48</t>
  </si>
  <si>
    <t>75II11</t>
  </si>
  <si>
    <t>SPOJKA PRO CELOPLASTOVÉ KABELY BEZ PANCÍŘE DO 100 ŽIL</t>
  </si>
  <si>
    <t>49</t>
  </si>
  <si>
    <t>75II1X</t>
  </si>
  <si>
    <t>SPOJKA PRO CELOPLASTOVÉ KABELY BEZ PANCÍŘE - MONTÁŽ</t>
  </si>
  <si>
    <t>52</t>
  </si>
  <si>
    <t>75IJ11</t>
  </si>
  <si>
    <t>MĚŘENÍ - ZŘÍZENÍ VÝVODU KABELOVÉHO PLÁŠTĚ PRO MĚŘENÍ</t>
  </si>
  <si>
    <t>53</t>
  </si>
  <si>
    <t>75IJ12</t>
  </si>
  <si>
    <t>MĚŘENÍ JEDNOSMĚRNÉ NA SDĚLOVACÍM KABELU</t>
  </si>
  <si>
    <t>54</t>
  </si>
  <si>
    <t>75IJ15</t>
  </si>
  <si>
    <t>MĚŘENÍ A VYROVNÁNÍ KAPACITNÍCH NEROVNOVÁH NA MÍSTNÍM SDĚLOVACÍM KABELU, KABEL DO 4 KM DÉLKY, 1 ČTYŘKA</t>
  </si>
  <si>
    <t>88</t>
  </si>
  <si>
    <t>R9</t>
  </si>
  <si>
    <t>PLASTOVÁ ZEMNÍ KOMORA PRO ULOŽENÍ REZERVY</t>
  </si>
  <si>
    <t>Položka zahrnuje materiál dle názvu položky</t>
  </si>
  <si>
    <t>Optický kabel</t>
  </si>
  <si>
    <t>26</t>
  </si>
  <si>
    <t>75I813</t>
  </si>
  <si>
    <t>KABEL OPTICKÝ SINGLEMODE DO 72 VLÁKEN</t>
  </si>
  <si>
    <t>KMVLÁKNO</t>
  </si>
  <si>
    <t>27</t>
  </si>
  <si>
    <t>75I81X</t>
  </si>
  <si>
    <t>KABEL OPTICKÝ SINGLEMODE - MONTÁŽ</t>
  </si>
  <si>
    <t>28</t>
  </si>
  <si>
    <t>75I81Y</t>
  </si>
  <si>
    <t>KABEL OPTICKÝ SINGLEMODE - DEMONTÁŽ</t>
  </si>
  <si>
    <t>47</t>
  </si>
  <si>
    <t>75IH63</t>
  </si>
  <si>
    <t>UKONČENÍ KABELU OPTICKÉHO DO 72 VLÁKEN</t>
  </si>
  <si>
    <t>50</t>
  </si>
  <si>
    <t>75II71</t>
  </si>
  <si>
    <t>SPOJKA OPTICKÁ DO 72 VLÁKEN</t>
  </si>
  <si>
    <t>51</t>
  </si>
  <si>
    <t>75II7X</t>
  </si>
  <si>
    <t>SPOJKA OPTICKÁ - MONTÁŽ</t>
  </si>
  <si>
    <t>55</t>
  </si>
  <si>
    <t>75IK21</t>
  </si>
  <si>
    <t>MĚŘENÍ KOMPLEXNÍ OPTICKÉHO KABELU</t>
  </si>
  <si>
    <t>VLÁKNO</t>
  </si>
  <si>
    <t>58</t>
  </si>
  <si>
    <t>75J821</t>
  </si>
  <si>
    <t>OPTICKÝ PIGTAIL SINGLEMODE DO 2 M</t>
  </si>
  <si>
    <t>59</t>
  </si>
  <si>
    <t>75J82X</t>
  </si>
  <si>
    <t>OPTICKÝ PIGTAIL SINGLEMODE - MONTÁŽ</t>
  </si>
  <si>
    <t>Informační a orientační systém</t>
  </si>
  <si>
    <t>11</t>
  </si>
  <si>
    <t>742G11</t>
  </si>
  <si>
    <t>KABEL NN DVOU- A TŘÍŽÍLOVÝ CU S PLASTOVOU IZOLACÍ DO 2,5 MM2</t>
  </si>
  <si>
    <t>12</t>
  </si>
  <si>
    <t>742L11</t>
  </si>
  <si>
    <t>UKONČENÍ DVOU AŽ PĚTIŽÍLOVÉHO KABELU V ROZVADĚČI NEBO NA PŘÍSTROJI DO 2,5 MM2</t>
  </si>
  <si>
    <t>14</t>
  </si>
  <si>
    <t>747701</t>
  </si>
  <si>
    <t>DOKONČOVACÍ MONTÁŽNÍ PRÁCE NA ELEKTRICKÉM ZAŘÍZENÍ</t>
  </si>
  <si>
    <t>15</t>
  </si>
  <si>
    <t>74F323</t>
  </si>
  <si>
    <t>PROTOKOL UTZ</t>
  </si>
  <si>
    <t>25</t>
  </si>
  <si>
    <t>75I811</t>
  </si>
  <si>
    <t>KABEL OPTICKÝ SINGLEMODE DO 12 VLÁKEN</t>
  </si>
  <si>
    <t>37</t>
  </si>
  <si>
    <t>75IA71</t>
  </si>
  <si>
    <t>OPTOTRUBKOVÁ PRŮCHODKA PRŮMĚRU DO 40 MM</t>
  </si>
  <si>
    <t>38</t>
  </si>
  <si>
    <t>75IA7X</t>
  </si>
  <si>
    <t>OPTOTRUBKOVÁ PRŮCHODKA - MONTÁŽ</t>
  </si>
  <si>
    <t>42</t>
  </si>
  <si>
    <t>75IE81</t>
  </si>
  <si>
    <t>SKŘÍŇ TEMPEROVANÁ JEDNODUCHÁ DO 25 U</t>
  </si>
  <si>
    <t>43</t>
  </si>
  <si>
    <t>75IE8X</t>
  </si>
  <si>
    <t>SKŘÍŇ TEMPEROVANÁ JEDNODUCHÁ DO 25 U - MONTÁŽ</t>
  </si>
  <si>
    <t>44</t>
  </si>
  <si>
    <t>75IEE1</t>
  </si>
  <si>
    <t>OPTICKÝ ROZVADĚČ 19" PROVEDENÍ DO 12 VLÁKEN</t>
  </si>
  <si>
    <t>Položka zahrnuje materiál dle názvu položky včetně kazety pro uložení svárů, ochran svárů a optických adapterů.</t>
  </si>
  <si>
    <t>45</t>
  </si>
  <si>
    <t>75IEEX</t>
  </si>
  <si>
    <t>OPTICKÝ ROZVADĚČ 19" PROVEDENÍ - MONTÁŽ</t>
  </si>
  <si>
    <t>46</t>
  </si>
  <si>
    <t>75IH61</t>
  </si>
  <si>
    <t>UKONČENÍ KABELU OPTICKÉHO DO 12 VLÁKEN</t>
  </si>
  <si>
    <t>56</t>
  </si>
  <si>
    <t>75J321</t>
  </si>
  <si>
    <t>KABEL SDĚLOVACÍ PRO STRUKTUROVANOU KABELÁŽ FTP/STP</t>
  </si>
  <si>
    <t>57</t>
  </si>
  <si>
    <t>75J32X</t>
  </si>
  <si>
    <t>KABEL SDĚLOVACÍ PRO STRUKTUROVANOU KABELÁŽ FTP/STP - MONTÁŽ</t>
  </si>
  <si>
    <t>60</t>
  </si>
  <si>
    <t>75J921</t>
  </si>
  <si>
    <t>OPTICKÝ PATCHCORD SINGLEMODE DO 5 M</t>
  </si>
  <si>
    <t>61</t>
  </si>
  <si>
    <t>75J92X</t>
  </si>
  <si>
    <t>OPTICKÝ PATCHCORD SINGLEMODE - MONTÁŽ</t>
  </si>
  <si>
    <t>62</t>
  </si>
  <si>
    <t>75K232</t>
  </si>
  <si>
    <t>NAPÁJECÍ ZDROJ 48 V DC DO 10 A</t>
  </si>
  <si>
    <t>63</t>
  </si>
  <si>
    <t>75K23X</t>
  </si>
  <si>
    <t>NAPÁJECÍ ZDROJ 48 V DC - MONTÁŽ</t>
  </si>
  <si>
    <t>64</t>
  </si>
  <si>
    <t>75K311</t>
  </si>
  <si>
    <t>ZÁLOŽNÍ ZDROJ UPS 230 V DO 500 VA - DODÁVKA</t>
  </si>
  <si>
    <t>65</t>
  </si>
  <si>
    <t>75K31X</t>
  </si>
  <si>
    <t>ZÁLOŽNÍ ZDROJ UPS 230 V DO 500 VA - MONTÁŽ</t>
  </si>
  <si>
    <t>66</t>
  </si>
  <si>
    <t>75K412</t>
  </si>
  <si>
    <t>MĚNIČ NAPĚTÍ (STŘÍDAČ) 48 V DC/230 V AC DO 500 VA</t>
  </si>
  <si>
    <t>67</t>
  </si>
  <si>
    <t>75K41X</t>
  </si>
  <si>
    <t>MĚNIČ NAPĚTÍ (STŘÍDAČ) 48 V DC/230 V AC - MONTÁŽ</t>
  </si>
  <si>
    <t>68</t>
  </si>
  <si>
    <t>75L352</t>
  </si>
  <si>
    <t>NÁSTUPIŠTNÍ TABULE IS JEDNOSTRANNÁ BEZ ČÍSLA KOLEJE + HODINY</t>
  </si>
  <si>
    <t>69</t>
  </si>
  <si>
    <t>75L36X</t>
  </si>
  <si>
    <t>NÁSTUPIŠTNÍ TABULE IS - MONTÁŽ</t>
  </si>
  <si>
    <t>70</t>
  </si>
  <si>
    <t>75L3A1</t>
  </si>
  <si>
    <t>INFORMAČNÍ PRVEK, HLASOVÝ MODUL PRO NEVIDOMÉ</t>
  </si>
  <si>
    <t>71</t>
  </si>
  <si>
    <t>75L3A4</t>
  </si>
  <si>
    <t>INFORMAČNÍ PRVEK, ZÁVĚS PRO INFORMAČNÍ TABULE</t>
  </si>
  <si>
    <t>72</t>
  </si>
  <si>
    <t>75L3A7</t>
  </si>
  <si>
    <t>INFORMAČNÍ PRVEK, SLOUP PRO JEDNU INFORMAČNÍ TABULI SE ZASTŘEŠENÍM</t>
  </si>
  <si>
    <t>73</t>
  </si>
  <si>
    <t>75L3AX</t>
  </si>
  <si>
    <t>INFORMAČNÍ PRVEK, - MONTÁŽ</t>
  </si>
  <si>
    <t>74</t>
  </si>
  <si>
    <t>75L3E9</t>
  </si>
  <si>
    <t>SW PRO ŘÍZENÍ SYSTÉMU (TRAŤOVÉ NASAZENÍ) - SW MODUL PRO PODPORU HLÁSIČE PRO NEVIDOMÉ</t>
  </si>
  <si>
    <t>75</t>
  </si>
  <si>
    <t>75L3EC</t>
  </si>
  <si>
    <t>SW MODUL DÁLKOVÉHO ŘÍZENÍ TABULÍ (PRO JEDNOTLIVOU STANICI NA TRATI)</t>
  </si>
  <si>
    <t>76</t>
  </si>
  <si>
    <t>75L3J1</t>
  </si>
  <si>
    <t>ŠÉFMONTÁŽE, ZKOUŠENÍ, OŽIVENÍ, REVIZE INFORMAČNÍHO SYSTÉMU DO 10 PRVKŮ</t>
  </si>
  <si>
    <t>77</t>
  </si>
  <si>
    <t>75M911</t>
  </si>
  <si>
    <t>DATOVÁ INFRASTRUKTURA LAN, SWITCH ETHERNET L2 - 8X10/100 + 2XUPLINK</t>
  </si>
  <si>
    <t>78</t>
  </si>
  <si>
    <t>75M91X</t>
  </si>
  <si>
    <t>DATOVÁ INFRASTRUKTURA LAN, SWITCH ETHERNET L2 - MONTÁŽ</t>
  </si>
  <si>
    <t>80</t>
  </si>
  <si>
    <t>R10</t>
  </si>
  <si>
    <t>ORIENTAČNÍ HLASOVÝ MAJÁČEK (OHM) PROVEDENÍ S AKUMULÁTOREM</t>
  </si>
  <si>
    <t>Položka obsahuje dodávku a montáž materiálu dle popisu položky.</t>
  </si>
  <si>
    <t>D.4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</si>
  <si>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</si>
  <si>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</si>
  <si>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</si>
  <si>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</si>
  <si>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</si>
  <si>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</si>
  <si>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</si>
  <si>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</si>
  <si>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</si>
  <si>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</si>
  <si>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</si>
  <si>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</si>
  <si>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</si>
  <si>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</si>
  <si>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</si>
  <si>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</si>
  <si>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</si>
  <si>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</si>
  <si>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</si>
  <si>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</si>
  <si>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</si>
  <si>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</si>
  <si>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</si>
  <si>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</si>
  <si>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</si>
  <si>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</si>
  <si>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</si>
  <si>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</si>
  <si>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</si>
  <si>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</si>
  <si>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</si>
  <si>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</si>
  <si>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01-10-01</t>
  </si>
  <si>
    <t>Zast. Karlovy Vary aréna, železniční svršek</t>
  </si>
  <si>
    <t>SO 01-10-01</t>
  </si>
  <si>
    <t>0</t>
  </si>
  <si>
    <t>Všeobecné konstrukce a práce</t>
  </si>
  <si>
    <t>014102</t>
  </si>
  <si>
    <t>POPLATKY ZA SKLÁDKU</t>
  </si>
  <si>
    <t>T</t>
  </si>
  <si>
    <t>2019_OTSKP</t>
  </si>
  <si>
    <t>17 05 08 ŠTĚRK Z KOLEJIŠTĚ (ODPAD PO RECYKLACI)</t>
  </si>
  <si>
    <t>428,026*1,85=791,848 [A]</t>
  </si>
  <si>
    <t>zahrnuje veškeré poplatky provozovateli skládky související s uložením odpadu na skládce.</t>
  </si>
  <si>
    <t>Komunikace</t>
  </si>
  <si>
    <t>512550</t>
  </si>
  <si>
    <t>KOLEJOVÉ LOŽE - ZŘÍZENÍ Z KAMENIVA HRUBÉHO DRCENÉHO (ŠTĚRK)</t>
  </si>
  <si>
    <t>nový štěrk 2,4014*170=408,238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</si>
  <si>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</si>
  <si>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528252</t>
  </si>
  <si>
    <t>KOLEJ 49 E1, ROZD. ""D"", BEZSTYKOVÁ, PR. BET. BEZPODKLADNICOVÝ, UP. PRUŽNÉ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</si>
  <si>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</si>
  <si>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542121</t>
  </si>
  <si>
    <t>SMĚROVÉ A VÝŠKOVÉ VYROVNÁNÍ KOLEJE NA PRAŽCÍCH BETONOVÝCH DO 0,05 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</si>
  <si>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</si>
  <si>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545121</t>
  </si>
  <si>
    <t>SVAR KOLEJNIC (STEJNÉHO TVARU) 49 E1, T JEDNOTLIVĚ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</si>
  <si>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</si>
  <si>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549331</t>
  </si>
  <si>
    <t>ZŘÍZENÍ BEZSTYKOVÉ KOLEJE NA STÁVAJÍCÍCH ÚSECÍCH V KOLEJI</t>
  </si>
  <si>
    <t>1. Položka obsahuje:    
 –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</si>
  <si>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konstrukce a práce</t>
  </si>
  <si>
    <t>91323</t>
  </si>
  <si>
    <t>HEKTOMETROVNÍKY BETONOVÉ</t>
  </si>
  <si>
    <t>položka zahrnuje:    
- dodání a osazení hektometrovníku včetně nutných zemních prací    
- vnitrostaveništní a mimostaveništní dopravau    
- odrazky plastové nebo z retroreflexní fólie.</t>
  </si>
  <si>
    <t>923411</t>
  </si>
  <si>
    <t>NÁVĚST "VLAK SE BLÍŽÍ K ZASTÁVCE" - ZÁKLADNÍ TABULE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</si>
  <si>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</si>
  <si>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923431</t>
  </si>
  <si>
    <t>NÁVĚST "KONEC NÁSTUPIŠTĚ"</t>
  </si>
  <si>
    <t>923471</t>
  </si>
  <si>
    <t>SKLONOVNÍK</t>
  </si>
  <si>
    <t>923821</t>
  </si>
  <si>
    <t>SLOUPEK DN 60 PRO NÁVĚST</t>
  </si>
  <si>
    <t>2x pro sklonovník  
2x pro konec nástupiště  
4x pro návěst "vlak se blíží k zastávce"</t>
  </si>
  <si>
    <t>1. Položka obsahuje:    
 – dodání a osazení sloupku v příslušném provedení včetně základu nebo patky a zemních prací    
 – protikorozní úpravu, není-li tato provedena již z výroby nebo daná vlastnostmi použitého materiálu    
2. Položka neobsahuje:    
 X    
3. Způsob měření:    
Udává se počet kusů kompletní konstrukce nebo práce.</t>
  </si>
  <si>
    <t>965010</t>
  </si>
  <si>
    <t>ODSTRANĚNÍ KOLEJOVÉHO LOŽE A DRÁŽNÍCH STEZEK</t>
  </si>
  <si>
    <t>štěrk z kolejiště 2,5178*170=428,026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</si>
  <si>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</si>
  <si>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</si>
  <si>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</si>
  <si>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</si>
  <si>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štěrk z kolejiště 428,026*12=5 136,312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</si>
  <si>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</si>
  <si>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965112</t>
  </si>
  <si>
    <t>DEMONTÁŽ KOLEJE NA BETONOVÝCH PRAŽCÍCH DO KOLEJOVÝCH POLÍ S ODVOZEM NA MONTÁŽNÍ ZÁKLADNU BEZ NÁSLEDNÉHO ROZEBRÁNÍ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</si>
  <si>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příplatky za ztížené podmínky při práci v kolejišti, např. za překážky na straně koleje apod.    
2. Položka neobsahuje:    
 – rozebrání kolejových polí na montážní základně do součástí    
3. Způsob měření:    
Měří se délka koleje ve smyslu ČSN 73 6360, tj. v ose koleje.</t>
  </si>
  <si>
    <t>E.1.1.2</t>
  </si>
  <si>
    <t>Železniční spodek</t>
  </si>
  <si>
    <t xml:space="preserve">  SO 01-11-01</t>
  </si>
  <si>
    <t>Zast. Karlovy Vary aréna, železniční spodek</t>
  </si>
  <si>
    <t>SO 01-11-01</t>
  </si>
  <si>
    <t>17 05 04 VYTĚŽENÉ ZEMINY A HORNINY - I. TŘÍDA TĚŽITELNOSTI</t>
  </si>
  <si>
    <t>(606,876+5,440+48,856)*1,65=1 090,934 [A]</t>
  </si>
  <si>
    <t>029720</t>
  </si>
  <si>
    <t>OSTAT POŽADAVKY - ZŘÍZENÍ NOVÉHO GEODETICKÉHO BODU</t>
  </si>
  <si>
    <t>[bez vazby na CS]</t>
  </si>
  <si>
    <t>zahrnuje veškeré náklady spojené s objednatelem požadovanými pracemi</t>
  </si>
  <si>
    <t>122736</t>
  </si>
  <si>
    <t>ODKOPÁVKY A PROKOPÁVKY OBECNÉ TŘ. I, ODVOZ DO 12KM</t>
  </si>
  <si>
    <t>(1,106*170)+(2,403*170)+(0,2956*35)=606,876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</si>
  <si>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</si>
  <si>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132736</t>
  </si>
  <si>
    <t>HLOUBENÍ RÝH ŠÍŘ DO 2M PAŽ I NEPAŽ TŘ. I, ODVOZ DO 12KM</t>
  </si>
  <si>
    <t>0,2265*215,7=48,856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</si>
  <si>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</si>
  <si>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18110</t>
  </si>
  <si>
    <t>ÚPRAVA PLÁNĚ SE ZHUTNĚNÍM V HORNINĚ TŘ. I</t>
  </si>
  <si>
    <t>2017_OTSKP-ŽS</t>
  </si>
  <si>
    <t>786,993=786,993 [A]</t>
  </si>
  <si>
    <t>položka zahrnuje úpravu pláně včetně vyrovnání výškových rozdílů. Míru zhutnění určuje projekt.</t>
  </si>
  <si>
    <t>18221</t>
  </si>
  <si>
    <t>ROZPROSTŘENÍ ORNICE VE SVAHU V TL DO 0,10M</t>
  </si>
  <si>
    <t>16,779+213,415=230,194 [A]</t>
  </si>
  <si>
    <t>položka zahrnuje:   
nutné přemístění ornice z dočasných skládek vzdálených do 50m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</si>
  <si>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</si>
  <si>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</si>
  <si>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</si>
  <si>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18245</t>
  </si>
  <si>
    <t>ZALOŽENÍ TRÁVNÍKU ZATRAVŇOVACÍ TEXTILIÍ (ROHOŽÍ)</t>
  </si>
  <si>
    <t>Zahrnuje dodání a položení předepsané zatravňovací textilie bez ohledu na sklon terénu, zalévání, první pokosení</t>
  </si>
  <si>
    <t>Základy</t>
  </si>
  <si>
    <t>21452</t>
  </si>
  <si>
    <t>SANAČNÍ VRSTVY Z KAMENIVA DRCENÉHO</t>
  </si>
  <si>
    <t>786,993*0,150=118,049 [A]</t>
  </si>
  <si>
    <t>položka zahrnuje dodávku předepsaného kameniva, mimostaveništní a vnitrostaveništní dopravu a jeho uložení   
není-li v zadávací dokumentaci uvedeno jinak, jedná se o nakupovaný materiál</t>
  </si>
  <si>
    <t>21461E</t>
  </si>
  <si>
    <t>SEPARAČNÍ GEOTEXTILIE DO 500G/M2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</si>
  <si>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</si>
  <si>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22594</t>
  </si>
  <si>
    <t>ZÁPOROVÉ PAŽENÍ Z KOVU TRVALÉ</t>
  </si>
  <si>
    <t>18*4*71,5*0,001=5,148 [A]</t>
  </si>
  <si>
    <t>položka zahrnuje dodávku ocelových zápor, jejich osazení do připravených vrtů včetně zabetonování konců a obsypu, případně jejich zaberanění. Ocelová převázka se započítá do výsledné hmotnosti.</t>
  </si>
  <si>
    <t>22695</t>
  </si>
  <si>
    <t>VÝDŘEVA ZÁPOROVÉHO PAŽENÍ DOČASNÁ (KUBATURA)</t>
  </si>
  <si>
    <t>16*(2*1,5*0,12)=5,760 [A]</t>
  </si>
  <si>
    <t>položka zahrnuje osazení pažin bez ohledu na druh, jejich opotřebení a jejich odstranění</t>
  </si>
  <si>
    <t>261114</t>
  </si>
  <si>
    <t>VRTY PRO KOTVENÍ A INJEKTÁŽ NA POVRCHU TŘ I D DO 35MM</t>
  </si>
  <si>
    <t>10*15=150,000 [A]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</si>
  <si>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</si>
  <si>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264116</t>
  </si>
  <si>
    <t>VRTY PRO PILOTY TŘ. I D DO 400MM</t>
  </si>
  <si>
    <t>17*2=34,000 [A]  
vrty pro zápory záporového pažení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</si>
  <si>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</si>
  <si>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285378</t>
  </si>
  <si>
    <t>KOTVENÍ NA POVRCHU Z PŘEDPÍNACÍ VÝZTUŽE DL. DO 10M</t>
  </si>
  <si>
    <t>17=17,000 [A] ks; délka kotvy 10 m, á 1,5 m, únosnost 200 kN</t>
  </si>
  <si>
    <t>položka zahrnuje dodávku předepsané kotvy, případně její protikorozní úpravu, její osazení do vrtu, zainjektování a napnutí, případně opěrné desky    
nezahrnuje vrty</t>
  </si>
  <si>
    <t>289971</t>
  </si>
  <si>
    <t>OPLÁŠTĚNÍ (ZPEVNĚNÍ) Z GEOTEXTILIE</t>
  </si>
  <si>
    <t>(1,555*53)+(2,976*33)=180,623 [A]  
opláštění gabionů</t>
  </si>
  <si>
    <t>Vodorovné konstrukce</t>
  </si>
  <si>
    <t>45152</t>
  </si>
  <si>
    <t>PODKLADNÍ A VÝPLŇOVÉ VRSTVY Z KAMENIVA DRCENÉHO</t>
  </si>
  <si>
    <t>zásyp gabionů  
štěrkový polštář pod gabiony  
0,639*85,5=54,635 [A]</t>
  </si>
  <si>
    <t>položka zahrnuje dodávku předepsaného kameniva, mimostaveništní a vnitrostaveništní dopravu a jeho uložení    
není-li v zadávací dokumentaci uvedeno jinak, jedná se o nakupovaný materiál</t>
  </si>
  <si>
    <t>4642A1</t>
  </si>
  <si>
    <t>ZPEVNĚNÉ PLOCHY Z GABIONŮ RUČNĚ ROVNANÝCH, DRÁT O2,2MM, POVRCHOVÁ ÚPRAVA Zn + Al</t>
  </si>
  <si>
    <t>0,5*0,6*(52+1)=15,900 [A]  
3*0,5*0,6*(24,5+8)=29,250 [B]  
Celkem: A+B=45,150 [C]</t>
  </si>
  <si>
    <t>- položka zahrnuje dodávku a osazení drátěných košů s výplní lomovým kamenem.    
- jedná se o gabionové matrace o tl. do 300mm.</t>
  </si>
  <si>
    <t>935222</t>
  </si>
  <si>
    <t>PŘÍKOPOVÉ ŽLABY Z BETON TVÁRNIC ŠÍŘ DO 900MM DO BETONU TL 100MM</t>
  </si>
  <si>
    <t>Příkopové tvárnice TZZ4</t>
  </si>
  <si>
    <t>77+110,5+28,2=215,700 [A]</t>
  </si>
  <si>
    <t>položka zahrnuje:   
- dodávku a uložení příkopových tvárnic předepsaného rozměru a kvality   
- dodání a rozprostření lože z předepsaného materiálu v předepsané kvalitě a v předepsané tloušťce   
- veškerou manipulaci s materiálem, vnitrostaveništní i mimostaveništní dopravu   
- ukončení, patky, spárování   
- měří se v metrech běžných délky osy žlabu</t>
  </si>
  <si>
    <t>E.1.2</t>
  </si>
  <si>
    <t>Nástupiště</t>
  </si>
  <si>
    <t xml:space="preserve">  SO 01-12-01</t>
  </si>
  <si>
    <t>Zast. Karlovy Vary aréna, nástupiště</t>
  </si>
  <si>
    <t>SO 01-12-01</t>
  </si>
  <si>
    <t>311,19*1,65=513,464 [A]</t>
  </si>
  <si>
    <t>3,1119*100=311,190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</si>
  <si>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</si>
  <si>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123,628+251,914+17,175+110=502,717 [A]</t>
  </si>
  <si>
    <t>položka zahrnuje:    
nutné přemístění ornice z dočasných skládek vzdálených do 50m    
rozprostření ornice v předepsané tloušťce ve svahu přes 1:5</t>
  </si>
  <si>
    <t>Svislé konstrukce</t>
  </si>
  <si>
    <t>348171</t>
  </si>
  <si>
    <t>ZÁBRADLÍ Z DÍLCŮ KOVOVÝCH S NÁTĚREM</t>
  </si>
  <si>
    <t>KG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</si>
  <si>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</si>
  <si>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(1,2706+0,12)*100=139,060 [A]</t>
  </si>
  <si>
    <t>451522</t>
  </si>
  <si>
    <t>VÝPLŇ VRSTVY Z KAMENIVA DRCENÉHO, INDEX ZHUTNĚNÍ ID DO 0,8</t>
  </si>
  <si>
    <t>2,055*100=205,500 [A]</t>
  </si>
  <si>
    <t>461313</t>
  </si>
  <si>
    <t>PATKY Z PROSTÉHO BETONU C16/20</t>
  </si>
  <si>
    <t>patky pro sloupky orientačního systému</t>
  </si>
  <si>
    <t>16*(0,4*0,4*1)=2,560 [A]</t>
  </si>
  <si>
    <t>položka zahrnuje:    
- nutné zemní práce (hloubení rýh a pod.)    
- dodání  čerstvého  betonu  (betonové  směsi)  požadované  kvality,  jeho  uložení 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</t>
  </si>
  <si>
    <t>465922</t>
  </si>
  <si>
    <t>DLAŽBY Z BETONOVÝCH DLAŽDIC NA MC</t>
  </si>
  <si>
    <t>dlaždice 1x1m</t>
  </si>
  <si>
    <t>53,919+40,896+152,496-1,2=246,111 [A]</t>
  </si>
  <si>
    <t>- úpravu podkladu   
- zřízení spojovací vrstvy   
- zřízení lože dlažby z předepsaného materiálu   
- dodávku a uložení dlažby, ev. předlažby, do předepsaného tvaru z pohledové úpravy   
- spárování, těsnění, tmelení a vyplnění spar případně s vyklínováním   
- úprava povrchu pro odvedení srážkové vody</t>
  </si>
  <si>
    <t>582622</t>
  </si>
  <si>
    <t>KRYTY Z BETON DLAŽDIC SE ZÁMKEM ŠEDÝCH TL 80MM DO LOŽE Z MC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</si>
  <si>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</si>
  <si>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74B830</t>
  </si>
  <si>
    <t>OCELOVÁ KONSTRUKCE NESTANDARDNÍ</t>
  </si>
  <si>
    <t>konstrukce pro tabule orientačního systému "NÁZEV STANICE"</t>
  </si>
  <si>
    <t>čtvercové profily 30/30/2 4*10,2*1,8=73,440 [A]  
C profily 15/60/80/60/15  16*4,819*6,25=481,900 [B]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</si>
  <si>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</si>
  <si>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917224</t>
  </si>
  <si>
    <t>SILNIČNÍ A CHODNÍKOVÉ OBRUBY Z BETONOVÝCH OBRUBNÍKŮ ŠÍŘ 150MM</t>
  </si>
  <si>
    <t>52,565+4,601+2,121+40,525=99,812 [A]</t>
  </si>
  <si>
    <t>Položka zahrnuje:   
dodání a pokládku betonových obrubníků o rozměrech předepsaných zadávací dokumentací   
betonové lože i boční betonovou opěrku.</t>
  </si>
  <si>
    <t>924420</t>
  </si>
  <si>
    <t>NÁSTUPIŠTĚ L (H) BEZ KONZOLOVÝCH DESEK</t>
  </si>
  <si>
    <t>100+2,81+2,75=105,560 [A]</t>
  </si>
  <si>
    <t>1. Položka obsahuje:    
 – dodávku veškerých prvků a částí daného typu nástupiště dle odpovídajících vzorových listů a TKP    
 – zřízení nástupiště typu L nebo H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</si>
  <si>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</si>
  <si>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</si>
  <si>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</si>
  <si>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924913</t>
  </si>
  <si>
    <t>NÁSTUPIŠTĚ - OPTICKÉ ZNAČENÍ NÁTĚREM ŠÍŘKY 0,15 M, ODSTÍN ŽLUTÁ 6200</t>
  </si>
  <si>
    <t>1. Položka obsahuje:    
 – příprava a očištění podkladu    
 – dodání a aplikace nátěrové hmoty    
2. Položka neobsahuje:    
 X    
3. Způsob měření:    
Měří se metr délkový.</t>
  </si>
  <si>
    <t>924914</t>
  </si>
  <si>
    <t>NÁSTUPIŠTĚ - SIGNÁLNÍ PÁS Z DLAŽDIC S RELIÉFNÍM POVRCHEM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</si>
  <si>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plocha v metrech čtverečných.</t>
  </si>
  <si>
    <t>0,0867*100=8,670 [A]</t>
  </si>
  <si>
    <t>R923711</t>
  </si>
  <si>
    <t>TABULE VELIKOSTI 4546X600 MM "NÁZEV STANICE" (NA OCELOVÝCH SLOUPCÍCH)</t>
  </si>
  <si>
    <t>upevněno na pěti sloupkách, dle výpisu v projektové dokumentaci</t>
  </si>
  <si>
    <t>R923721</t>
  </si>
  <si>
    <t>TABULE VELIKOSTI 240X240 MM "PRŮCHOD PRO PĚŠÍ ZAKÁZÁN!"</t>
  </si>
  <si>
    <t>tabule jednostranná, ukotvená na zábradlí</t>
  </si>
  <si>
    <t>R923731</t>
  </si>
  <si>
    <t>TABULE VELIKOSTI 2882X370 MM "OZNAČENÍ SMĚRŮ" (NA OCELOVÝCH SLOUPCÍCH)</t>
  </si>
  <si>
    <t>upevněno na třech sloupkách pod cedulí s názvem stanice, dle projektové dokumentace</t>
  </si>
  <si>
    <t>R923751</t>
  </si>
  <si>
    <t>TABULE VELIKOSTI 380X340 MM "ČÍSLO NÁSTUPIŠTĚ"</t>
  </si>
  <si>
    <t>Ukotvené na stožáru osvětlení</t>
  </si>
  <si>
    <t>3x cedule 1A  
3x cedule 1B  
dle projektové dokumentace</t>
  </si>
  <si>
    <t>R923761</t>
  </si>
  <si>
    <t>TABULE VELIKOSTI 480X480 MM "OZNAČENÍ VÝCHODU Z NÁSTUPIŠTĚ" (NA OCELOVÉM SLOUPKU)</t>
  </si>
  <si>
    <t>Upevněno na ocelovém sloupku pod tabulí s názvem stanice</t>
  </si>
  <si>
    <t>R937001</t>
  </si>
  <si>
    <t>NÁDOBA NA POSYPOVÝ MATERIÁL</t>
  </si>
  <si>
    <t>Položka zahrnuje:   
- montáž, osazení a dodávku kompletního zařízení, předepsaného zadávací dokumentací   
- mimostavništní a vnitrostaveništní dopravu</t>
  </si>
  <si>
    <t>E.1.4</t>
  </si>
  <si>
    <t>Mosty, propustky, zdi</t>
  </si>
  <si>
    <t xml:space="preserve">  SO 01-13-01</t>
  </si>
  <si>
    <t>Zast. Karlovy Vary aréna, propustek v km 51,462</t>
  </si>
  <si>
    <t>SO 01-13-01</t>
  </si>
  <si>
    <t>014102.a</t>
  </si>
  <si>
    <t>1: 316,968m3*2,1t/m3=665,633 [A]t ; materiál z pol. č. 17120</t>
  </si>
  <si>
    <t>014102.b</t>
  </si>
  <si>
    <t>1: 11,3m3*2,5t/m3=28,250 [A]t ; kámen z pol. č. 966138</t>
  </si>
  <si>
    <t>014102.c</t>
  </si>
  <si>
    <t>1: 0,84m3*2,4t/m3=2,016 [A]t ; z pol. č. 966168  
2: (1,5m2*5,3m)*2,4m3=19,080 [B]t ; z pol. č. 96636  
Celkem: A+B=21,096 [C]t ; železobeton</t>
  </si>
  <si>
    <t>11328</t>
  </si>
  <si>
    <t>ODSTRANĚNÍ PŘÍKOPŮ, ŽLABŮ A RIGOLŮ Z PŘÍKOPOVÝCH TVÁRNIC</t>
  </si>
  <si>
    <t>1: 2,0m*16,0m=32,000 [A]m2 ; betonový žlab vč. betonové přídlažby, bude ponecháno na stavbě pro zpětné použití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</si>
  <si>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</si>
  <si>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</si>
  <si>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</si>
  <si>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1: 30,0m2*1,2koef.*0,1m=3,600 [A]m3 ; svah vpravo u jímky, ponecháno na místě ke zpětnému použití</t>
  </si>
  <si>
    <t>položka zahrnuje sejmutí ornice bez ohledu na tloušťku vrstvy a její vodorovnou dopravu   
nezahrnuje uložení na trvalou skládku</t>
  </si>
  <si>
    <t>131738</t>
  </si>
  <si>
    <t>HLOUBENÍ JAM ZAPAŽ I NEPAŽ TŘ. I, ODVOZ DO 20KM</t>
  </si>
  <si>
    <t>1: (3,6m+9,6m)/2*2,5m*14,5m=239,250 [A]m3 ; výkop pro trouby a vtokovou jímku  
2: -(11,3m3+0,84m3+1,5m2*5,3m)=-20,090 [B]m3 ; odpočet stávající konstrukce  
3: (0,8m+8,0m)/2*2,7m*16,0m-(1,0m+5,5m)/2*1,7m*16,0m=101,680 [C]m3 ; prohloubení koryta na výtoku v délce cca 16,0 m  
Celkem: A+B+C=320,840 [D]m3, včetně odvozu a uložení materiálu do recyklačního střediska, poplatek uveden v pol. č. 014102.a</t>
  </si>
  <si>
    <t>132738</t>
  </si>
  <si>
    <t>HLOUBENÍ RÝH ŠÍŘ DO 2M PAŽ I NEPAŽ TŘ. I, ODVOZ DO 20KM</t>
  </si>
  <si>
    <t>1: 0,4m*0,6m*2,4m=0,576 [A]m3 ; výkop pro zesílený základ, včetně odvozu a uložení materiálu do recyklačního střediska, poplatek uveden v pol. č. 014102.a</t>
  </si>
  <si>
    <t>17120</t>
  </si>
  <si>
    <t>ULOŽENÍ SYPANINY DO NÁSYPŮ A NA SKLÁDKY BEZ ZHUTNĚNÍ</t>
  </si>
  <si>
    <t>1: 320,84m3+0,576m3=321,416 [A]m3 ; materiál z pol. č. 131738 a pol. č. 132738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</si>
  <si>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</si>
  <si>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</si>
  <si>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</si>
  <si>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1: 2,5m2*9,5m=23,750 [A]m3 ; nad troubou na výtoku  
2: (3,6m+9,6m)/2*3,8m*1,0m+(1,7m2+1,5m2)*1,6m+2*1,0m2*1,6m=33,400 [B]m3 ; zásyp kolem jímky  
3: (0,8m+8,0m)/2*2,7m*16,0m-(1,0m+5,5m)/2*1,7m*16,0m-0,4m2*16,0m=95,280 [C]m3 ; dosypání svahů na výtoku  
Celkem: A+B+C=152,430 [D]m3 ;  zásyp zhutněnou zeminou z nenamrzavého materiálu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</si>
  <si>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</si>
  <si>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</si>
  <si>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</si>
  <si>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1: 10,0m2*12,7m=127,000 [A]m3 ; zásyp trouby zhutněnou zeminou z nenamrzavého materiálu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</si>
  <si>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</si>
  <si>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</si>
  <si>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</si>
  <si>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1: 30,0m2*1,2koef.*0,1m=3,600 [A]m3 ; svah vpravo u jímky, ohumusování v tl. 100 mm, materiál ze stavby</t>
  </si>
  <si>
    <t>18241</t>
  </si>
  <si>
    <t>ZALOŽENÍ TRÁVNÍKU RUČNÍM VÝSEVEM</t>
  </si>
  <si>
    <t>1: 30,0m2*1,2koef.=36,000 [A]m2 ; svah vpravo u jímky</t>
  </si>
  <si>
    <t>Zahrnuje dodání předepsané travní směsi, její výsev na ornici, zalévání, první pokosení, to vše bez ohledu na sklon terénu</t>
  </si>
  <si>
    <t>1: 9ks*9,5m*71,5kg/m/1000=6,113 [A]t ; HEB 220  
2: 2*12,2m*22,0kg/m/1000=0,537 [B]t ; UPN 180  
Celkem: A+B=6,650 [C]t ; pažení u jímky na vtoku včetně bet. kořene dl. 5,0 m z betonu C16/20-X0</t>
  </si>
  <si>
    <t>1: 36,0m2*0,12m=4,320 [A]m2 ; hranoly 120 x 120 mm</t>
  </si>
  <si>
    <t>228172</t>
  </si>
  <si>
    <t>ODŘEZÁNÍ PILOT Z KOVOVÝCH DÍLCŮ</t>
  </si>
  <si>
    <t>1: 9ks=9,000 [A]ks ; odřezání zápor záporového pažení - 2,5 m pod novým terénem</t>
  </si>
  <si>
    <t>zahrnuje i vodorovnou dopravu a uložení na skládku (bez poplatku)</t>
  </si>
  <si>
    <t>26114</t>
  </si>
  <si>
    <t>VRTY PRO KOTVENÍ, INJEKTÁŽ A MIKROPILOTY NA POVRCHU TŘ. I D DO 200MM</t>
  </si>
  <si>
    <t>1: 16,0m*8ks=128,000 [A]m ; vrty pro zemní kotvy</t>
  </si>
  <si>
    <t>1: 9ks*9,5m=85,500 [A]m ; vrty pro zápory záporového pažení u vtokové jímky, uložení zeminy je uvedeno v pol. č. 17120</t>
  </si>
  <si>
    <t>272325</t>
  </si>
  <si>
    <t>ZÁKLADY ZE ŽELEZOBETONU DO C30/37</t>
  </si>
  <si>
    <t>1: 9,4m3=9,400 [A]m3 ; z přílohy č. 9, beton C30/37-XA1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</si>
  <si>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</si>
  <si>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272365</t>
  </si>
  <si>
    <t>VÝZTUŽ ZÁKLADŮ Z OCELI 10505, B500B</t>
  </si>
  <si>
    <t>1: 0,49806t=0,498 [A]t ; výztuž bet. desky, z přílohy č. 9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</si>
  <si>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</si>
  <si>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272366</t>
  </si>
  <si>
    <t>VÝZTUŽ ZÁKLADŮ Z KARI SÍTÍ</t>
  </si>
  <si>
    <t>1: 0,45504t=0,455 [A]t ; výztuž bet. desky, z přílohy č. 9</t>
  </si>
  <si>
    <t>1: 8ks=8,000 [A]ks ; celková délka kotvy 16,0 m, á 1,5 m, únosnost 200 kN</t>
  </si>
  <si>
    <t>285379</t>
  </si>
  <si>
    <t>PŘÍPLATEK ZA DALŠÍ 1M KOTVENÍ NA POVRCHU Z PŘEDPÍNACÍ VÝZTUŽE</t>
  </si>
  <si>
    <t>1: 6,0m*8ks=48,000 [A]ks ; celková délka kotvy 16,0 m, á 1,5 m, únosnost 200 kN</t>
  </si>
  <si>
    <t>položka zahrnuje příplatek k ceně kotvy za další 1m přes 10m    
zahrnuje dodávku 1m předepsané kotvy, případně její protikorozní úpravu, její osazení do vrtu, zainjektování a napnutí</t>
  </si>
  <si>
    <t>386325</t>
  </si>
  <si>
    <t>KOMPLETNÍ KONSTRUKCE JÍMEK ZE ŽELEZOBETONU C30/37</t>
  </si>
  <si>
    <t>1: 5,4m3=5,400 [A]m3 ; z přílohy č. 7, beton C30/37-XF4, XD3, XC4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</si>
  <si>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</si>
  <si>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386365</t>
  </si>
  <si>
    <t>VÝZTUŽ KOMPLETNÍCH KONSTRUKCÍ JÍMEK Z OCELI 10505, B500B</t>
  </si>
  <si>
    <t>1: 1,10147t=1,101 [A]t ; výztuž vtokové jímky, z přílohy č. 8</t>
  </si>
  <si>
    <t>451312</t>
  </si>
  <si>
    <t>PODKLADNÍ A VÝPLŇOVÉ VRSTVY Z PROSTÉHO BETONU C12/15</t>
  </si>
  <si>
    <t>1: 2,6m*0,1m*12,0m=3,120 [A]m3 ; podkladní beton pod bet. deskou  
2: 3,0m*0,1m*2,4m=0,720 [B]m3 ; podkladní beton pod jímkou  
3: 0,4m*2,4m*0,1m=0,096 [C]m3 ; podkladní beton pod zesíleným základem  
Celkem: A+B+C=3,936 [D]m3 ; podkladní beton C12/15-X0</t>
  </si>
  <si>
    <t>451315</t>
  </si>
  <si>
    <t>PODKLADNÍ A VÝPLŇOVÉ VRSTVY Z PROSTÉHO BETONU C30/37</t>
  </si>
  <si>
    <t>1: 22,2m2*1,2koef.*0,1m=2,664 [A]m3 ; podkladní beton tl. 100 mm pod odlážděním svahu na výtoku 
2: 0,15m2*2,0m=0,300 [B]m3 ; podkladní beton pod dlažbou v jímce 
Celkem: A+B=2,964 [C]m3 ; beton C30/37-XF3</t>
  </si>
  <si>
    <t>451366</t>
  </si>
  <si>
    <t>VÝZTUŽ PODKL VRSTEV Z KARI-SÍTÍ</t>
  </si>
  <si>
    <t>1: 22,2m2*1,2koef.*1,3*7,9kg/m2/1000=0,274 [A]t ; pod odlážděním svahu na výtoku, KARI síť 8x8/100x100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</si>
  <si>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veškerá opatření pro zajištění soudržnosti výztuže a betonu   
- vodivé propojení výztuže, které je součástí ochrany konstrukce proti vlivům bludných proudů, vyvedení do měřících skříní nebo míst pro měření bludných proudů   
- povrchovou antikorozní úpravu výztuže   
- separaci výztuže</t>
  </si>
  <si>
    <t>465512</t>
  </si>
  <si>
    <t>DLAŽBY Z LOMOVÉHO KAMENE NA MC</t>
  </si>
  <si>
    <t>1: 22,2m2*1,2koef.*0,2m=5,328 [A]m3 ; odláždění svahu na výtoku 
2: 1,0m*2,0m*0,2m=0,400 [B]m3 ; v jímce 
Celkem: A+B=5,728 [C]m3, lomový kámen tl. 200 mm</t>
  </si>
  <si>
    <t>položka zahrnuje:   
- nutné zemní práce (svahování, úpravu pláně a pod.)   
- zřízení spojovací vrstvy    
- zřízení lože dlažby z cementové malty předepsané kvality a předepsané tloušťky   
- dodávku a položení dlažby z lomového kamene do předepsaného tvaru   
- spárování, těsnění, tmelení a vyplnění spar MC případně s vyklínováním    
- úprava povrchu pro odvedení srážkové vody   
- nezahrnuje podklad pod dlažbu, vykazuje se samostatně položkami SD 45</t>
  </si>
  <si>
    <t>Přidružená stavební výroba</t>
  </si>
  <si>
    <t>711111</t>
  </si>
  <si>
    <t>IZOLACE BĚŽNÝCH KONSTRUKCÍ PROTI ZEMNÍ VLHKOSTI ASFALTOVÝMI NÁTĚRY</t>
  </si>
  <si>
    <t>1: 4,4m*12,85m=56,540 [A]m2 ; 1 x penetrační nátěr  prefa. trouby  
2: 2*4,4m*12,85m=113,080 [C]m2 ; 2 x asfaltový nátěr prefa. trouby  
Celkem: A+C=169,620 [D]m2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</si>
  <si>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</si>
  <si>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711509</t>
  </si>
  <si>
    <t>OCHRANA IZOLACE NA POVRCHU TEXTILIÍ</t>
  </si>
  <si>
    <t>1: 4,4m*12,4+2,0m*12,4m=79,360 [A]m2 ; rub bet. trouby a desky  
2: 2*4,0m2+6,0m2+3,4m*2,6m=22,840 [B]m2 ; stěny jímky  
Celkem: A+B=102,200 [C]m2 ; geotextilie 500 g/m2</t>
  </si>
  <si>
    <t>položka zahrnuje:   
- dodání  předepsaného ochranného materiálu   
- zřízení ochrany izolace</t>
  </si>
  <si>
    <t>Potrubí</t>
  </si>
  <si>
    <t>899123</t>
  </si>
  <si>
    <t>MŘÍŽE Z KOMPOZITU SAMOSTATNÉ</t>
  </si>
  <si>
    <t>1: 1ks=1,000 [A]ks ; uzamykatelný pororošt na vtokové jímce, včetně rámu z oceli S235 J0+N, včetně PKO rámu, včetně ukotvení chemickými kotvami do zadní stěny jímky</t>
  </si>
  <si>
    <t>Položka zahrnuje dodávku a osazení předepsané mříže včetně rámu</t>
  </si>
  <si>
    <t>89915</t>
  </si>
  <si>
    <t>STUPADLA (A POD)</t>
  </si>
  <si>
    <t>1: 5ks=5,000 [A]ks ; poplastovaná stupadla v jímce</t>
  </si>
  <si>
    <t>- Položka zahrnuje veškerý materiál, výrobky a polotovary, včetně mimostaveništní a vnitrostaveništní dopravy (rovněž přesuny), včetně naložení a složení,případně s uložením.</t>
  </si>
  <si>
    <t>91356</t>
  </si>
  <si>
    <t>R</t>
  </si>
  <si>
    <t>LETOPOČET VÝSTAVBY</t>
  </si>
  <si>
    <t>1: 1ks=1,000 [A]ks ; gumová matrice pro vyznačení letopočtu</t>
  </si>
  <si>
    <t>-  všechny potřebné pomůcky, stroje, nářadí a pomocný materiál</t>
  </si>
  <si>
    <t>918372.a</t>
  </si>
  <si>
    <t>PROPUSTY Z TRUB DN 1200MM</t>
  </si>
  <si>
    <t>1: 11,0m=11,000 [A]m ; prefabrikovaná patková trouba DN 1200 mm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</si>
  <si>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</si>
  <si>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918372.b</t>
  </si>
  <si>
    <t>1: 1,95m=1,950 [A]m ; prefabrikovaná patková seříznutá trouba DN 1200 mm</t>
  </si>
  <si>
    <t>935842</t>
  </si>
  <si>
    <t>ŽLABY A RIGOLY DLÁŽDĚNÉ Z BETONOVÝCH DLAŽDIC DO BETONU TL 100MM</t>
  </si>
  <si>
    <t>1: 2,0m*16,0m=32,000 [A]m2 ; osazení užitého betonového žlabu vč. betonové přídlažby a napojení na stávající žlab</t>
  </si>
  <si>
    <t>položka zahrnuje:    
- dodání a uložení předepsaného dlažebního materiálu v požadované kvalitě do předepsaného tvaru a v předepsané šířce    
- dodání a rozprostření lože z předepsaného materiálu v předepsané tloušťce a šířce    
- úravu napojení a ukončení    
- vnitrostaveništní i mimostaveništní dopravu    
- měří se vydlážděná plocha.</t>
  </si>
  <si>
    <t>966138</t>
  </si>
  <si>
    <t>BOURÁNÍ KONSTRUKCÍ Z KAMENE NA MC S ODVOZEM DO 20KM</t>
  </si>
  <si>
    <t>1: 1,8m2*2,8m=5,040 [A]m3 ; čelo vlevo  
2: 1,7m2*2,8m=4,760 [B]m3 ; čelo vpravo  
3: 1,5m2*1,0m=1,500 [C]m3 ; vtoková jímka  
Celkem: A+B+C=11,300 [D]m3 ; včetně odvozu a uložení materiálu do recyklačního střediska, poplatek uveden v pol. č. 014102.b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</si>
  <si>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</si>
  <si>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966168</t>
  </si>
  <si>
    <t>BOURÁNÍ KONSTRUKCÍ ZE ŽELEZOBETONU S ODVOZEM DO 20KM</t>
  </si>
  <si>
    <t>1: 2*0,15m2*2,8m=0,840 [A]m3 ; žb. římsy, včetně odvozu a uložení materiálu do recyklačního střediska, poplatek uveden v pol. č. 014102.c</t>
  </si>
  <si>
    <t>96636</t>
  </si>
  <si>
    <t>BOURÁNÍ PROPUSTŮ Z TRUB DN DO 800MM</t>
  </si>
  <si>
    <t>1: 5,3m=5,300 [A]m ; stávající bet. trouby vč. betonového lůžka, včetně odvozu a uložení materiálu do recyklačního střediska, poplatek uveden v pol. č. 014102.c</t>
  </si>
  <si>
    <t>položka zahrnuje:    
- odstranění trub včetně případného obetonování a lože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    
- nezahrnuje bourání čel, vtokových a výtokových jímek, odstranění zábradlí</t>
  </si>
  <si>
    <t>E.1.8</t>
  </si>
  <si>
    <t>Pozemní komunikace</t>
  </si>
  <si>
    <t xml:space="preserve">  SO 01-14-01</t>
  </si>
  <si>
    <t>Zast, Karlovy Vary aréna, přístupový chodník</t>
  </si>
  <si>
    <t>SO 01-14-01</t>
  </si>
  <si>
    <t>015111</t>
  </si>
  <si>
    <t>POPLATKY ZA LIKVIDACŮ ODPADŮ NEKONTAMINOVANÝCH - 17 05 04 VYTĚŽENÉ ZEMINY A HORNINY - I. TŘÍDA TĚŽITELNOSTI</t>
  </si>
  <si>
    <t>284,928*1,65=470,131 [A]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</si>
  <si>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</si>
  <si>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3,677*76,001=279,456 [A]</t>
  </si>
  <si>
    <t>79,754+8,759+12,779+0,483+17,401+16,263=135,439 [A]</t>
  </si>
  <si>
    <t>184E2</t>
  </si>
  <si>
    <t>PŘESAZOVÁNÍ STROMŮ</t>
  </si>
  <si>
    <t>Položka přesazování stromů zahrnuje vykopání na původním místě, hloubení jamek pro nové osazení (min. rozměry pro stromy 50/50/50cm)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</si>
  <si>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56333</t>
  </si>
  <si>
    <t>VOZOVKOVÉ VRSTVY ZE ŠTĚRKODRTI TL. DO 150MM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</si>
  <si>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</si>
  <si>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56342</t>
  </si>
  <si>
    <t>VOZOVKOVÉ VRSTVY ZE ŠTĚRKOPÍSKU TL. DO 100MM</t>
  </si>
  <si>
    <t>0,417*112,5=46,913 [A]</t>
  </si>
  <si>
    <t>582612</t>
  </si>
  <si>
    <t>KRYTY Z BETON DLAŽDIC SE ZÁMKEM ŠEDÝCH TL 80MM DO LOŽE Z KAM</t>
  </si>
  <si>
    <t>178,467=178,467 [A]</t>
  </si>
  <si>
    <t>917223</t>
  </si>
  <si>
    <t>SILNIČNÍ A CHODNÍKOVÉ OBRUBY Z BETONOVÝCH OBRUBNÍKŮ ŠÍŘ 100MM</t>
  </si>
  <si>
    <t>2*76=152,000 [A]</t>
  </si>
  <si>
    <t>Položka zahrnuje:    
dodání a pokládku betonových obrubníků o rozměrech předepsaných zadávací dokumentací    
betonové lože i boční betonovou opěrku.</t>
  </si>
  <si>
    <t>935212</t>
  </si>
  <si>
    <t>PŘÍKOPOVÉ ŽLABY Z BETON TVÁRNIC ŠÍŘ DO 600MM DO BETONU TL 100MM</t>
  </si>
  <si>
    <t>Meliorační tvárnice š.0,6m</t>
  </si>
  <si>
    <t>59,5+24,5+26,5=110,500 [A]</t>
  </si>
  <si>
    <t>položka zahrnuje:    
- dodávku a uložení příkopových tvárnic předepsaného rozměru a kvality    
- dodání a rozprostření lože z předepsaného materiálu v předepsané kvalitěa v předepsané tloušťce    
- veškerou manipulaci s materiálem, vnitrostaveništní i mimostaveništní dopravu    
- ukončení, patky, spárování    
- měří se v metrech běžných délky osy žlabu</t>
  </si>
  <si>
    <t>E.2</t>
  </si>
  <si>
    <t>Pozemní stavební objekty</t>
  </si>
  <si>
    <t xml:space="preserve">  SO 01-22-01</t>
  </si>
  <si>
    <t>Zast. Karlovy Vary aréna, přístřešek pro cestující</t>
  </si>
  <si>
    <t>SO 01-22-01</t>
  </si>
  <si>
    <t>76421</t>
  </si>
  <si>
    <t>OPLECHOVÁNÍ A LEMOVÁNÍ KONSTRUKCÍ Z POZINKOVANÉHO PLECHU</t>
  </si>
  <si>
    <t>0,250*14,78=3,695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</si>
  <si>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</si>
  <si>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764411</t>
  </si>
  <si>
    <t>ŽLABY Z POZINK PLECHU RŠ DO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</si>
  <si>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     
- položka zahrnuje háky, zděře, čela, manžety, odbočky, kolena, rohy, hrdla, odskoky, výpusti, přechodové kusy a pod.</t>
  </si>
  <si>
    <t>R764001</t>
  </si>
  <si>
    <t>KOLENO POZINK LETOVANÉ ŘÍMSOVÉ</t>
  </si>
  <si>
    <t>R764002</t>
  </si>
  <si>
    <t>KOLENO POZINK VÝTOKOVÉ</t>
  </si>
  <si>
    <t>R764003</t>
  </si>
  <si>
    <t>OBJÍMKA PRO SVOD VČETNĚ KOTVENÍ POZINK</t>
  </si>
  <si>
    <t>R764004</t>
  </si>
  <si>
    <t>HRDLO POZINK DN100</t>
  </si>
  <si>
    <t>R764005</t>
  </si>
  <si>
    <t>SVOD POZINK DN 100MM</t>
  </si>
  <si>
    <t>R764006</t>
  </si>
  <si>
    <t>HÁK POZINK DO ČELA KROKVE</t>
  </si>
  <si>
    <t>R9000</t>
  </si>
  <si>
    <t>PŘÍSTŘEŠEK TYPU 1xU - DODÁVKA A MONTÁŽ</t>
  </si>
  <si>
    <t>Přístřešek betonový s valbovou střechou</t>
  </si>
  <si>
    <t>V ceně je započtena základová deska, střecha a montáž nástupištního přístřešku.   
Střešní krytina je počítána z plechové krytiny s imitací tašky v červené barvě.   
V ceně dále:   
1x dřevěná lavička s madly, 1x vytrína 900x700,1x betonový odpadkový koš, 1x osvětlení antivandal, uzemnění přístřešku pomocí nepozinkované ocelové destičky s navařeným závitovým pouzdrem M průměr 10, závěrečný nátěr fasádní barvou.</t>
  </si>
  <si>
    <t>E.3.6</t>
  </si>
  <si>
    <t>Rozvodny vn, nn, osvětlení a dálkové ovládání odpojovačů</t>
  </si>
  <si>
    <t xml:space="preserve">  SO 01-36-01.1</t>
  </si>
  <si>
    <t>Zast. Karlovy Vary aréna, venkovní osvětlení nástupiště</t>
  </si>
  <si>
    <t>SO 01-36-01.1</t>
  </si>
  <si>
    <t>2,15*1,65=3,548 [A]</t>
  </si>
  <si>
    <t>R02730</t>
  </si>
  <si>
    <t>zahrnuje veškeré náklady spojené s objednatelem požadovanými zařízeními</t>
  </si>
  <si>
    <t>R02950</t>
  </si>
  <si>
    <t>OSTATNÍ POŽADAVKY - POSUDKY, KONTROLY, REVIZNÍ ZPRÁVY</t>
  </si>
  <si>
    <t>131736</t>
  </si>
  <si>
    <t>HLOUBENÍ JAM ZAPAŽ I NEPAŽ TŘ. I, ODVOZ DO 12KM</t>
  </si>
  <si>
    <t>(0,35*0,8)*(92+125)=60,760 [A]  
0,1*0,1*91=0,910 [B]  
0,2=0,200 [C]  
Celkem: A+B+C=61,870 [D]</t>
  </si>
  <si>
    <t>17421</t>
  </si>
  <si>
    <t>ZÁSYP JAM A RÝH ZEMINOU BEZ ZHUTNĚNÍ</t>
  </si>
  <si>
    <t>(0,35*0,8)*(92+125)=60,760 [A]  
0,1*0,1*91=0,910 [B]  
0,05=0,050 [C]  
Celkem: A+B+C=61,720 [D]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</si>
  <si>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</si>
  <si>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27231</t>
  </si>
  <si>
    <t>ZÁKLADY Z PROSTÉHO BETONU</t>
  </si>
  <si>
    <t>702211</t>
  </si>
  <si>
    <t>KABELOVÁ CHRÁNIČKA ZEMNÍ DN DO 100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</si>
  <si>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</si>
  <si>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702311</t>
  </si>
  <si>
    <t>ZAKRYTÍ KABELŮ VÝSTRAŽNOU FÓLIÍ ŠÍŘKY DO 20 CM</t>
  </si>
  <si>
    <t>fólie červené barvy</t>
  </si>
  <si>
    <t>91+125=216,000 [A]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</si>
  <si>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</si>
  <si>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741911</t>
  </si>
  <si>
    <t>UZEMŇOVACÍ VODIČ V ZEMI FEZN DO 120 MM2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</si>
  <si>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</si>
  <si>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741C02</t>
  </si>
  <si>
    <t>UZEMŇOVACÍ SVORKA</t>
  </si>
  <si>
    <t>1. Položka obsahuje:    
 – veškeré příslušenství    
2. Položka neobsahuje:    
 X    
3. Způsob měření:    
Udává se počet kusů kompletní konstrukce nebo práce.</t>
  </si>
  <si>
    <t>742L12</t>
  </si>
  <si>
    <t>UKONČENÍ DVOU AŽ PĚTIŽÍLOVÉHO KABELU V ROZVADĚČI NEBO NA PŘÍSTROJI OD 4 DO 16 MM2</t>
  </si>
  <si>
    <t>12+2=14,000 [A]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</si>
  <si>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</si>
  <si>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742L13</t>
  </si>
  <si>
    <t>UKONČENÍ DVOU AŽ PĚTIŽÍLOVÉHO KABELU V ROZVADĚČI NEBO NA PŘÍSTROJI OD 25 DO 50 MM2</t>
  </si>
  <si>
    <t>75IF111</t>
  </si>
  <si>
    <t>STOŽÁROVÁ SVORKOVNICE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</si>
  <si>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</si>
  <si>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R703001</t>
  </si>
  <si>
    <t>STOŽÁROVÁ ELEKTROINSTALACE H07RN-F 3G1,5 MM2 (délka 7m)</t>
  </si>
  <si>
    <t>zahrnuje:   
- dodávku   
- elektroinstalační práce na stožárech</t>
  </si>
  <si>
    <t>R734300</t>
  </si>
  <si>
    <t>SVÍTIDLO SITECO LED 23, 7W</t>
  </si>
  <si>
    <t>R740001</t>
  </si>
  <si>
    <t>Pojistky PN000 32A</t>
  </si>
  <si>
    <t>R742500</t>
  </si>
  <si>
    <t>KABEL CYKY 4x16 mm2</t>
  </si>
  <si>
    <t>kabel pro přípojku NN</t>
  </si>
  <si>
    <t>R742530</t>
  </si>
  <si>
    <t>KABEL CYKY 3x6 mm2 volně uložený</t>
  </si>
  <si>
    <t>111+5=116,000 [A]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</si>
  <si>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</si>
  <si>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R743112</t>
  </si>
  <si>
    <t>OSVĚTLOVACÍ STOŽÁR DÉLKY PŘES 6,5 DO 12 M</t>
  </si>
  <si>
    <t>1. Položka obsahuje:   
 – základovou konstrukci (základovou armaturu) a veškeré příslušenství   
 – připojovací svorkovnici ve třídě izolace II ( pro 2x svítidlo ) a kabelové vedení ke svítidlům   
 – uzavírací nátěr, technický popis viz. projektová dokumentace   
 – práce spojené s osazením stožáru   
2. Položka neobsahuje:   
 – zemní práce,  betonový základ, svítidlo, výložník   
3. Způsob měření:   
Udává se počet kusů kompletní konstrukce nebo práce.</t>
  </si>
  <si>
    <t>R743311</t>
  </si>
  <si>
    <t>VÝLOŽNÍK PRO MONTÁŽ SVÍTIDLA NA STOŽÁR - 20 CM</t>
  </si>
  <si>
    <t>1. Položka obsahuje:    
 – veškeré příslušenství a uzavírací nátěr, technický popis viz. projektová dokumentace    
2. Položka neobsahuje:    
 X    
3. Způsob měření:    
Udává se počet kusů kompletní konstrukce nebo práce.</t>
  </si>
  <si>
    <t>R744501</t>
  </si>
  <si>
    <t>ROZVADĚČ VENKOVNÍHO OSVĚTLENÍ</t>
  </si>
  <si>
    <t>R747001</t>
  </si>
  <si>
    <t>REVIZE</t>
  </si>
  <si>
    <t>87626</t>
  </si>
  <si>
    <t>CHRÁNIČKY Z TRUB PLAST DN DO 80MM</t>
  </si>
  <si>
    <t>korugovaná hadice</t>
  </si>
  <si>
    <t>99+182=281,000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</si>
  <si>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</si>
  <si>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 xml:space="preserve">  SO 01-36-01.2</t>
  </si>
  <si>
    <t>Zast. Karlovy Vary aréna, venkovní osvětlení přístupového chodníků</t>
  </si>
  <si>
    <t>SO 01-36-01.2</t>
  </si>
  <si>
    <t>2*1,65=3,300 [A]</t>
  </si>
  <si>
    <t>0,35*0,8*68=19,040 [A]  
0,1*0,1*68=0,680 [B]  
2=2,000 [C]  
Celkem: A+B+C=21,720 [D]</t>
  </si>
  <si>
    <t>0,35*0,8*68=19,040 [A]  
0,1*0,1*68=0,680 [B]  
Celkem: A+B=19,720 [C]</t>
  </si>
  <si>
    <t>465110</t>
  </si>
  <si>
    <t>DLAŽDICE 30x30 CM</t>
  </si>
  <si>
    <t>703001</t>
  </si>
  <si>
    <t>STOŽÁROVÁ ELEKTROINSTALACE 3x1,5 MM2 (délka 7m)</t>
  </si>
  <si>
    <t>734300</t>
  </si>
  <si>
    <t>742501</t>
  </si>
  <si>
    <t>KABEL CYKCY 4x10 MM2 volně uložený</t>
  </si>
  <si>
    <t>747001</t>
  </si>
  <si>
    <t>750001</t>
  </si>
  <si>
    <t>TRUBKA D200</t>
  </si>
  <si>
    <t xml:space="preserve">  SO 01-36-02</t>
  </si>
  <si>
    <t>Zast. Karlovy Vary aréna, osvětlení přístřešku</t>
  </si>
  <si>
    <t>SO 01-36-02</t>
  </si>
  <si>
    <t>0,35*0,8*2=0,560 [A]</t>
  </si>
  <si>
    <t>703002</t>
  </si>
  <si>
    <t>ELEKTROINSTALAČNÍ PRÁCE V PŘÍSTŘEŠKU</t>
  </si>
  <si>
    <t>734301</t>
  </si>
  <si>
    <t>SVÍTIDLO NA STROP 20W</t>
  </si>
  <si>
    <t>742502</t>
  </si>
  <si>
    <t>KABEL CYKCY 3x1,5 MM2 volně uložený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</si>
</sst>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0+C10+C12+C14+C16+C18+C20+C22+C24+C26</f>
      </c>
    </row>
    <row r="7" spans="2:3" ht="12.75" customHeight="1">
      <c r="B7" s="8" t="s">
        <v>7</v>
      </c>
      <c s="10">
        <f>0+E10+E12+E14+E16+E18+E20+E22+E24+E26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25.5">
      <c r="A11" s="11" t="s">
        <v>16</v>
      </c>
      <c s="12" t="s">
        <v>17</v>
      </c>
      <c s="14">
        <f>'PS 01-13-01'!K8+'PS 01-13-01'!M8</f>
      </c>
      <c s="14">
        <f>C11*0.21</f>
      </c>
      <c s="14">
        <f>C11+D11</f>
      </c>
      <c s="13">
        <f>'PS 01-13-01'!T7</f>
      </c>
    </row>
    <row r="12" spans="1:6" ht="12.75">
      <c r="A12" s="11" t="s">
        <v>345</v>
      </c>
      <c s="12" t="s">
        <v>346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347</v>
      </c>
      <c s="12" t="s">
        <v>346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376</v>
      </c>
      <c s="12" t="s">
        <v>377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378</v>
      </c>
      <c s="12" t="s">
        <v>379</v>
      </c>
      <c s="14">
        <f>'SO 01-10-01'!K8+'SO 01-10-01'!M8</f>
      </c>
      <c s="14">
        <f>C15*0.21</f>
      </c>
      <c s="14">
        <f>C15+D15</f>
      </c>
      <c s="13">
        <f>'SO 01-10-01'!T7</f>
      </c>
    </row>
    <row r="16" spans="1:6" ht="12.75">
      <c r="A16" s="11" t="s">
        <v>434</v>
      </c>
      <c s="12" t="s">
        <v>435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436</v>
      </c>
      <c s="12" t="s">
        <v>437</v>
      </c>
      <c s="14">
        <f>'SO 01-11-01'!K8+'SO 01-11-01'!M8</f>
      </c>
      <c s="14">
        <f>C17*0.21</f>
      </c>
      <c s="14">
        <f>C17+D17</f>
      </c>
      <c s="13">
        <f>'SO 01-11-01'!T7</f>
      </c>
    </row>
    <row r="18" spans="1:6" ht="12.75">
      <c r="A18" s="11" t="s">
        <v>513</v>
      </c>
      <c s="12" t="s">
        <v>514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515</v>
      </c>
      <c s="12" t="s">
        <v>516</v>
      </c>
      <c s="14">
        <f>'SO 01-12-01'!K8+'SO 01-12-01'!M8</f>
      </c>
      <c s="14">
        <f>C19*0.21</f>
      </c>
      <c s="14">
        <f>C19+D19</f>
      </c>
      <c s="13">
        <f>'SO 01-12-01'!T7</f>
      </c>
    </row>
    <row r="20" spans="1:6" ht="12.75">
      <c r="A20" s="11" t="s">
        <v>587</v>
      </c>
      <c s="12" t="s">
        <v>588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589</v>
      </c>
      <c s="12" t="s">
        <v>590</v>
      </c>
      <c s="14">
        <f>'SO 01-13-01'!K8+'SO 01-13-01'!M8</f>
      </c>
      <c s="14">
        <f>C21*0.21</f>
      </c>
      <c s="14">
        <f>C21+D21</f>
      </c>
      <c s="13">
        <f>'SO 01-13-01'!T7</f>
      </c>
    </row>
    <row r="22" spans="1:6" ht="12.75">
      <c r="A22" s="11" t="s">
        <v>722</v>
      </c>
      <c s="12" t="s">
        <v>723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724</v>
      </c>
      <c s="12" t="s">
        <v>725</v>
      </c>
      <c s="14">
        <f>'SO 01-14-01'!K8+'SO 01-14-01'!M8</f>
      </c>
      <c s="14">
        <f>C23*0.21</f>
      </c>
      <c s="14">
        <f>C23+D23</f>
      </c>
      <c s="13">
        <f>'SO 01-14-01'!T7</f>
      </c>
    </row>
    <row r="24" spans="1:6" ht="12.75">
      <c r="A24" s="11" t="s">
        <v>754</v>
      </c>
      <c s="12" t="s">
        <v>755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756</v>
      </c>
      <c s="12" t="s">
        <v>757</v>
      </c>
      <c s="14">
        <f>'SO 01-22-01'!K8+'SO 01-22-01'!M8</f>
      </c>
      <c s="14">
        <f>C25*0.21</f>
      </c>
      <c s="14">
        <f>C25+D25</f>
      </c>
      <c s="13">
        <f>'SO 01-22-01'!T7</f>
      </c>
    </row>
    <row r="26" spans="1:6" ht="12.75">
      <c r="A26" s="11" t="s">
        <v>782</v>
      </c>
      <c s="12" t="s">
        <v>783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784</v>
      </c>
      <c s="12" t="s">
        <v>785</v>
      </c>
      <c s="14">
        <f>'SO 01-36-01.1'!K8+'SO 01-36-01.1'!M8</f>
      </c>
      <c s="14">
        <f>C27*0.21</f>
      </c>
      <c s="14">
        <f>C27+D27</f>
      </c>
      <c s="13">
        <f>'SO 01-36-01.1'!T7</f>
      </c>
    </row>
    <row r="28" spans="1:6" ht="12.75">
      <c r="A28" s="11" t="s">
        <v>853</v>
      </c>
      <c s="12" t="s">
        <v>854</v>
      </c>
      <c s="14">
        <f>'SO 01-36-01.2'!K8+'SO 01-36-01.2'!M8</f>
      </c>
      <c s="14">
        <f>C28*0.21</f>
      </c>
      <c s="14">
        <f>C28+D28</f>
      </c>
      <c s="13">
        <f>'SO 01-36-01.2'!T7</f>
      </c>
    </row>
    <row r="29" spans="1:6" ht="12.75">
      <c r="A29" s="11" t="s">
        <v>869</v>
      </c>
      <c s="12" t="s">
        <v>870</v>
      </c>
      <c s="14">
        <f>'SO 01-36-02'!K8+'SO 01-36-02'!M8</f>
      </c>
      <c s="14">
        <f>C29*0.21</f>
      </c>
      <c s="14">
        <f>C29+D29</f>
      </c>
      <c s="13">
        <f>'SO 01-36-02'!T7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786</v>
      </c>
      <c r="E8" s="30" t="s">
        <v>785</v>
      </c>
      <c r="J8" s="29">
        <f>0+J9+J22+J35+J40+J105</f>
      </c>
      <c s="29">
        <f>0+K9+K22+K35+K40+K105</f>
      </c>
      <c s="29">
        <f>0+L9+L22+L35+L40+L105</f>
      </c>
      <c s="29">
        <f>0+M9+M22+M35+M40+M105</f>
      </c>
    </row>
    <row r="9" spans="1:13" ht="12.75">
      <c r="A9" t="s">
        <v>46</v>
      </c>
      <c r="C9" s="31" t="s">
        <v>381</v>
      </c>
      <c r="E9" s="33" t="s">
        <v>382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383</v>
      </c>
      <c s="35" t="s">
        <v>51</v>
      </c>
      <c s="6" t="s">
        <v>384</v>
      </c>
      <c s="36" t="s">
        <v>385</v>
      </c>
      <c s="37">
        <v>3.548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386</v>
      </c>
      <c>
        <f>(M10*21)/100</f>
      </c>
      <c t="s">
        <v>27</v>
      </c>
    </row>
    <row r="11" spans="1:5" ht="12.75">
      <c r="A11" s="35" t="s">
        <v>55</v>
      </c>
      <c r="E11" s="39" t="s">
        <v>439</v>
      </c>
    </row>
    <row r="12" spans="1:5" ht="12.75">
      <c r="A12" s="35" t="s">
        <v>57</v>
      </c>
      <c r="E12" s="40" t="s">
        <v>787</v>
      </c>
    </row>
    <row r="13" spans="1:5" ht="25.5">
      <c r="A13" t="s">
        <v>59</v>
      </c>
      <c r="E13" s="39" t="s">
        <v>389</v>
      </c>
    </row>
    <row r="14" spans="1:16" ht="12.75">
      <c r="A14" t="s">
        <v>49</v>
      </c>
      <c s="34" t="s">
        <v>247</v>
      </c>
      <c s="34" t="s">
        <v>788</v>
      </c>
      <c s="35" t="s">
        <v>51</v>
      </c>
      <c s="6" t="s">
        <v>104</v>
      </c>
      <c s="36" t="s">
        <v>105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789</v>
      </c>
    </row>
    <row r="18" spans="1:16" ht="12.75">
      <c r="A18" t="s">
        <v>49</v>
      </c>
      <c s="34" t="s">
        <v>250</v>
      </c>
      <c s="34" t="s">
        <v>790</v>
      </c>
      <c s="35" t="s">
        <v>51</v>
      </c>
      <c s="6" t="s">
        <v>791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444</v>
      </c>
    </row>
    <row r="22" spans="1:13" ht="12.75">
      <c r="A22" t="s">
        <v>46</v>
      </c>
      <c r="C22" s="31" t="s">
        <v>47</v>
      </c>
      <c r="E22" s="33" t="s">
        <v>48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27</v>
      </c>
      <c s="34" t="s">
        <v>792</v>
      </c>
      <c s="35" t="s">
        <v>51</v>
      </c>
      <c s="6" t="s">
        <v>793</v>
      </c>
      <c s="36" t="s">
        <v>63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386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51</v>
      </c>
    </row>
    <row r="26" spans="1:5" ht="318.75">
      <c r="A26" t="s">
        <v>59</v>
      </c>
      <c r="E26" s="39" t="s">
        <v>452</v>
      </c>
    </row>
    <row r="27" spans="1:16" ht="12.75">
      <c r="A27" t="s">
        <v>49</v>
      </c>
      <c s="34" t="s">
        <v>26</v>
      </c>
      <c s="34" t="s">
        <v>449</v>
      </c>
      <c s="35" t="s">
        <v>51</v>
      </c>
      <c s="6" t="s">
        <v>450</v>
      </c>
      <c s="36" t="s">
        <v>63</v>
      </c>
      <c s="37">
        <v>61.87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386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51">
      <c r="A29" s="35" t="s">
        <v>57</v>
      </c>
      <c r="E29" s="40" t="s">
        <v>794</v>
      </c>
    </row>
    <row r="30" spans="1:5" ht="318.75">
      <c r="A30" t="s">
        <v>59</v>
      </c>
      <c r="E30" s="39" t="s">
        <v>452</v>
      </c>
    </row>
    <row r="31" spans="1:16" ht="12.75">
      <c r="A31" t="s">
        <v>49</v>
      </c>
      <c s="34" t="s">
        <v>66</v>
      </c>
      <c s="34" t="s">
        <v>795</v>
      </c>
      <c s="35" t="s">
        <v>51</v>
      </c>
      <c s="6" t="s">
        <v>796</v>
      </c>
      <c s="36" t="s">
        <v>63</v>
      </c>
      <c s="37">
        <v>61.72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386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51">
      <c r="A33" s="35" t="s">
        <v>57</v>
      </c>
      <c r="E33" s="40" t="s">
        <v>797</v>
      </c>
    </row>
    <row r="34" spans="1:5" ht="204">
      <c r="A34" t="s">
        <v>59</v>
      </c>
      <c r="E34" s="39" t="s">
        <v>798</v>
      </c>
    </row>
    <row r="35" spans="1:13" ht="12.75">
      <c r="A35" t="s">
        <v>46</v>
      </c>
      <c r="C35" s="31" t="s">
        <v>27</v>
      </c>
      <c r="E35" s="33" t="s">
        <v>468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70</v>
      </c>
      <c s="34" t="s">
        <v>799</v>
      </c>
      <c s="35" t="s">
        <v>51</v>
      </c>
      <c s="6" t="s">
        <v>800</v>
      </c>
      <c s="36" t="s">
        <v>63</v>
      </c>
      <c s="37">
        <v>0.1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386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369.75">
      <c r="A39" t="s">
        <v>59</v>
      </c>
      <c r="E39" s="39" t="s">
        <v>644</v>
      </c>
    </row>
    <row r="40" spans="1:13" ht="12.75">
      <c r="A40" t="s">
        <v>46</v>
      </c>
      <c r="C40" s="31" t="s">
        <v>128</v>
      </c>
      <c r="E40" s="33" t="s">
        <v>678</v>
      </c>
      <c r="J40" s="32">
        <f>0</f>
      </c>
      <c s="32">
        <f>0</f>
      </c>
      <c s="32">
        <f>0+L41+L45+L49+L53+L57+L61+L65+L69+L73+L77+L81+L85+L89+L93+L97+L101</f>
      </c>
      <c s="32">
        <f>0+M41+M45+M49+M53+M57+M61+M65+M69+M73+M77+M81+M85+M89+M93+M97+M101</f>
      </c>
    </row>
    <row r="41" spans="1:16" ht="12.75">
      <c r="A41" t="s">
        <v>49</v>
      </c>
      <c s="34" t="s">
        <v>73</v>
      </c>
      <c s="34" t="s">
        <v>801</v>
      </c>
      <c s="35" t="s">
        <v>51</v>
      </c>
      <c s="6" t="s">
        <v>802</v>
      </c>
      <c s="36" t="s">
        <v>69</v>
      </c>
      <c s="37">
        <v>111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386</v>
      </c>
      <c>
        <f>(M41*21)/100</f>
      </c>
      <c t="s">
        <v>27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57</v>
      </c>
      <c r="E43" s="40" t="s">
        <v>51</v>
      </c>
    </row>
    <row r="44" spans="1:5" ht="102">
      <c r="A44" t="s">
        <v>59</v>
      </c>
      <c r="E44" s="39" t="s">
        <v>803</v>
      </c>
    </row>
    <row r="45" spans="1:16" ht="12.75">
      <c r="A45" t="s">
        <v>49</v>
      </c>
      <c s="34" t="s">
        <v>128</v>
      </c>
      <c s="34" t="s">
        <v>804</v>
      </c>
      <c s="35" t="s">
        <v>51</v>
      </c>
      <c s="6" t="s">
        <v>805</v>
      </c>
      <c s="36" t="s">
        <v>69</v>
      </c>
      <c s="37">
        <v>216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386</v>
      </c>
      <c>
        <f>(M45*21)/100</f>
      </c>
      <c t="s">
        <v>27</v>
      </c>
    </row>
    <row r="46" spans="1:5" ht="12.75">
      <c r="A46" s="35" t="s">
        <v>55</v>
      </c>
      <c r="E46" s="39" t="s">
        <v>806</v>
      </c>
    </row>
    <row r="47" spans="1:5" ht="12.75">
      <c r="A47" s="35" t="s">
        <v>57</v>
      </c>
      <c r="E47" s="40" t="s">
        <v>807</v>
      </c>
    </row>
    <row r="48" spans="1:5" ht="140.25">
      <c r="A48" t="s">
        <v>59</v>
      </c>
      <c r="E48" s="39" t="s">
        <v>808</v>
      </c>
    </row>
    <row r="49" spans="1:16" ht="12.75">
      <c r="A49" t="s">
        <v>49</v>
      </c>
      <c s="34" t="s">
        <v>131</v>
      </c>
      <c s="34" t="s">
        <v>809</v>
      </c>
      <c s="35" t="s">
        <v>51</v>
      </c>
      <c s="6" t="s">
        <v>810</v>
      </c>
      <c s="36" t="s">
        <v>69</v>
      </c>
      <c s="37">
        <v>101.5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386</v>
      </c>
      <c>
        <f>(M49*21)/100</f>
      </c>
      <c t="s">
        <v>27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57</v>
      </c>
      <c r="E51" s="40" t="s">
        <v>51</v>
      </c>
    </row>
    <row r="52" spans="1:5" ht="127.5">
      <c r="A52" t="s">
        <v>59</v>
      </c>
      <c r="E52" s="39" t="s">
        <v>811</v>
      </c>
    </row>
    <row r="53" spans="1:16" ht="12.75">
      <c r="A53" t="s">
        <v>49</v>
      </c>
      <c s="34" t="s">
        <v>76</v>
      </c>
      <c s="34" t="s">
        <v>812</v>
      </c>
      <c s="35" t="s">
        <v>51</v>
      </c>
      <c s="6" t="s">
        <v>813</v>
      </c>
      <c s="36" t="s">
        <v>82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386</v>
      </c>
      <c>
        <f>(M53*21)/100</f>
      </c>
      <c t="s">
        <v>27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57</v>
      </c>
      <c r="E55" s="40" t="s">
        <v>51</v>
      </c>
    </row>
    <row r="56" spans="1:5" ht="76.5">
      <c r="A56" t="s">
        <v>59</v>
      </c>
      <c r="E56" s="39" t="s">
        <v>814</v>
      </c>
    </row>
    <row r="57" spans="1:16" ht="25.5">
      <c r="A57" t="s">
        <v>49</v>
      </c>
      <c s="34" t="s">
        <v>79</v>
      </c>
      <c s="34" t="s">
        <v>815</v>
      </c>
      <c s="35" t="s">
        <v>51</v>
      </c>
      <c s="6" t="s">
        <v>816</v>
      </c>
      <c s="36" t="s">
        <v>82</v>
      </c>
      <c s="37">
        <v>14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386</v>
      </c>
      <c>
        <f>(M57*21)/100</f>
      </c>
      <c t="s">
        <v>27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57</v>
      </c>
      <c r="E59" s="40" t="s">
        <v>817</v>
      </c>
    </row>
    <row r="60" spans="1:5" ht="102">
      <c r="A60" t="s">
        <v>59</v>
      </c>
      <c r="E60" s="39" t="s">
        <v>818</v>
      </c>
    </row>
    <row r="61" spans="1:16" ht="25.5">
      <c r="A61" t="s">
        <v>49</v>
      </c>
      <c s="34" t="s">
        <v>241</v>
      </c>
      <c s="34" t="s">
        <v>819</v>
      </c>
      <c s="35" t="s">
        <v>51</v>
      </c>
      <c s="6" t="s">
        <v>820</v>
      </c>
      <c s="36" t="s">
        <v>82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386</v>
      </c>
      <c>
        <f>(M61*21)/100</f>
      </c>
      <c t="s">
        <v>27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57</v>
      </c>
      <c r="E63" s="40" t="s">
        <v>51</v>
      </c>
    </row>
    <row r="64" spans="1:5" ht="102">
      <c r="A64" t="s">
        <v>59</v>
      </c>
      <c r="E64" s="39" t="s">
        <v>818</v>
      </c>
    </row>
    <row r="65" spans="1:16" ht="12.75">
      <c r="A65" t="s">
        <v>49</v>
      </c>
      <c s="34" t="s">
        <v>244</v>
      </c>
      <c s="34" t="s">
        <v>821</v>
      </c>
      <c s="35" t="s">
        <v>51</v>
      </c>
      <c s="6" t="s">
        <v>822</v>
      </c>
      <c s="36" t="s">
        <v>82</v>
      </c>
      <c s="37">
        <v>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386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57</v>
      </c>
      <c r="E67" s="40" t="s">
        <v>51</v>
      </c>
    </row>
    <row r="68" spans="1:5" ht="178.5">
      <c r="A68" t="s">
        <v>59</v>
      </c>
      <c r="E68" s="39" t="s">
        <v>823</v>
      </c>
    </row>
    <row r="69" spans="1:16" ht="12.75">
      <c r="A69" t="s">
        <v>49</v>
      </c>
      <c s="34" t="s">
        <v>171</v>
      </c>
      <c s="34" t="s">
        <v>824</v>
      </c>
      <c s="35" t="s">
        <v>51</v>
      </c>
      <c s="6" t="s">
        <v>825</v>
      </c>
      <c s="36" t="s">
        <v>82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100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57</v>
      </c>
      <c r="E71" s="40" t="s">
        <v>51</v>
      </c>
    </row>
    <row r="72" spans="1:5" ht="38.25">
      <c r="A72" t="s">
        <v>59</v>
      </c>
      <c r="E72" s="39" t="s">
        <v>826</v>
      </c>
    </row>
    <row r="73" spans="1:16" ht="12.75">
      <c r="A73" t="s">
        <v>49</v>
      </c>
      <c s="34" t="s">
        <v>175</v>
      </c>
      <c s="34" t="s">
        <v>827</v>
      </c>
      <c s="35" t="s">
        <v>51</v>
      </c>
      <c s="6" t="s">
        <v>828</v>
      </c>
      <c s="36" t="s">
        <v>82</v>
      </c>
      <c s="37">
        <v>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100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57</v>
      </c>
      <c r="E75" s="40" t="s">
        <v>51</v>
      </c>
    </row>
    <row r="76" spans="1:5" ht="12.75">
      <c r="A76" t="s">
        <v>59</v>
      </c>
      <c r="E76" s="39" t="s">
        <v>51</v>
      </c>
    </row>
    <row r="77" spans="1:16" ht="12.75">
      <c r="A77" t="s">
        <v>49</v>
      </c>
      <c s="34" t="s">
        <v>178</v>
      </c>
      <c s="34" t="s">
        <v>829</v>
      </c>
      <c s="35" t="s">
        <v>51</v>
      </c>
      <c s="6" t="s">
        <v>830</v>
      </c>
      <c s="36" t="s">
        <v>82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100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57</v>
      </c>
      <c r="E79" s="40" t="s">
        <v>51</v>
      </c>
    </row>
    <row r="80" spans="1:5" ht="12.75">
      <c r="A80" t="s">
        <v>59</v>
      </c>
      <c r="E80" s="39" t="s">
        <v>51</v>
      </c>
    </row>
    <row r="81" spans="1:16" ht="12.75">
      <c r="A81" t="s">
        <v>49</v>
      </c>
      <c s="34" t="s">
        <v>83</v>
      </c>
      <c s="34" t="s">
        <v>831</v>
      </c>
      <c s="35" t="s">
        <v>51</v>
      </c>
      <c s="6" t="s">
        <v>832</v>
      </c>
      <c s="36" t="s">
        <v>69</v>
      </c>
      <c s="37">
        <v>185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100</v>
      </c>
      <c>
        <f>(M81*21)/100</f>
      </c>
      <c t="s">
        <v>27</v>
      </c>
    </row>
    <row r="82" spans="1:5" ht="12.75">
      <c r="A82" s="35" t="s">
        <v>55</v>
      </c>
      <c r="E82" s="39" t="s">
        <v>833</v>
      </c>
    </row>
    <row r="83" spans="1:5" ht="12.75">
      <c r="A83" s="35" t="s">
        <v>57</v>
      </c>
      <c r="E83" s="40" t="s">
        <v>51</v>
      </c>
    </row>
    <row r="84" spans="1:5" ht="12.75">
      <c r="A84" t="s">
        <v>59</v>
      </c>
      <c r="E84" s="39" t="s">
        <v>51</v>
      </c>
    </row>
    <row r="85" spans="1:16" ht="12.75">
      <c r="A85" t="s">
        <v>49</v>
      </c>
      <c s="34" t="s">
        <v>86</v>
      </c>
      <c s="34" t="s">
        <v>834</v>
      </c>
      <c s="35" t="s">
        <v>51</v>
      </c>
      <c s="6" t="s">
        <v>835</v>
      </c>
      <c s="36" t="s">
        <v>69</v>
      </c>
      <c s="37">
        <v>116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100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57</v>
      </c>
      <c r="E87" s="40" t="s">
        <v>836</v>
      </c>
    </row>
    <row r="88" spans="1:5" ht="89.25">
      <c r="A88" t="s">
        <v>59</v>
      </c>
      <c r="E88" s="39" t="s">
        <v>837</v>
      </c>
    </row>
    <row r="89" spans="1:16" ht="12.75">
      <c r="A89" t="s">
        <v>49</v>
      </c>
      <c s="34" t="s">
        <v>89</v>
      </c>
      <c s="34" t="s">
        <v>838</v>
      </c>
      <c s="35" t="s">
        <v>51</v>
      </c>
      <c s="6" t="s">
        <v>839</v>
      </c>
      <c s="36" t="s">
        <v>82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100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127.5">
      <c r="A92" t="s">
        <v>59</v>
      </c>
      <c r="E92" s="39" t="s">
        <v>840</v>
      </c>
    </row>
    <row r="93" spans="1:16" ht="12.75">
      <c r="A93" t="s">
        <v>49</v>
      </c>
      <c s="34" t="s">
        <v>92</v>
      </c>
      <c s="34" t="s">
        <v>841</v>
      </c>
      <c s="35" t="s">
        <v>51</v>
      </c>
      <c s="6" t="s">
        <v>842</v>
      </c>
      <c s="36" t="s">
        <v>82</v>
      </c>
      <c s="37">
        <v>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100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51</v>
      </c>
    </row>
    <row r="96" spans="1:5" ht="102">
      <c r="A96" t="s">
        <v>59</v>
      </c>
      <c r="E96" s="39" t="s">
        <v>843</v>
      </c>
    </row>
    <row r="97" spans="1:16" ht="12.75">
      <c r="A97" t="s">
        <v>49</v>
      </c>
      <c s="34" t="s">
        <v>181</v>
      </c>
      <c s="34" t="s">
        <v>844</v>
      </c>
      <c s="35" t="s">
        <v>51</v>
      </c>
      <c s="6" t="s">
        <v>845</v>
      </c>
      <c s="36" t="s">
        <v>82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100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51</v>
      </c>
    </row>
    <row r="100" spans="1:5" ht="12.75">
      <c r="A100" t="s">
        <v>59</v>
      </c>
      <c r="E100" s="39" t="s">
        <v>51</v>
      </c>
    </row>
    <row r="101" spans="1:16" ht="12.75">
      <c r="A101" t="s">
        <v>49</v>
      </c>
      <c s="34" t="s">
        <v>185</v>
      </c>
      <c s="34" t="s">
        <v>846</v>
      </c>
      <c s="35" t="s">
        <v>51</v>
      </c>
      <c s="6" t="s">
        <v>847</v>
      </c>
      <c s="36" t="s">
        <v>105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100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51</v>
      </c>
    </row>
    <row r="104" spans="1:5" ht="12.75">
      <c r="A104" t="s">
        <v>59</v>
      </c>
      <c r="E104" s="39" t="s">
        <v>51</v>
      </c>
    </row>
    <row r="105" spans="1:13" ht="12.75">
      <c r="A105" t="s">
        <v>46</v>
      </c>
      <c r="C105" s="31" t="s">
        <v>131</v>
      </c>
      <c r="E105" s="33" t="s">
        <v>687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168</v>
      </c>
      <c s="34" t="s">
        <v>848</v>
      </c>
      <c s="35" t="s">
        <v>51</v>
      </c>
      <c s="6" t="s">
        <v>849</v>
      </c>
      <c s="36" t="s">
        <v>69</v>
      </c>
      <c s="37">
        <v>281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386</v>
      </c>
      <c>
        <f>(M106*21)/100</f>
      </c>
      <c t="s">
        <v>27</v>
      </c>
    </row>
    <row r="107" spans="1:5" ht="12.75">
      <c r="A107" s="35" t="s">
        <v>55</v>
      </c>
      <c r="E107" s="39" t="s">
        <v>850</v>
      </c>
    </row>
    <row r="108" spans="1:5" ht="12.75">
      <c r="A108" s="35" t="s">
        <v>57</v>
      </c>
      <c r="E108" s="40" t="s">
        <v>851</v>
      </c>
    </row>
    <row r="109" spans="1:5" ht="242.25">
      <c r="A109" t="s">
        <v>59</v>
      </c>
      <c r="E109" s="39" t="s">
        <v>852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855</v>
      </c>
      <c r="E8" s="30" t="s">
        <v>854</v>
      </c>
      <c r="J8" s="29">
        <f>0+J9+J22+J31+J36+J89</f>
      </c>
      <c s="29">
        <f>0+K9+K22+K31+K36+K89</f>
      </c>
      <c s="29">
        <f>0+L9+L22+L31+L36+L89</f>
      </c>
      <c s="29">
        <f>0+M9+M22+M31+M36+M89</f>
      </c>
    </row>
    <row r="9" spans="1:13" ht="12.75">
      <c r="A9" t="s">
        <v>46</v>
      </c>
      <c r="C9" s="31" t="s">
        <v>381</v>
      </c>
      <c r="E9" s="33" t="s">
        <v>382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383</v>
      </c>
      <c s="35" t="s">
        <v>51</v>
      </c>
      <c s="6" t="s">
        <v>384</v>
      </c>
      <c s="36" t="s">
        <v>385</v>
      </c>
      <c s="37">
        <v>3.3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386</v>
      </c>
      <c>
        <f>(M10*21)/100</f>
      </c>
      <c t="s">
        <v>27</v>
      </c>
    </row>
    <row r="11" spans="1:5" ht="12.75">
      <c r="A11" s="35" t="s">
        <v>55</v>
      </c>
      <c r="E11" s="39" t="s">
        <v>439</v>
      </c>
    </row>
    <row r="12" spans="1:5" ht="12.75">
      <c r="A12" s="35" t="s">
        <v>57</v>
      </c>
      <c r="E12" s="40" t="s">
        <v>856</v>
      </c>
    </row>
    <row r="13" spans="1:5" ht="25.5">
      <c r="A13" t="s">
        <v>59</v>
      </c>
      <c r="E13" s="39" t="s">
        <v>389</v>
      </c>
    </row>
    <row r="14" spans="1:16" ht="12.75">
      <c r="A14" t="s">
        <v>49</v>
      </c>
      <c s="34" t="s">
        <v>175</v>
      </c>
      <c s="34" t="s">
        <v>788</v>
      </c>
      <c s="35" t="s">
        <v>51</v>
      </c>
      <c s="6" t="s">
        <v>104</v>
      </c>
      <c s="36" t="s">
        <v>105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443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789</v>
      </c>
    </row>
    <row r="18" spans="1:16" ht="12.75">
      <c r="A18" t="s">
        <v>49</v>
      </c>
      <c s="34" t="s">
        <v>178</v>
      </c>
      <c s="34" t="s">
        <v>790</v>
      </c>
      <c s="35" t="s">
        <v>51</v>
      </c>
      <c s="6" t="s">
        <v>791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443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444</v>
      </c>
    </row>
    <row r="22" spans="1:13" ht="12.75">
      <c r="A22" t="s">
        <v>46</v>
      </c>
      <c r="C22" s="31" t="s">
        <v>47</v>
      </c>
      <c r="E22" s="33" t="s">
        <v>48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27</v>
      </c>
      <c s="34" t="s">
        <v>449</v>
      </c>
      <c s="35" t="s">
        <v>51</v>
      </c>
      <c s="6" t="s">
        <v>450</v>
      </c>
      <c s="36" t="s">
        <v>63</v>
      </c>
      <c s="37">
        <v>21.72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386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51">
      <c r="A25" s="35" t="s">
        <v>57</v>
      </c>
      <c r="E25" s="40" t="s">
        <v>857</v>
      </c>
    </row>
    <row r="26" spans="1:5" ht="318.75">
      <c r="A26" t="s">
        <v>59</v>
      </c>
      <c r="E26" s="39" t="s">
        <v>452</v>
      </c>
    </row>
    <row r="27" spans="1:16" ht="12.75">
      <c r="A27" t="s">
        <v>49</v>
      </c>
      <c s="34" t="s">
        <v>26</v>
      </c>
      <c s="34" t="s">
        <v>795</v>
      </c>
      <c s="35" t="s">
        <v>51</v>
      </c>
      <c s="6" t="s">
        <v>796</v>
      </c>
      <c s="36" t="s">
        <v>63</v>
      </c>
      <c s="37">
        <v>19.72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386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38.25">
      <c r="A29" s="35" t="s">
        <v>57</v>
      </c>
      <c r="E29" s="40" t="s">
        <v>858</v>
      </c>
    </row>
    <row r="30" spans="1:5" ht="204">
      <c r="A30" t="s">
        <v>59</v>
      </c>
      <c r="E30" s="39" t="s">
        <v>798</v>
      </c>
    </row>
    <row r="31" spans="1:13" ht="12.75">
      <c r="A31" t="s">
        <v>46</v>
      </c>
      <c r="C31" s="31" t="s">
        <v>66</v>
      </c>
      <c r="E31" s="33" t="s">
        <v>499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66</v>
      </c>
      <c s="34" t="s">
        <v>859</v>
      </c>
      <c s="35" t="s">
        <v>51</v>
      </c>
      <c s="6" t="s">
        <v>860</v>
      </c>
      <c s="36" t="s">
        <v>82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443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57</v>
      </c>
      <c r="E34" s="40" t="s">
        <v>51</v>
      </c>
    </row>
    <row r="35" spans="1:5" ht="12.75">
      <c r="A35" t="s">
        <v>59</v>
      </c>
      <c r="E35" s="39" t="s">
        <v>51</v>
      </c>
    </row>
    <row r="36" spans="1:13" ht="12.75">
      <c r="A36" t="s">
        <v>46</v>
      </c>
      <c r="C36" s="31" t="s">
        <v>128</v>
      </c>
      <c r="E36" s="33" t="s">
        <v>678</v>
      </c>
      <c r="J36" s="32">
        <f>0</f>
      </c>
      <c s="32">
        <f>0</f>
      </c>
      <c s="32">
        <f>0+L37+L41+L45+L49+L53+L57+L61+L65+L69+L73+L77+L81+L85</f>
      </c>
      <c s="32">
        <f>0+M37+M41+M45+M49+M53+M57+M61+M65+M69+M73+M77+M81+M85</f>
      </c>
    </row>
    <row r="37" spans="1:16" ht="12.75">
      <c r="A37" t="s">
        <v>49</v>
      </c>
      <c s="34" t="s">
        <v>70</v>
      </c>
      <c s="34" t="s">
        <v>801</v>
      </c>
      <c s="35" t="s">
        <v>51</v>
      </c>
      <c s="6" t="s">
        <v>802</v>
      </c>
      <c s="36" t="s">
        <v>69</v>
      </c>
      <c s="37">
        <v>76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386</v>
      </c>
      <c>
        <f>(M37*21)/100</f>
      </c>
      <c t="s">
        <v>27</v>
      </c>
    </row>
    <row r="38" spans="1:5" ht="12.75">
      <c r="A38" s="35" t="s">
        <v>55</v>
      </c>
      <c r="E38" s="39" t="s">
        <v>850</v>
      </c>
    </row>
    <row r="39" spans="1:5" ht="12.75">
      <c r="A39" s="35" t="s">
        <v>57</v>
      </c>
      <c r="E39" s="40" t="s">
        <v>51</v>
      </c>
    </row>
    <row r="40" spans="1:5" ht="102">
      <c r="A40" t="s">
        <v>59</v>
      </c>
      <c r="E40" s="39" t="s">
        <v>803</v>
      </c>
    </row>
    <row r="41" spans="1:16" ht="12.75">
      <c r="A41" t="s">
        <v>49</v>
      </c>
      <c s="34" t="s">
        <v>73</v>
      </c>
      <c s="34" t="s">
        <v>804</v>
      </c>
      <c s="35" t="s">
        <v>51</v>
      </c>
      <c s="6" t="s">
        <v>805</v>
      </c>
      <c s="36" t="s">
        <v>69</v>
      </c>
      <c s="37">
        <v>68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386</v>
      </c>
      <c>
        <f>(M41*21)/100</f>
      </c>
      <c t="s">
        <v>27</v>
      </c>
    </row>
    <row r="42" spans="1:5" ht="12.75">
      <c r="A42" s="35" t="s">
        <v>55</v>
      </c>
      <c r="E42" s="39" t="s">
        <v>806</v>
      </c>
    </row>
    <row r="43" spans="1:5" ht="12.75">
      <c r="A43" s="35" t="s">
        <v>57</v>
      </c>
      <c r="E43" s="40" t="s">
        <v>51</v>
      </c>
    </row>
    <row r="44" spans="1:5" ht="140.25">
      <c r="A44" t="s">
        <v>59</v>
      </c>
      <c r="E44" s="39" t="s">
        <v>808</v>
      </c>
    </row>
    <row r="45" spans="1:16" ht="12.75">
      <c r="A45" t="s">
        <v>49</v>
      </c>
      <c s="34" t="s">
        <v>128</v>
      </c>
      <c s="34" t="s">
        <v>861</v>
      </c>
      <c s="35" t="s">
        <v>51</v>
      </c>
      <c s="6" t="s">
        <v>862</v>
      </c>
      <c s="36" t="s">
        <v>82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443</v>
      </c>
      <c>
        <f>(M45*21)/100</f>
      </c>
      <c t="s">
        <v>27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57</v>
      </c>
      <c r="E47" s="40" t="s">
        <v>51</v>
      </c>
    </row>
    <row r="48" spans="1:5" ht="38.25">
      <c r="A48" t="s">
        <v>59</v>
      </c>
      <c r="E48" s="39" t="s">
        <v>826</v>
      </c>
    </row>
    <row r="49" spans="1:16" ht="12.75">
      <c r="A49" t="s">
        <v>49</v>
      </c>
      <c s="34" t="s">
        <v>131</v>
      </c>
      <c s="34" t="s">
        <v>863</v>
      </c>
      <c s="35" t="s">
        <v>51</v>
      </c>
      <c s="6" t="s">
        <v>828</v>
      </c>
      <c s="36" t="s">
        <v>82</v>
      </c>
      <c s="37">
        <v>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443</v>
      </c>
      <c>
        <f>(M49*21)/100</f>
      </c>
      <c t="s">
        <v>27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57</v>
      </c>
      <c r="E51" s="40" t="s">
        <v>51</v>
      </c>
    </row>
    <row r="52" spans="1:5" ht="12.75">
      <c r="A52" t="s">
        <v>59</v>
      </c>
      <c r="E52" s="39" t="s">
        <v>51</v>
      </c>
    </row>
    <row r="53" spans="1:16" ht="12.75">
      <c r="A53" t="s">
        <v>49</v>
      </c>
      <c s="34" t="s">
        <v>76</v>
      </c>
      <c s="34" t="s">
        <v>809</v>
      </c>
      <c s="35" t="s">
        <v>51</v>
      </c>
      <c s="6" t="s">
        <v>810</v>
      </c>
      <c s="36" t="s">
        <v>69</v>
      </c>
      <c s="37">
        <v>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386</v>
      </c>
      <c>
        <f>(M53*21)/100</f>
      </c>
      <c t="s">
        <v>27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57</v>
      </c>
      <c r="E55" s="40" t="s">
        <v>51</v>
      </c>
    </row>
    <row r="56" spans="1:5" ht="127.5">
      <c r="A56" t="s">
        <v>59</v>
      </c>
      <c r="E56" s="39" t="s">
        <v>811</v>
      </c>
    </row>
    <row r="57" spans="1:16" ht="12.75">
      <c r="A57" t="s">
        <v>49</v>
      </c>
      <c s="34" t="s">
        <v>79</v>
      </c>
      <c s="34" t="s">
        <v>812</v>
      </c>
      <c s="35" t="s">
        <v>51</v>
      </c>
      <c s="6" t="s">
        <v>813</v>
      </c>
      <c s="36" t="s">
        <v>82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386</v>
      </c>
      <c>
        <f>(M57*21)/100</f>
      </c>
      <c t="s">
        <v>27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57</v>
      </c>
      <c r="E59" s="40" t="s">
        <v>51</v>
      </c>
    </row>
    <row r="60" spans="1:5" ht="76.5">
      <c r="A60" t="s">
        <v>59</v>
      </c>
      <c r="E60" s="39" t="s">
        <v>814</v>
      </c>
    </row>
    <row r="61" spans="1:16" ht="12.75">
      <c r="A61" t="s">
        <v>49</v>
      </c>
      <c s="34" t="s">
        <v>241</v>
      </c>
      <c s="34" t="s">
        <v>864</v>
      </c>
      <c s="35" t="s">
        <v>51</v>
      </c>
      <c s="6" t="s">
        <v>865</v>
      </c>
      <c s="36" t="s">
        <v>69</v>
      </c>
      <c s="37">
        <v>80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443</v>
      </c>
      <c>
        <f>(M61*21)/100</f>
      </c>
      <c t="s">
        <v>27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57</v>
      </c>
      <c r="E63" s="40" t="s">
        <v>51</v>
      </c>
    </row>
    <row r="64" spans="1:5" ht="89.25">
      <c r="A64" t="s">
        <v>59</v>
      </c>
      <c r="E64" s="39" t="s">
        <v>837</v>
      </c>
    </row>
    <row r="65" spans="1:16" ht="25.5">
      <c r="A65" t="s">
        <v>49</v>
      </c>
      <c s="34" t="s">
        <v>244</v>
      </c>
      <c s="34" t="s">
        <v>815</v>
      </c>
      <c s="35" t="s">
        <v>51</v>
      </c>
      <c s="6" t="s">
        <v>816</v>
      </c>
      <c s="36" t="s">
        <v>82</v>
      </c>
      <c s="37">
        <v>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386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57</v>
      </c>
      <c r="E67" s="40" t="s">
        <v>51</v>
      </c>
    </row>
    <row r="68" spans="1:5" ht="102">
      <c r="A68" t="s">
        <v>59</v>
      </c>
      <c r="E68" s="39" t="s">
        <v>818</v>
      </c>
    </row>
    <row r="69" spans="1:16" ht="12.75">
      <c r="A69" t="s">
        <v>49</v>
      </c>
      <c s="34" t="s">
        <v>168</v>
      </c>
      <c s="34" t="s">
        <v>866</v>
      </c>
      <c s="35" t="s">
        <v>51</v>
      </c>
      <c s="6" t="s">
        <v>847</v>
      </c>
      <c s="36" t="s">
        <v>105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443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57</v>
      </c>
      <c r="E71" s="40" t="s">
        <v>51</v>
      </c>
    </row>
    <row r="72" spans="1:5" ht="12.75">
      <c r="A72" t="s">
        <v>59</v>
      </c>
      <c r="E72" s="39" t="s">
        <v>51</v>
      </c>
    </row>
    <row r="73" spans="1:16" ht="12.75">
      <c r="A73" t="s">
        <v>49</v>
      </c>
      <c s="34" t="s">
        <v>247</v>
      </c>
      <c s="34" t="s">
        <v>867</v>
      </c>
      <c s="35" t="s">
        <v>51</v>
      </c>
      <c s="6" t="s">
        <v>868</v>
      </c>
      <c s="36" t="s">
        <v>69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386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57</v>
      </c>
      <c r="E75" s="40" t="s">
        <v>51</v>
      </c>
    </row>
    <row r="76" spans="1:5" ht="12.75">
      <c r="A76" t="s">
        <v>59</v>
      </c>
      <c r="E76" s="39" t="s">
        <v>51</v>
      </c>
    </row>
    <row r="77" spans="1:16" ht="12.75">
      <c r="A77" t="s">
        <v>49</v>
      </c>
      <c s="34" t="s">
        <v>250</v>
      </c>
      <c s="34" t="s">
        <v>821</v>
      </c>
      <c s="35" t="s">
        <v>51</v>
      </c>
      <c s="6" t="s">
        <v>822</v>
      </c>
      <c s="36" t="s">
        <v>82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386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57</v>
      </c>
      <c r="E79" s="40" t="s">
        <v>51</v>
      </c>
    </row>
    <row r="80" spans="1:5" ht="178.5">
      <c r="A80" t="s">
        <v>59</v>
      </c>
      <c r="E80" s="39" t="s">
        <v>823</v>
      </c>
    </row>
    <row r="81" spans="1:16" ht="12.75">
      <c r="A81" t="s">
        <v>49</v>
      </c>
      <c s="34" t="s">
        <v>83</v>
      </c>
      <c s="34" t="s">
        <v>838</v>
      </c>
      <c s="35" t="s">
        <v>51</v>
      </c>
      <c s="6" t="s">
        <v>839</v>
      </c>
      <c s="36" t="s">
        <v>82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443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51</v>
      </c>
    </row>
    <row r="84" spans="1:5" ht="127.5">
      <c r="A84" t="s">
        <v>59</v>
      </c>
      <c r="E84" s="39" t="s">
        <v>840</v>
      </c>
    </row>
    <row r="85" spans="1:16" ht="12.75">
      <c r="A85" t="s">
        <v>49</v>
      </c>
      <c s="34" t="s">
        <v>86</v>
      </c>
      <c s="34" t="s">
        <v>841</v>
      </c>
      <c s="35" t="s">
        <v>51</v>
      </c>
      <c s="6" t="s">
        <v>842</v>
      </c>
      <c s="36" t="s">
        <v>82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443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57</v>
      </c>
      <c r="E87" s="40" t="s">
        <v>51</v>
      </c>
    </row>
    <row r="88" spans="1:5" ht="102">
      <c r="A88" t="s">
        <v>59</v>
      </c>
      <c r="E88" s="39" t="s">
        <v>843</v>
      </c>
    </row>
    <row r="89" spans="1:13" ht="12.75">
      <c r="A89" t="s">
        <v>46</v>
      </c>
      <c r="C89" s="31" t="s">
        <v>131</v>
      </c>
      <c r="E89" s="33" t="s">
        <v>687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171</v>
      </c>
      <c s="34" t="s">
        <v>848</v>
      </c>
      <c s="35" t="s">
        <v>51</v>
      </c>
      <c s="6" t="s">
        <v>849</v>
      </c>
      <c s="36" t="s">
        <v>69</v>
      </c>
      <c s="37">
        <v>76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386</v>
      </c>
      <c>
        <f>(M90*21)/100</f>
      </c>
      <c t="s">
        <v>27</v>
      </c>
    </row>
    <row r="91" spans="1:5" ht="12.75">
      <c r="A91" s="35" t="s">
        <v>55</v>
      </c>
      <c r="E91" s="39" t="s">
        <v>850</v>
      </c>
    </row>
    <row r="92" spans="1:5" ht="12.75">
      <c r="A92" s="35" t="s">
        <v>57</v>
      </c>
      <c r="E92" s="40" t="s">
        <v>51</v>
      </c>
    </row>
    <row r="93" spans="1:5" ht="242.25">
      <c r="A93" t="s">
        <v>59</v>
      </c>
      <c r="E93" s="39" t="s">
        <v>852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COUNTIFS(L8:L53,"=0",A8:A53,"P")+COUNTIFS(L8:L53,"",A8:A53,"P")+SUM(Q8:Q53)</f>
      </c>
    </row>
    <row r="8" spans="1:13" ht="12.75">
      <c r="A8" t="s">
        <v>44</v>
      </c>
      <c r="C8" s="28" t="s">
        <v>871</v>
      </c>
      <c r="E8" s="30" t="s">
        <v>870</v>
      </c>
      <c r="J8" s="29">
        <f>0+J9+J18+J27+J52</f>
      </c>
      <c s="29">
        <f>0+K9+K18+K27+K52</f>
      </c>
      <c s="29">
        <f>0+L9+L18+L27+L52</f>
      </c>
      <c s="29">
        <f>0+M9+M18+M27+M52</f>
      </c>
    </row>
    <row r="9" spans="1:13" ht="12.75">
      <c r="A9" t="s">
        <v>46</v>
      </c>
      <c r="C9" s="31" t="s">
        <v>381</v>
      </c>
      <c r="E9" s="33" t="s">
        <v>382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79</v>
      </c>
      <c s="34" t="s">
        <v>788</v>
      </c>
      <c s="35" t="s">
        <v>51</v>
      </c>
      <c s="6" t="s">
        <v>104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443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789</v>
      </c>
    </row>
    <row r="14" spans="1:16" ht="12.75">
      <c r="A14" t="s">
        <v>49</v>
      </c>
      <c s="34" t="s">
        <v>241</v>
      </c>
      <c s="34" t="s">
        <v>790</v>
      </c>
      <c s="35" t="s">
        <v>51</v>
      </c>
      <c s="6" t="s">
        <v>791</v>
      </c>
      <c s="36" t="s">
        <v>105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443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444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47</v>
      </c>
      <c s="34" t="s">
        <v>449</v>
      </c>
      <c s="35" t="s">
        <v>51</v>
      </c>
      <c s="6" t="s">
        <v>450</v>
      </c>
      <c s="36" t="s">
        <v>63</v>
      </c>
      <c s="37">
        <v>0.56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386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872</v>
      </c>
    </row>
    <row r="22" spans="1:5" ht="318.75">
      <c r="A22" t="s">
        <v>59</v>
      </c>
      <c r="E22" s="39" t="s">
        <v>452</v>
      </c>
    </row>
    <row r="23" spans="1:16" ht="12.75">
      <c r="A23" t="s">
        <v>49</v>
      </c>
      <c s="34" t="s">
        <v>27</v>
      </c>
      <c s="34" t="s">
        <v>795</v>
      </c>
      <c s="35" t="s">
        <v>51</v>
      </c>
      <c s="6" t="s">
        <v>796</v>
      </c>
      <c s="36" t="s">
        <v>63</v>
      </c>
      <c s="37">
        <v>0.56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386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872</v>
      </c>
    </row>
    <row r="26" spans="1:5" ht="204">
      <c r="A26" t="s">
        <v>59</v>
      </c>
      <c r="E26" s="39" t="s">
        <v>798</v>
      </c>
    </row>
    <row r="27" spans="1:13" ht="12.75">
      <c r="A27" t="s">
        <v>46</v>
      </c>
      <c r="C27" s="31" t="s">
        <v>128</v>
      </c>
      <c r="E27" s="33" t="s">
        <v>678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801</v>
      </c>
      <c s="35" t="s">
        <v>51</v>
      </c>
      <c s="6" t="s">
        <v>802</v>
      </c>
      <c s="36" t="s">
        <v>69</v>
      </c>
      <c s="37">
        <v>10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386</v>
      </c>
      <c>
        <f>(M28*21)/100</f>
      </c>
      <c t="s">
        <v>27</v>
      </c>
    </row>
    <row r="29" spans="1:5" ht="12.75">
      <c r="A29" s="35" t="s">
        <v>55</v>
      </c>
      <c r="E29" s="39" t="s">
        <v>850</v>
      </c>
    </row>
    <row r="30" spans="1:5" ht="12.75">
      <c r="A30" s="35" t="s">
        <v>57</v>
      </c>
      <c r="E30" s="40" t="s">
        <v>51</v>
      </c>
    </row>
    <row r="31" spans="1:5" ht="102">
      <c r="A31" t="s">
        <v>59</v>
      </c>
      <c r="E31" s="39" t="s">
        <v>803</v>
      </c>
    </row>
    <row r="32" spans="1:16" ht="12.75">
      <c r="A32" t="s">
        <v>49</v>
      </c>
      <c s="34" t="s">
        <v>66</v>
      </c>
      <c s="34" t="s">
        <v>873</v>
      </c>
      <c s="35" t="s">
        <v>51</v>
      </c>
      <c s="6" t="s">
        <v>874</v>
      </c>
      <c s="36" t="s">
        <v>82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443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57</v>
      </c>
      <c r="E34" s="40" t="s">
        <v>51</v>
      </c>
    </row>
    <row r="35" spans="1:5" ht="12.75">
      <c r="A35" t="s">
        <v>59</v>
      </c>
      <c r="E35" s="39" t="s">
        <v>51</v>
      </c>
    </row>
    <row r="36" spans="1:16" ht="12.75">
      <c r="A36" t="s">
        <v>49</v>
      </c>
      <c s="34" t="s">
        <v>70</v>
      </c>
      <c s="34" t="s">
        <v>875</v>
      </c>
      <c s="35" t="s">
        <v>51</v>
      </c>
      <c s="6" t="s">
        <v>876</v>
      </c>
      <c s="36" t="s">
        <v>82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443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12.75">
      <c r="A39" t="s">
        <v>59</v>
      </c>
      <c r="E39" s="39" t="s">
        <v>51</v>
      </c>
    </row>
    <row r="40" spans="1:16" ht="12.75">
      <c r="A40" t="s">
        <v>49</v>
      </c>
      <c s="34" t="s">
        <v>73</v>
      </c>
      <c s="34" t="s">
        <v>877</v>
      </c>
      <c s="35" t="s">
        <v>51</v>
      </c>
      <c s="6" t="s">
        <v>878</v>
      </c>
      <c s="36" t="s">
        <v>69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443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89.25">
      <c r="A43" t="s">
        <v>59</v>
      </c>
      <c r="E43" s="39" t="s">
        <v>837</v>
      </c>
    </row>
    <row r="44" spans="1:16" ht="25.5">
      <c r="A44" t="s">
        <v>49</v>
      </c>
      <c s="34" t="s">
        <v>128</v>
      </c>
      <c s="34" t="s">
        <v>815</v>
      </c>
      <c s="35" t="s">
        <v>51</v>
      </c>
      <c s="6" t="s">
        <v>816</v>
      </c>
      <c s="36" t="s">
        <v>82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386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51</v>
      </c>
    </row>
    <row r="47" spans="1:5" ht="102">
      <c r="A47" t="s">
        <v>59</v>
      </c>
      <c r="E47" s="39" t="s">
        <v>818</v>
      </c>
    </row>
    <row r="48" spans="1:16" ht="12.75">
      <c r="A48" t="s">
        <v>49</v>
      </c>
      <c s="34" t="s">
        <v>131</v>
      </c>
      <c s="34" t="s">
        <v>866</v>
      </c>
      <c s="35" t="s">
        <v>51</v>
      </c>
      <c s="6" t="s">
        <v>847</v>
      </c>
      <c s="36" t="s">
        <v>105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443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51</v>
      </c>
    </row>
    <row r="51" spans="1:5" ht="12.75">
      <c r="A51" t="s">
        <v>59</v>
      </c>
      <c r="E51" s="39" t="s">
        <v>51</v>
      </c>
    </row>
    <row r="52" spans="1:13" ht="12.75">
      <c r="A52" t="s">
        <v>46</v>
      </c>
      <c r="C52" s="31" t="s">
        <v>131</v>
      </c>
      <c r="E52" s="33" t="s">
        <v>687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76</v>
      </c>
      <c s="34" t="s">
        <v>848</v>
      </c>
      <c s="35" t="s">
        <v>51</v>
      </c>
      <c s="6" t="s">
        <v>849</v>
      </c>
      <c s="36" t="s">
        <v>69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386</v>
      </c>
      <c>
        <f>(M53*21)/100</f>
      </c>
      <c t="s">
        <v>27</v>
      </c>
    </row>
    <row r="54" spans="1:5" ht="12.75">
      <c r="A54" s="35" t="s">
        <v>55</v>
      </c>
      <c r="E54" s="39" t="s">
        <v>850</v>
      </c>
    </row>
    <row r="55" spans="1:5" ht="12.75">
      <c r="A55" s="35" t="s">
        <v>57</v>
      </c>
      <c r="E55" s="40" t="s">
        <v>51</v>
      </c>
    </row>
    <row r="56" spans="1:5" ht="242.25">
      <c r="A56" t="s">
        <v>59</v>
      </c>
      <c r="E56" s="39" t="s">
        <v>852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COUNTIFS(L8:L390,"=0",A8:A390,"P")+COUNTIFS(L8:L390,"",A8:A390,"P")+SUM(Q8:Q390)</f>
      </c>
    </row>
    <row r="8" spans="1:13" ht="25.5">
      <c r="A8" t="s">
        <v>44</v>
      </c>
      <c r="C8" s="28" t="s">
        <v>45</v>
      </c>
      <c r="E8" s="30" t="s">
        <v>17</v>
      </c>
      <c r="J8" s="29">
        <f>0+J9+J86+J139+J192+J229</f>
      </c>
      <c s="29">
        <f>0+K9+K86+K139+K192+K229</f>
      </c>
      <c s="29">
        <f>0+L9+L86+L139+L192+L229</f>
      </c>
      <c s="29">
        <f>0+M9+M86+M139+M192+M229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63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63</v>
      </c>
      <c s="37">
        <v>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69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70</v>
      </c>
      <c s="34" t="s">
        <v>71</v>
      </c>
      <c s="35" t="s">
        <v>51</v>
      </c>
      <c s="6" t="s">
        <v>72</v>
      </c>
      <c s="36" t="s">
        <v>63</v>
      </c>
      <c s="37">
        <v>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73</v>
      </c>
      <c s="34" t="s">
        <v>74</v>
      </c>
      <c s="35" t="s">
        <v>51</v>
      </c>
      <c s="6" t="s">
        <v>75</v>
      </c>
      <c s="36" t="s">
        <v>63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76</v>
      </c>
      <c s="34" t="s">
        <v>77</v>
      </c>
      <c s="35" t="s">
        <v>51</v>
      </c>
      <c s="6" t="s">
        <v>78</v>
      </c>
      <c s="36" t="s">
        <v>69</v>
      </c>
      <c s="37">
        <v>400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79</v>
      </c>
      <c s="34" t="s">
        <v>80</v>
      </c>
      <c s="35" t="s">
        <v>51</v>
      </c>
      <c s="6" t="s">
        <v>81</v>
      </c>
      <c s="36" t="s">
        <v>82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82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82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25.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82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99</v>
      </c>
      <c s="37">
        <v>0.4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100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63.75">
      <c r="A61" t="s">
        <v>59</v>
      </c>
      <c r="E61" s="39" t="s">
        <v>101</v>
      </c>
    </row>
    <row r="62" spans="1:16" ht="12.75">
      <c r="A62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105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100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106</v>
      </c>
    </row>
    <row r="66" spans="1:16" ht="12.75">
      <c r="A66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69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100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38.25">
      <c r="A69" t="s">
        <v>59</v>
      </c>
      <c r="E69" s="39" t="s">
        <v>110</v>
      </c>
    </row>
    <row r="70" spans="1:16" ht="12.75">
      <c r="A70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69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100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114</v>
      </c>
    </row>
    <row r="73" spans="1:5" ht="25.5">
      <c r="A73" t="s">
        <v>59</v>
      </c>
      <c r="E73" s="39" t="s">
        <v>115</v>
      </c>
    </row>
    <row r="74" spans="1:16" ht="12.75">
      <c r="A74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69</v>
      </c>
      <c s="37">
        <v>270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100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119</v>
      </c>
    </row>
    <row r="78" spans="1:16" ht="25.5">
      <c r="A78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105</v>
      </c>
      <c s="37">
        <v>0.3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100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114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126</v>
      </c>
      <c s="37">
        <v>40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100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3" ht="12.75">
      <c r="A86" t="s">
        <v>46</v>
      </c>
      <c r="C86" s="31" t="s">
        <v>27</v>
      </c>
      <c r="E86" s="33" t="s">
        <v>127</v>
      </c>
      <c r="J86" s="32">
        <f>0</f>
      </c>
      <c s="32">
        <f>0</f>
      </c>
      <c s="32">
        <f>0+L87+L91+L95+L99+L103+L107+L111+L115+L119+L123+L127+L131+L135</f>
      </c>
      <c s="32">
        <f>0+M87+M91+M95+M99+M103+M107+M111+M115+M119+M123+M127+M131+M135</f>
      </c>
    </row>
    <row r="87" spans="1:16" ht="12.75">
      <c r="A87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82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58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131</v>
      </c>
      <c s="34" t="s">
        <v>132</v>
      </c>
      <c s="35" t="s">
        <v>51</v>
      </c>
      <c s="6" t="s">
        <v>118</v>
      </c>
      <c s="36" t="s">
        <v>69</v>
      </c>
      <c s="37">
        <v>270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58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69</v>
      </c>
      <c s="37">
        <v>600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58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69</v>
      </c>
      <c s="37">
        <v>600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58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58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69</v>
      </c>
      <c s="37">
        <v>600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58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82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58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82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58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82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58</v>
      </c>
    </row>
    <row r="122" spans="1:5" ht="12.75">
      <c r="A122" t="s">
        <v>59</v>
      </c>
      <c r="E122" s="39" t="s">
        <v>60</v>
      </c>
    </row>
    <row r="123" spans="1:16" ht="12.75">
      <c r="A123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82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56</v>
      </c>
    </row>
    <row r="125" spans="1:5" ht="12.75">
      <c r="A125" s="35" t="s">
        <v>57</v>
      </c>
      <c r="E125" s="40" t="s">
        <v>58</v>
      </c>
    </row>
    <row r="126" spans="1:5" ht="12.75">
      <c r="A126" t="s">
        <v>59</v>
      </c>
      <c r="E126" s="39" t="s">
        <v>60</v>
      </c>
    </row>
    <row r="127" spans="1:16" ht="12.75">
      <c r="A127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82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56</v>
      </c>
    </row>
    <row r="129" spans="1:5" ht="12.75">
      <c r="A129" s="35" t="s">
        <v>57</v>
      </c>
      <c r="E129" s="40" t="s">
        <v>58</v>
      </c>
    </row>
    <row r="130" spans="1:5" ht="12.75">
      <c r="A130" t="s">
        <v>59</v>
      </c>
      <c r="E130" s="39" t="s">
        <v>60</v>
      </c>
    </row>
    <row r="131" spans="1:16" ht="12.75">
      <c r="A131" t="s">
        <v>49</v>
      </c>
      <c s="34" t="s">
        <v>161</v>
      </c>
      <c s="34" t="s">
        <v>162</v>
      </c>
      <c s="35" t="s">
        <v>51</v>
      </c>
      <c s="6" t="s">
        <v>163</v>
      </c>
      <c s="36" t="s">
        <v>82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56</v>
      </c>
    </row>
    <row r="133" spans="1:5" ht="12.75">
      <c r="A133" s="35" t="s">
        <v>57</v>
      </c>
      <c r="E133" s="40" t="s">
        <v>58</v>
      </c>
    </row>
    <row r="134" spans="1:5" ht="12.75">
      <c r="A134" t="s">
        <v>59</v>
      </c>
      <c r="E134" s="39" t="s">
        <v>60</v>
      </c>
    </row>
    <row r="135" spans="1:16" ht="12.75">
      <c r="A135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69</v>
      </c>
      <c s="37">
        <v>2100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100</v>
      </c>
      <c>
        <f>(M135*21)/100</f>
      </c>
      <c t="s">
        <v>27</v>
      </c>
    </row>
    <row r="136" spans="1:5" ht="12.75">
      <c r="A136" s="35" t="s">
        <v>55</v>
      </c>
      <c r="E136" s="39" t="s">
        <v>56</v>
      </c>
    </row>
    <row r="137" spans="1:5" ht="12.75">
      <c r="A137" s="35" t="s">
        <v>57</v>
      </c>
      <c r="E137" s="40" t="s">
        <v>58</v>
      </c>
    </row>
    <row r="138" spans="1:5" ht="12.75">
      <c r="A138" t="s">
        <v>59</v>
      </c>
      <c r="E138" s="39" t="s">
        <v>60</v>
      </c>
    </row>
    <row r="139" spans="1:13" ht="12.75">
      <c r="A139" t="s">
        <v>46</v>
      </c>
      <c r="C139" s="31" t="s">
        <v>26</v>
      </c>
      <c r="E139" s="33" t="s">
        <v>167</v>
      </c>
      <c r="J139" s="32">
        <f>0</f>
      </c>
      <c s="32">
        <f>0</f>
      </c>
      <c s="32">
        <f>0+L140+L144+L148+L152+L156+L160+L164+L168+L172+L176+L180+L184+L188</f>
      </c>
      <c s="32">
        <f>0+M140+M144+M148+M152+M156+M160+M164+M168+M172+M176+M180+M184+M188</f>
      </c>
    </row>
    <row r="140" spans="1:16" ht="12.75">
      <c r="A140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82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56</v>
      </c>
    </row>
    <row r="142" spans="1:5" ht="12.75">
      <c r="A142" s="35" t="s">
        <v>57</v>
      </c>
      <c r="E142" s="40" t="s">
        <v>58</v>
      </c>
    </row>
    <row r="143" spans="1:5" ht="12.75">
      <c r="A143" t="s">
        <v>59</v>
      </c>
      <c r="E143" s="39" t="s">
        <v>60</v>
      </c>
    </row>
    <row r="144" spans="1:16" ht="12.75">
      <c r="A144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174</v>
      </c>
      <c s="37">
        <v>2.1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56</v>
      </c>
    </row>
    <row r="146" spans="1:5" ht="12.75">
      <c r="A146" s="35" t="s">
        <v>57</v>
      </c>
      <c r="E146" s="40" t="s">
        <v>58</v>
      </c>
    </row>
    <row r="147" spans="1:5" ht="12.75">
      <c r="A147" t="s">
        <v>59</v>
      </c>
      <c r="E147" s="39" t="s">
        <v>60</v>
      </c>
    </row>
    <row r="148" spans="1:16" ht="12.75">
      <c r="A148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174</v>
      </c>
      <c s="37">
        <v>2.1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56</v>
      </c>
    </row>
    <row r="150" spans="1:5" ht="12.75">
      <c r="A150" s="35" t="s">
        <v>57</v>
      </c>
      <c r="E150" s="40" t="s">
        <v>58</v>
      </c>
    </row>
    <row r="151" spans="1:5" ht="12.75">
      <c r="A151" t="s">
        <v>59</v>
      </c>
      <c r="E151" s="39" t="s">
        <v>60</v>
      </c>
    </row>
    <row r="152" spans="1:16" ht="25.5">
      <c r="A15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82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56</v>
      </c>
    </row>
    <row r="154" spans="1:5" ht="12.75">
      <c r="A154" s="35" t="s">
        <v>57</v>
      </c>
      <c r="E154" s="40" t="s">
        <v>58</v>
      </c>
    </row>
    <row r="155" spans="1:5" ht="12.75">
      <c r="A155" t="s">
        <v>59</v>
      </c>
      <c r="E155" s="39" t="s">
        <v>60</v>
      </c>
    </row>
    <row r="156" spans="1:16" ht="12.75">
      <c r="A156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184</v>
      </c>
      <c s="37">
        <v>1.5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56</v>
      </c>
    </row>
    <row r="158" spans="1:5" ht="12.75">
      <c r="A158" s="35" t="s">
        <v>57</v>
      </c>
      <c r="E158" s="40" t="s">
        <v>58</v>
      </c>
    </row>
    <row r="159" spans="1:5" ht="12.75">
      <c r="A159" t="s">
        <v>59</v>
      </c>
      <c r="E159" s="39" t="s">
        <v>60</v>
      </c>
    </row>
    <row r="160" spans="1:16" ht="25.5">
      <c r="A160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69</v>
      </c>
      <c s="37">
        <v>300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56</v>
      </c>
    </row>
    <row r="162" spans="1:5" ht="12.75">
      <c r="A162" s="35" t="s">
        <v>57</v>
      </c>
      <c r="E162" s="40" t="s">
        <v>58</v>
      </c>
    </row>
    <row r="163" spans="1:5" ht="12.75">
      <c r="A163" t="s">
        <v>59</v>
      </c>
      <c r="E163" s="39" t="s">
        <v>60</v>
      </c>
    </row>
    <row r="164" spans="1:16" ht="12.75">
      <c r="A164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82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56</v>
      </c>
    </row>
    <row r="166" spans="1:5" ht="12.75">
      <c r="A166" s="35" t="s">
        <v>57</v>
      </c>
      <c r="E166" s="40" t="s">
        <v>58</v>
      </c>
    </row>
    <row r="167" spans="1:5" ht="12.75">
      <c r="A167" t="s">
        <v>59</v>
      </c>
      <c r="E167" s="39" t="s">
        <v>60</v>
      </c>
    </row>
    <row r="168" spans="1:16" ht="12.75">
      <c r="A168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82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56</v>
      </c>
    </row>
    <row r="170" spans="1:5" ht="12.75">
      <c r="A170" s="35" t="s">
        <v>57</v>
      </c>
      <c r="E170" s="40" t="s">
        <v>58</v>
      </c>
    </row>
    <row r="171" spans="1:5" ht="12.75">
      <c r="A171" t="s">
        <v>59</v>
      </c>
      <c r="E171" s="39" t="s">
        <v>60</v>
      </c>
    </row>
    <row r="172" spans="1:16" ht="12.75">
      <c r="A172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82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56</v>
      </c>
    </row>
    <row r="174" spans="1:5" ht="12.75">
      <c r="A174" s="35" t="s">
        <v>57</v>
      </c>
      <c r="E174" s="40" t="s">
        <v>58</v>
      </c>
    </row>
    <row r="175" spans="1:5" ht="12.75">
      <c r="A175" t="s">
        <v>59</v>
      </c>
      <c r="E175" s="39" t="s">
        <v>60</v>
      </c>
    </row>
    <row r="176" spans="1:16" ht="12.75">
      <c r="A176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82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56</v>
      </c>
    </row>
    <row r="178" spans="1:5" ht="12.75">
      <c r="A178" s="35" t="s">
        <v>57</v>
      </c>
      <c r="E178" s="40" t="s">
        <v>58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82</v>
      </c>
      <c s="37">
        <v>17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56</v>
      </c>
    </row>
    <row r="182" spans="1:5" ht="12.75">
      <c r="A182" s="35" t="s">
        <v>57</v>
      </c>
      <c r="E182" s="40" t="s">
        <v>58</v>
      </c>
    </row>
    <row r="183" spans="1:5" ht="12.75">
      <c r="A183" t="s">
        <v>59</v>
      </c>
      <c r="E183" s="39" t="s">
        <v>60</v>
      </c>
    </row>
    <row r="184" spans="1:16" ht="25.5">
      <c r="A184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142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56</v>
      </c>
    </row>
    <row r="186" spans="1:5" ht="12.75">
      <c r="A186" s="35" t="s">
        <v>57</v>
      </c>
      <c r="E186" s="40" t="s">
        <v>58</v>
      </c>
    </row>
    <row r="187" spans="1:5" ht="12.75">
      <c r="A187" t="s">
        <v>59</v>
      </c>
      <c r="E187" s="39" t="s">
        <v>60</v>
      </c>
    </row>
    <row r="188" spans="1:16" ht="12.75">
      <c r="A188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82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100</v>
      </c>
      <c>
        <f>(M188*21)/100</f>
      </c>
      <c t="s">
        <v>27</v>
      </c>
    </row>
    <row r="189" spans="1:5" ht="12.75">
      <c r="A189" s="35" t="s">
        <v>55</v>
      </c>
      <c r="E189" s="39" t="s">
        <v>56</v>
      </c>
    </row>
    <row r="190" spans="1:5" ht="12.75">
      <c r="A190" s="35" t="s">
        <v>57</v>
      </c>
      <c r="E190" s="40" t="s">
        <v>58</v>
      </c>
    </row>
    <row r="191" spans="1:5" ht="12.75">
      <c r="A191" t="s">
        <v>59</v>
      </c>
      <c r="E191" s="39" t="s">
        <v>209</v>
      </c>
    </row>
    <row r="192" spans="1:13" ht="12.75">
      <c r="A192" t="s">
        <v>46</v>
      </c>
      <c r="C192" s="31" t="s">
        <v>66</v>
      </c>
      <c r="E192" s="33" t="s">
        <v>210</v>
      </c>
      <c r="J192" s="32">
        <f>0</f>
      </c>
      <c s="32">
        <f>0</f>
      </c>
      <c s="32">
        <f>0+L193+L197+L201+L205+L209+L213+L217+L221+L225</f>
      </c>
      <c s="32">
        <f>0+M193+M197+M201+M205+M209+M213+M217+M221+M225</f>
      </c>
    </row>
    <row r="193" spans="1:16" ht="12.75">
      <c r="A193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214</v>
      </c>
      <c s="37">
        <v>115.2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56</v>
      </c>
    </row>
    <row r="195" spans="1:5" ht="12.75">
      <c r="A195" s="35" t="s">
        <v>57</v>
      </c>
      <c r="E195" s="40" t="s">
        <v>58</v>
      </c>
    </row>
    <row r="196" spans="1:5" ht="12.75">
      <c r="A196" t="s">
        <v>59</v>
      </c>
      <c r="E196" s="39" t="s">
        <v>60</v>
      </c>
    </row>
    <row r="197" spans="1:16" ht="12.75">
      <c r="A197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69</v>
      </c>
      <c s="37">
        <v>2400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56</v>
      </c>
    </row>
    <row r="199" spans="1:5" ht="12.75">
      <c r="A199" s="35" t="s">
        <v>57</v>
      </c>
      <c r="E199" s="40" t="s">
        <v>58</v>
      </c>
    </row>
    <row r="200" spans="1:5" ht="12.75">
      <c r="A200" t="s">
        <v>59</v>
      </c>
      <c r="E200" s="39" t="s">
        <v>60</v>
      </c>
    </row>
    <row r="201" spans="1:16" ht="12.75">
      <c r="A201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69</v>
      </c>
      <c s="37">
        <v>2400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56</v>
      </c>
    </row>
    <row r="203" spans="1:5" ht="12.75">
      <c r="A203" s="35" t="s">
        <v>57</v>
      </c>
      <c r="E203" s="40" t="s">
        <v>58</v>
      </c>
    </row>
    <row r="204" spans="1:5" ht="12.75">
      <c r="A204" t="s">
        <v>59</v>
      </c>
      <c r="E204" s="39" t="s">
        <v>60</v>
      </c>
    </row>
    <row r="205" spans="1:16" ht="12.75">
      <c r="A205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82</v>
      </c>
      <c s="37">
        <v>3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56</v>
      </c>
    </row>
    <row r="207" spans="1:5" ht="12.75">
      <c r="A207" s="35" t="s">
        <v>57</v>
      </c>
      <c r="E207" s="40" t="s">
        <v>58</v>
      </c>
    </row>
    <row r="208" spans="1:5" ht="12.75">
      <c r="A208" t="s">
        <v>59</v>
      </c>
      <c r="E208" s="39" t="s">
        <v>60</v>
      </c>
    </row>
    <row r="209" spans="1:16" ht="12.75">
      <c r="A209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82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56</v>
      </c>
    </row>
    <row r="211" spans="1:5" ht="12.75">
      <c r="A211" s="35" t="s">
        <v>57</v>
      </c>
      <c r="E211" s="40" t="s">
        <v>58</v>
      </c>
    </row>
    <row r="212" spans="1:5" ht="12.75">
      <c r="A212" t="s">
        <v>59</v>
      </c>
      <c r="E212" s="39" t="s">
        <v>60</v>
      </c>
    </row>
    <row r="213" spans="1:16" ht="12.75">
      <c r="A213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82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56</v>
      </c>
    </row>
    <row r="215" spans="1:5" ht="12.75">
      <c r="A215" s="35" t="s">
        <v>57</v>
      </c>
      <c r="E215" s="40" t="s">
        <v>58</v>
      </c>
    </row>
    <row r="216" spans="1:5" ht="12.75">
      <c r="A216" t="s">
        <v>59</v>
      </c>
      <c r="E216" s="39" t="s">
        <v>60</v>
      </c>
    </row>
    <row r="217" spans="1:16" ht="12.75">
      <c r="A217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233</v>
      </c>
      <c s="37">
        <v>50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56</v>
      </c>
    </row>
    <row r="219" spans="1:5" ht="12.75">
      <c r="A219" s="35" t="s">
        <v>57</v>
      </c>
      <c r="E219" s="40" t="s">
        <v>58</v>
      </c>
    </row>
    <row r="220" spans="1:5" ht="12.75">
      <c r="A220" t="s">
        <v>59</v>
      </c>
      <c r="E220" s="39" t="s">
        <v>60</v>
      </c>
    </row>
    <row r="221" spans="1:16" ht="12.75">
      <c r="A221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82</v>
      </c>
      <c s="37">
        <v>48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56</v>
      </c>
    </row>
    <row r="223" spans="1:5" ht="12.75">
      <c r="A223" s="35" t="s">
        <v>57</v>
      </c>
      <c r="E223" s="40" t="s">
        <v>58</v>
      </c>
    </row>
    <row r="224" spans="1:5" ht="12.75">
      <c r="A224" t="s">
        <v>59</v>
      </c>
      <c r="E224" s="39" t="s">
        <v>60</v>
      </c>
    </row>
    <row r="225" spans="1:16" ht="12.75">
      <c r="A225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82</v>
      </c>
      <c s="37">
        <v>48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56</v>
      </c>
    </row>
    <row r="227" spans="1:5" ht="12.75">
      <c r="A227" s="35" t="s">
        <v>57</v>
      </c>
      <c r="E227" s="40" t="s">
        <v>58</v>
      </c>
    </row>
    <row r="228" spans="1:5" ht="12.75">
      <c r="A228" t="s">
        <v>59</v>
      </c>
      <c r="E228" s="39" t="s">
        <v>60</v>
      </c>
    </row>
    <row r="229" spans="1:13" ht="12.75">
      <c r="A229" t="s">
        <v>46</v>
      </c>
      <c r="C229" s="31" t="s">
        <v>70</v>
      </c>
      <c r="E229" s="33" t="s">
        <v>240</v>
      </c>
      <c r="J229" s="32">
        <f>0</f>
      </c>
      <c s="32">
        <f>0</f>
      </c>
      <c s="32">
        <f>0+L230+L234+L238+L242+L246+L250+L254+L258+L262+L266+L270+L274+L278+L282+L286+L290+L294+L298+L302+L306+L310+L314+L318+L322+L326+L330+L334+L338+L342+L346+L350+L354+L358+L362+L366+L370+L374+L378+L382+L386+L390</f>
      </c>
      <c s="32">
        <f>0+M230+M234+M238+M242+M246+M250+M254+M258+M262+M266+M270+M274+M278+M282+M286+M290+M294+M298+M302+M306+M310+M314+M318+M322+M326+M330+M334+M338+M342+M346+M350+M354+M358+M362+M366+M370+M374+M378+M382+M386+M390</f>
      </c>
    </row>
    <row r="230" spans="1:16" ht="12.75">
      <c r="A230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69</v>
      </c>
      <c s="37">
        <v>10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56</v>
      </c>
    </row>
    <row r="232" spans="1:5" ht="12.75">
      <c r="A232" s="35" t="s">
        <v>57</v>
      </c>
      <c r="E232" s="40" t="s">
        <v>58</v>
      </c>
    </row>
    <row r="233" spans="1:5" ht="12.75">
      <c r="A233" t="s">
        <v>59</v>
      </c>
      <c r="E233" s="39" t="s">
        <v>60</v>
      </c>
    </row>
    <row r="234" spans="1:16" ht="25.5">
      <c r="A234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82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56</v>
      </c>
    </row>
    <row r="236" spans="1:5" ht="12.75">
      <c r="A236" s="35" t="s">
        <v>57</v>
      </c>
      <c r="E236" s="40" t="s">
        <v>58</v>
      </c>
    </row>
    <row r="237" spans="1:5" ht="12.75">
      <c r="A237" t="s">
        <v>59</v>
      </c>
      <c r="E237" s="39" t="s">
        <v>60</v>
      </c>
    </row>
    <row r="238" spans="1:16" ht="12.75">
      <c r="A238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95</v>
      </c>
      <c s="37">
        <v>16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56</v>
      </c>
    </row>
    <row r="240" spans="1:5" ht="12.75">
      <c r="A240" s="35" t="s">
        <v>57</v>
      </c>
      <c r="E240" s="40" t="s">
        <v>58</v>
      </c>
    </row>
    <row r="241" spans="1:5" ht="12.75">
      <c r="A241" t="s">
        <v>59</v>
      </c>
      <c r="E241" s="39" t="s">
        <v>60</v>
      </c>
    </row>
    <row r="242" spans="1:16" ht="12.75">
      <c r="A242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82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56</v>
      </c>
    </row>
    <row r="244" spans="1:5" ht="12.75">
      <c r="A244" s="35" t="s">
        <v>57</v>
      </c>
      <c r="E244" s="40" t="s">
        <v>58</v>
      </c>
    </row>
    <row r="245" spans="1:5" ht="12.75">
      <c r="A245" t="s">
        <v>59</v>
      </c>
      <c r="E245" s="39" t="s">
        <v>60</v>
      </c>
    </row>
    <row r="246" spans="1:16" ht="12.75">
      <c r="A246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214</v>
      </c>
      <c s="37">
        <v>1.98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56</v>
      </c>
    </row>
    <row r="248" spans="1:5" ht="12.75">
      <c r="A248" s="35" t="s">
        <v>57</v>
      </c>
      <c r="E248" s="40" t="s">
        <v>58</v>
      </c>
    </row>
    <row r="249" spans="1:5" ht="12.75">
      <c r="A249" t="s">
        <v>59</v>
      </c>
      <c r="E249" s="39" t="s">
        <v>60</v>
      </c>
    </row>
    <row r="250" spans="1:16" ht="12.75">
      <c r="A250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69</v>
      </c>
      <c s="37">
        <v>165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56</v>
      </c>
    </row>
    <row r="252" spans="1:5" ht="12.75">
      <c r="A252" s="35" t="s">
        <v>57</v>
      </c>
      <c r="E252" s="40" t="s">
        <v>58</v>
      </c>
    </row>
    <row r="253" spans="1:5" ht="12.75">
      <c r="A253" t="s">
        <v>59</v>
      </c>
      <c r="E253" s="39" t="s">
        <v>60</v>
      </c>
    </row>
    <row r="254" spans="1:16" ht="12.75">
      <c r="A254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69</v>
      </c>
      <c s="37">
        <v>105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56</v>
      </c>
    </row>
    <row r="256" spans="1:5" ht="12.75">
      <c r="A256" s="35" t="s">
        <v>57</v>
      </c>
      <c r="E256" s="40" t="s">
        <v>58</v>
      </c>
    </row>
    <row r="257" spans="1:5" ht="12.75">
      <c r="A257" t="s">
        <v>59</v>
      </c>
      <c r="E257" s="39" t="s">
        <v>60</v>
      </c>
    </row>
    <row r="258" spans="1:16" ht="12.75">
      <c r="A258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69</v>
      </c>
      <c s="37">
        <v>105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27</v>
      </c>
    </row>
    <row r="259" spans="1:5" ht="12.75">
      <c r="A259" s="35" t="s">
        <v>55</v>
      </c>
      <c r="E259" s="39" t="s">
        <v>56</v>
      </c>
    </row>
    <row r="260" spans="1:5" ht="12.75">
      <c r="A260" s="35" t="s">
        <v>57</v>
      </c>
      <c r="E260" s="40" t="s">
        <v>58</v>
      </c>
    </row>
    <row r="261" spans="1:5" ht="12.75">
      <c r="A261" t="s">
        <v>59</v>
      </c>
      <c r="E261" s="39" t="s">
        <v>60</v>
      </c>
    </row>
    <row r="262" spans="1:16" ht="12.75">
      <c r="A262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56</v>
      </c>
    </row>
    <row r="264" spans="1:5" ht="12.75">
      <c r="A264" s="35" t="s">
        <v>57</v>
      </c>
      <c r="E264" s="40" t="s">
        <v>58</v>
      </c>
    </row>
    <row r="265" spans="1:5" ht="12.75">
      <c r="A265" t="s">
        <v>59</v>
      </c>
      <c r="E265" s="39" t="s">
        <v>60</v>
      </c>
    </row>
    <row r="266" spans="1:16" ht="12.75">
      <c r="A266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69</v>
      </c>
      <c s="37">
        <v>105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12.75">
      <c r="A267" s="35" t="s">
        <v>55</v>
      </c>
      <c r="E267" s="39" t="s">
        <v>56</v>
      </c>
    </row>
    <row r="268" spans="1:5" ht="12.75">
      <c r="A268" s="35" t="s">
        <v>57</v>
      </c>
      <c r="E268" s="40" t="s">
        <v>58</v>
      </c>
    </row>
    <row r="269" spans="1:5" ht="12.75">
      <c r="A269" t="s">
        <v>59</v>
      </c>
      <c r="E269" s="39" t="s">
        <v>60</v>
      </c>
    </row>
    <row r="270" spans="1:16" ht="12.75">
      <c r="A270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82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56</v>
      </c>
    </row>
    <row r="272" spans="1:5" ht="12.75">
      <c r="A272" s="35" t="s">
        <v>57</v>
      </c>
      <c r="E272" s="40" t="s">
        <v>58</v>
      </c>
    </row>
    <row r="273" spans="1:5" ht="12.75">
      <c r="A273" t="s">
        <v>59</v>
      </c>
      <c r="E273" s="39" t="s">
        <v>60</v>
      </c>
    </row>
    <row r="274" spans="1:16" ht="12.75">
      <c r="A274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82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56</v>
      </c>
    </row>
    <row r="276" spans="1:5" ht="12.75">
      <c r="A276" s="35" t="s">
        <v>57</v>
      </c>
      <c r="E276" s="40" t="s">
        <v>58</v>
      </c>
    </row>
    <row r="277" spans="1:5" ht="12.75">
      <c r="A277" t="s">
        <v>59</v>
      </c>
      <c r="E277" s="39" t="s">
        <v>60</v>
      </c>
    </row>
    <row r="278" spans="1:16" ht="12.75">
      <c r="A278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82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56</v>
      </c>
    </row>
    <row r="280" spans="1:5" ht="12.75">
      <c r="A280" s="35" t="s">
        <v>57</v>
      </c>
      <c r="E280" s="40" t="s">
        <v>58</v>
      </c>
    </row>
    <row r="281" spans="1:5" ht="12.75">
      <c r="A281" t="s">
        <v>59</v>
      </c>
      <c r="E281" s="39" t="s">
        <v>60</v>
      </c>
    </row>
    <row r="282" spans="1:16" ht="12.75">
      <c r="A282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82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56</v>
      </c>
    </row>
    <row r="284" spans="1:5" ht="12.75">
      <c r="A284" s="35" t="s">
        <v>57</v>
      </c>
      <c r="E284" s="40" t="s">
        <v>58</v>
      </c>
    </row>
    <row r="285" spans="1:5" ht="12.75">
      <c r="A285" t="s">
        <v>59</v>
      </c>
      <c r="E285" s="39" t="s">
        <v>60</v>
      </c>
    </row>
    <row r="286" spans="1:16" ht="12.75">
      <c r="A286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82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56</v>
      </c>
    </row>
    <row r="288" spans="1:5" ht="12.75">
      <c r="A288" s="35" t="s">
        <v>57</v>
      </c>
      <c r="E288" s="40" t="s">
        <v>58</v>
      </c>
    </row>
    <row r="289" spans="1:5" ht="25.5">
      <c r="A289" t="s">
        <v>59</v>
      </c>
      <c r="E289" s="39" t="s">
        <v>271</v>
      </c>
    </row>
    <row r="290" spans="1:16" ht="12.75">
      <c r="A290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82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56</v>
      </c>
    </row>
    <row r="292" spans="1:5" ht="12.75">
      <c r="A292" s="35" t="s">
        <v>57</v>
      </c>
      <c r="E292" s="40" t="s">
        <v>58</v>
      </c>
    </row>
    <row r="293" spans="1:5" ht="12.75">
      <c r="A293" t="s">
        <v>59</v>
      </c>
      <c r="E293" s="39" t="s">
        <v>60</v>
      </c>
    </row>
    <row r="294" spans="1:16" ht="12.75">
      <c r="A294" t="s">
        <v>49</v>
      </c>
      <c s="34" t="s">
        <v>275</v>
      </c>
      <c s="34" t="s">
        <v>276</v>
      </c>
      <c s="35" t="s">
        <v>51</v>
      </c>
      <c s="6" t="s">
        <v>277</v>
      </c>
      <c s="36" t="s">
        <v>82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56</v>
      </c>
    </row>
    <row r="296" spans="1:5" ht="12.75">
      <c r="A296" s="35" t="s">
        <v>57</v>
      </c>
      <c r="E296" s="40" t="s">
        <v>58</v>
      </c>
    </row>
    <row r="297" spans="1:5" ht="12.75">
      <c r="A297" t="s">
        <v>59</v>
      </c>
      <c r="E297" s="39" t="s">
        <v>60</v>
      </c>
    </row>
    <row r="298" spans="1:16" ht="12.75">
      <c r="A298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174</v>
      </c>
      <c s="37">
        <v>0.04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27</v>
      </c>
    </row>
    <row r="299" spans="1:5" ht="12.75">
      <c r="A299" s="35" t="s">
        <v>55</v>
      </c>
      <c r="E299" s="39" t="s">
        <v>56</v>
      </c>
    </row>
    <row r="300" spans="1:5" ht="12.75">
      <c r="A300" s="35" t="s">
        <v>57</v>
      </c>
      <c r="E300" s="40" t="s">
        <v>58</v>
      </c>
    </row>
    <row r="301" spans="1:5" ht="12.75">
      <c r="A301" t="s">
        <v>59</v>
      </c>
      <c r="E301" s="39" t="s">
        <v>60</v>
      </c>
    </row>
    <row r="302" spans="1:16" ht="12.75">
      <c r="A302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174</v>
      </c>
      <c s="37">
        <v>0.04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56</v>
      </c>
    </row>
    <row r="304" spans="1:5" ht="12.75">
      <c r="A304" s="35" t="s">
        <v>57</v>
      </c>
      <c r="E304" s="40" t="s">
        <v>58</v>
      </c>
    </row>
    <row r="305" spans="1:5" ht="12.75">
      <c r="A305" t="s">
        <v>59</v>
      </c>
      <c r="E305" s="39" t="s">
        <v>60</v>
      </c>
    </row>
    <row r="306" spans="1:16" ht="12.75">
      <c r="A306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82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56</v>
      </c>
    </row>
    <row r="308" spans="1:5" ht="12.75">
      <c r="A308" s="35" t="s">
        <v>57</v>
      </c>
      <c r="E308" s="40" t="s">
        <v>58</v>
      </c>
    </row>
    <row r="309" spans="1:5" ht="12.75">
      <c r="A309" t="s">
        <v>59</v>
      </c>
      <c r="E309" s="39" t="s">
        <v>60</v>
      </c>
    </row>
    <row r="310" spans="1:16" ht="12.75">
      <c r="A310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82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58</v>
      </c>
    </row>
    <row r="313" spans="1:5" ht="12.75">
      <c r="A313" t="s">
        <v>59</v>
      </c>
      <c r="E313" s="39" t="s">
        <v>60</v>
      </c>
    </row>
    <row r="314" spans="1:16" ht="12.75">
      <c r="A314" t="s">
        <v>49</v>
      </c>
      <c s="34" t="s">
        <v>284</v>
      </c>
      <c s="34" t="s">
        <v>285</v>
      </c>
      <c s="35" t="s">
        <v>51</v>
      </c>
      <c s="6" t="s">
        <v>286</v>
      </c>
      <c s="36" t="s">
        <v>82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56</v>
      </c>
    </row>
    <row r="316" spans="1:5" ht="12.75">
      <c r="A316" s="35" t="s">
        <v>57</v>
      </c>
      <c r="E316" s="40" t="s">
        <v>58</v>
      </c>
    </row>
    <row r="317" spans="1:5" ht="12.75">
      <c r="A317" t="s">
        <v>59</v>
      </c>
      <c r="E317" s="39" t="s">
        <v>60</v>
      </c>
    </row>
    <row r="318" spans="1:16" ht="12.75">
      <c r="A318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82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56</v>
      </c>
    </row>
    <row r="320" spans="1:5" ht="12.75">
      <c r="A320" s="35" t="s">
        <v>57</v>
      </c>
      <c r="E320" s="40" t="s">
        <v>58</v>
      </c>
    </row>
    <row r="321" spans="1:5" ht="12.75">
      <c r="A321" t="s">
        <v>59</v>
      </c>
      <c r="E321" s="39" t="s">
        <v>60</v>
      </c>
    </row>
    <row r="322" spans="1:16" ht="12.75">
      <c r="A322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82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12.75">
      <c r="A324" s="35" t="s">
        <v>57</v>
      </c>
      <c r="E324" s="40" t="s">
        <v>58</v>
      </c>
    </row>
    <row r="325" spans="1:5" ht="12.75">
      <c r="A325" t="s">
        <v>59</v>
      </c>
      <c r="E325" s="39" t="s">
        <v>60</v>
      </c>
    </row>
    <row r="326" spans="1:16" ht="12.75">
      <c r="A326" t="s">
        <v>49</v>
      </c>
      <c s="34" t="s">
        <v>293</v>
      </c>
      <c s="34" t="s">
        <v>294</v>
      </c>
      <c s="35" t="s">
        <v>51</v>
      </c>
      <c s="6" t="s">
        <v>295</v>
      </c>
      <c s="36" t="s">
        <v>82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27</v>
      </c>
    </row>
    <row r="327" spans="1:5" ht="12.75">
      <c r="A327" s="35" t="s">
        <v>55</v>
      </c>
      <c r="E327" s="39" t="s">
        <v>56</v>
      </c>
    </row>
    <row r="328" spans="1:5" ht="12.75">
      <c r="A328" s="35" t="s">
        <v>57</v>
      </c>
      <c r="E328" s="40" t="s">
        <v>58</v>
      </c>
    </row>
    <row r="329" spans="1:5" ht="12.75">
      <c r="A329" t="s">
        <v>59</v>
      </c>
      <c r="E329" s="39" t="s">
        <v>60</v>
      </c>
    </row>
    <row r="330" spans="1:16" ht="12.75">
      <c r="A330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82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27</v>
      </c>
    </row>
    <row r="331" spans="1:5" ht="12.75">
      <c r="A331" s="35" t="s">
        <v>55</v>
      </c>
      <c r="E331" s="39" t="s">
        <v>56</v>
      </c>
    </row>
    <row r="332" spans="1:5" ht="12.75">
      <c r="A332" s="35" t="s">
        <v>57</v>
      </c>
      <c r="E332" s="40" t="s">
        <v>58</v>
      </c>
    </row>
    <row r="333" spans="1:5" ht="12.75">
      <c r="A333" t="s">
        <v>59</v>
      </c>
      <c r="E333" s="39" t="s">
        <v>60</v>
      </c>
    </row>
    <row r="334" spans="1:16" ht="12.75">
      <c r="A334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82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56</v>
      </c>
    </row>
    <row r="336" spans="1:5" ht="12.75">
      <c r="A336" s="35" t="s">
        <v>57</v>
      </c>
      <c r="E336" s="40" t="s">
        <v>58</v>
      </c>
    </row>
    <row r="337" spans="1:5" ht="12.75">
      <c r="A337" t="s">
        <v>59</v>
      </c>
      <c r="E337" s="39" t="s">
        <v>60</v>
      </c>
    </row>
    <row r="338" spans="1:16" ht="12.75">
      <c r="A338" t="s">
        <v>49</v>
      </c>
      <c s="34" t="s">
        <v>302</v>
      </c>
      <c s="34" t="s">
        <v>303</v>
      </c>
      <c s="35" t="s">
        <v>51</v>
      </c>
      <c s="6" t="s">
        <v>304</v>
      </c>
      <c s="36" t="s">
        <v>82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27</v>
      </c>
    </row>
    <row r="339" spans="1:5" ht="12.75">
      <c r="A339" s="35" t="s">
        <v>55</v>
      </c>
      <c r="E339" s="39" t="s">
        <v>56</v>
      </c>
    </row>
    <row r="340" spans="1:5" ht="12.75">
      <c r="A340" s="35" t="s">
        <v>57</v>
      </c>
      <c r="E340" s="40" t="s">
        <v>58</v>
      </c>
    </row>
    <row r="341" spans="1:5" ht="12.75">
      <c r="A341" t="s">
        <v>59</v>
      </c>
      <c r="E341" s="39" t="s">
        <v>60</v>
      </c>
    </row>
    <row r="342" spans="1:16" ht="12.75">
      <c r="A342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82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12.75">
      <c r="A343" s="35" t="s">
        <v>55</v>
      </c>
      <c r="E343" s="39" t="s">
        <v>56</v>
      </c>
    </row>
    <row r="344" spans="1:5" ht="12.75">
      <c r="A344" s="35" t="s">
        <v>57</v>
      </c>
      <c r="E344" s="40" t="s">
        <v>58</v>
      </c>
    </row>
    <row r="345" spans="1:5" ht="12.75">
      <c r="A345" t="s">
        <v>59</v>
      </c>
      <c r="E345" s="39" t="s">
        <v>60</v>
      </c>
    </row>
    <row r="346" spans="1:16" ht="12.75">
      <c r="A346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82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54</v>
      </c>
      <c>
        <f>(M346*21)/100</f>
      </c>
      <c t="s">
        <v>27</v>
      </c>
    </row>
    <row r="347" spans="1:5" ht="12.75">
      <c r="A347" s="35" t="s">
        <v>55</v>
      </c>
      <c r="E347" s="39" t="s">
        <v>56</v>
      </c>
    </row>
    <row r="348" spans="1:5" ht="12.75">
      <c r="A348" s="35" t="s">
        <v>57</v>
      </c>
      <c r="E348" s="40" t="s">
        <v>58</v>
      </c>
    </row>
    <row r="349" spans="1:5" ht="12.75">
      <c r="A349" t="s">
        <v>59</v>
      </c>
      <c r="E349" s="39" t="s">
        <v>60</v>
      </c>
    </row>
    <row r="350" spans="1:16" ht="12.75">
      <c r="A350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82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56</v>
      </c>
    </row>
    <row r="352" spans="1:5" ht="12.75">
      <c r="A352" s="35" t="s">
        <v>57</v>
      </c>
      <c r="E352" s="40" t="s">
        <v>58</v>
      </c>
    </row>
    <row r="353" spans="1:5" ht="12.75">
      <c r="A353" t="s">
        <v>59</v>
      </c>
      <c r="E353" s="39" t="s">
        <v>60</v>
      </c>
    </row>
    <row r="354" spans="1:16" ht="12.75">
      <c r="A354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82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56</v>
      </c>
    </row>
    <row r="356" spans="1:5" ht="12.75">
      <c r="A356" s="35" t="s">
        <v>57</v>
      </c>
      <c r="E356" s="40" t="s">
        <v>58</v>
      </c>
    </row>
    <row r="357" spans="1:5" ht="12.75">
      <c r="A357" t="s">
        <v>59</v>
      </c>
      <c r="E357" s="39" t="s">
        <v>60</v>
      </c>
    </row>
    <row r="358" spans="1:16" ht="12.75">
      <c r="A358" t="s">
        <v>49</v>
      </c>
      <c s="34" t="s">
        <v>317</v>
      </c>
      <c s="34" t="s">
        <v>318</v>
      </c>
      <c s="35" t="s">
        <v>51</v>
      </c>
      <c s="6" t="s">
        <v>319</v>
      </c>
      <c s="36" t="s">
        <v>82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12.75">
      <c r="A359" s="35" t="s">
        <v>55</v>
      </c>
      <c r="E359" s="39" t="s">
        <v>56</v>
      </c>
    </row>
    <row r="360" spans="1:5" ht="12.75">
      <c r="A360" s="35" t="s">
        <v>57</v>
      </c>
      <c r="E360" s="40" t="s">
        <v>58</v>
      </c>
    </row>
    <row r="361" spans="1:5" ht="12.75">
      <c r="A361" t="s">
        <v>59</v>
      </c>
      <c r="E361" s="39" t="s">
        <v>60</v>
      </c>
    </row>
    <row r="362" spans="1:16" ht="25.5">
      <c r="A362" t="s">
        <v>49</v>
      </c>
      <c s="34" t="s">
        <v>320</v>
      </c>
      <c s="34" t="s">
        <v>321</v>
      </c>
      <c s="35" t="s">
        <v>51</v>
      </c>
      <c s="6" t="s">
        <v>322</v>
      </c>
      <c s="36" t="s">
        <v>82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56</v>
      </c>
    </row>
    <row r="364" spans="1:5" ht="12.75">
      <c r="A364" s="35" t="s">
        <v>57</v>
      </c>
      <c r="E364" s="40" t="s">
        <v>58</v>
      </c>
    </row>
    <row r="365" spans="1:5" ht="12.75">
      <c r="A365" t="s">
        <v>59</v>
      </c>
      <c r="E365" s="39" t="s">
        <v>60</v>
      </c>
    </row>
    <row r="366" spans="1:16" ht="12.75">
      <c r="A366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82</v>
      </c>
      <c s="37">
        <v>3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56</v>
      </c>
    </row>
    <row r="368" spans="1:5" ht="12.75">
      <c r="A368" s="35" t="s">
        <v>57</v>
      </c>
      <c r="E368" s="40" t="s">
        <v>58</v>
      </c>
    </row>
    <row r="369" spans="1:5" ht="12.75">
      <c r="A369" t="s">
        <v>59</v>
      </c>
      <c r="E369" s="39" t="s">
        <v>60</v>
      </c>
    </row>
    <row r="370" spans="1:16" ht="25.5">
      <c r="A370" t="s">
        <v>49</v>
      </c>
      <c s="34" t="s">
        <v>326</v>
      </c>
      <c s="34" t="s">
        <v>327</v>
      </c>
      <c s="35" t="s">
        <v>51</v>
      </c>
      <c s="6" t="s">
        <v>328</v>
      </c>
      <c s="36" t="s">
        <v>82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27</v>
      </c>
    </row>
    <row r="371" spans="1:5" ht="12.75">
      <c r="A371" s="35" t="s">
        <v>55</v>
      </c>
      <c r="E371" s="39" t="s">
        <v>56</v>
      </c>
    </row>
    <row r="372" spans="1:5" ht="12.75">
      <c r="A372" s="35" t="s">
        <v>57</v>
      </c>
      <c r="E372" s="40" t="s">
        <v>58</v>
      </c>
    </row>
    <row r="373" spans="1:5" ht="12.75">
      <c r="A373" t="s">
        <v>59</v>
      </c>
      <c r="E373" s="39" t="s">
        <v>60</v>
      </c>
    </row>
    <row r="374" spans="1:16" ht="25.5">
      <c r="A374" t="s">
        <v>49</v>
      </c>
      <c s="34" t="s">
        <v>329</v>
      </c>
      <c s="34" t="s">
        <v>330</v>
      </c>
      <c s="35" t="s">
        <v>51</v>
      </c>
      <c s="6" t="s">
        <v>331</v>
      </c>
      <c s="36" t="s">
        <v>82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54</v>
      </c>
      <c>
        <f>(M374*21)/100</f>
      </c>
      <c t="s">
        <v>27</v>
      </c>
    </row>
    <row r="375" spans="1:5" ht="12.75">
      <c r="A375" s="35" t="s">
        <v>55</v>
      </c>
      <c r="E375" s="39" t="s">
        <v>56</v>
      </c>
    </row>
    <row r="376" spans="1:5" ht="12.75">
      <c r="A376" s="35" t="s">
        <v>57</v>
      </c>
      <c r="E376" s="40" t="s">
        <v>58</v>
      </c>
    </row>
    <row r="377" spans="1:5" ht="12.75">
      <c r="A377" t="s">
        <v>59</v>
      </c>
      <c r="E377" s="39" t="s">
        <v>60</v>
      </c>
    </row>
    <row r="378" spans="1:16" ht="25.5">
      <c r="A378" t="s">
        <v>49</v>
      </c>
      <c s="34" t="s">
        <v>332</v>
      </c>
      <c s="34" t="s">
        <v>333</v>
      </c>
      <c s="35" t="s">
        <v>51</v>
      </c>
      <c s="6" t="s">
        <v>334</v>
      </c>
      <c s="36" t="s">
        <v>82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12.75">
      <c r="A379" s="35" t="s">
        <v>55</v>
      </c>
      <c r="E379" s="39" t="s">
        <v>56</v>
      </c>
    </row>
    <row r="380" spans="1:5" ht="12.75">
      <c r="A380" s="35" t="s">
        <v>57</v>
      </c>
      <c r="E380" s="40" t="s">
        <v>58</v>
      </c>
    </row>
    <row r="381" spans="1:5" ht="12.75">
      <c r="A381" t="s">
        <v>59</v>
      </c>
      <c r="E381" s="39" t="s">
        <v>60</v>
      </c>
    </row>
    <row r="382" spans="1:16" ht="12.75">
      <c r="A382" t="s">
        <v>49</v>
      </c>
      <c s="34" t="s">
        <v>335</v>
      </c>
      <c s="34" t="s">
        <v>336</v>
      </c>
      <c s="35" t="s">
        <v>51</v>
      </c>
      <c s="6" t="s">
        <v>337</v>
      </c>
      <c s="36" t="s">
        <v>82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56</v>
      </c>
    </row>
    <row r="384" spans="1:5" ht="12.75">
      <c r="A384" s="35" t="s">
        <v>57</v>
      </c>
      <c r="E384" s="40" t="s">
        <v>58</v>
      </c>
    </row>
    <row r="385" spans="1:5" ht="12.75">
      <c r="A385" t="s">
        <v>59</v>
      </c>
      <c r="E385" s="39" t="s">
        <v>60</v>
      </c>
    </row>
    <row r="386" spans="1:16" ht="12.75">
      <c r="A386" t="s">
        <v>49</v>
      </c>
      <c s="34" t="s">
        <v>338</v>
      </c>
      <c s="34" t="s">
        <v>339</v>
      </c>
      <c s="35" t="s">
        <v>51</v>
      </c>
      <c s="6" t="s">
        <v>340</v>
      </c>
      <c s="36" t="s">
        <v>82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56</v>
      </c>
    </row>
    <row r="388" spans="1:5" ht="12.75">
      <c r="A388" s="35" t="s">
        <v>57</v>
      </c>
      <c r="E388" s="40" t="s">
        <v>58</v>
      </c>
    </row>
    <row r="389" spans="1:5" ht="12.75">
      <c r="A389" t="s">
        <v>59</v>
      </c>
      <c r="E389" s="39" t="s">
        <v>60</v>
      </c>
    </row>
    <row r="390" spans="1:16" ht="12.75">
      <c r="A390" t="s">
        <v>49</v>
      </c>
      <c s="34" t="s">
        <v>341</v>
      </c>
      <c s="34" t="s">
        <v>342</v>
      </c>
      <c s="35" t="s">
        <v>51</v>
      </c>
      <c s="6" t="s">
        <v>343</v>
      </c>
      <c s="36" t="s">
        <v>82</v>
      </c>
      <c s="37">
        <v>1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100</v>
      </c>
      <c>
        <f>(M390*21)/100</f>
      </c>
      <c t="s">
        <v>27</v>
      </c>
    </row>
    <row r="391" spans="1:5" ht="12.75">
      <c r="A391" s="35" t="s">
        <v>55</v>
      </c>
      <c r="E391" s="39" t="s">
        <v>56</v>
      </c>
    </row>
    <row r="392" spans="1:5" ht="12.75">
      <c r="A392" s="35" t="s">
        <v>57</v>
      </c>
      <c r="E392" s="40" t="s">
        <v>58</v>
      </c>
    </row>
    <row r="393" spans="1:5" ht="12.75">
      <c r="A393" t="s">
        <v>59</v>
      </c>
      <c r="E393" s="39" t="s">
        <v>344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345</v>
      </c>
      <c r="E4" s="26" t="s">
        <v>346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348</v>
      </c>
      <c r="E8" s="30" t="s">
        <v>346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349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350</v>
      </c>
      <c s="35" t="s">
        <v>51</v>
      </c>
      <c s="6" t="s">
        <v>351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100</v>
      </c>
      <c>
        <f>(M10*21)/100</f>
      </c>
      <c t="s">
        <v>27</v>
      </c>
    </row>
    <row r="11" spans="1:5" ht="12.75">
      <c r="A11" s="35" t="s">
        <v>55</v>
      </c>
      <c r="E11" s="39" t="s">
        <v>352</v>
      </c>
    </row>
    <row r="12" spans="1:5" ht="12.75">
      <c r="A12" s="35" t="s">
        <v>57</v>
      </c>
      <c r="E12" s="40" t="s">
        <v>353</v>
      </c>
    </row>
    <row r="13" spans="1:5" ht="89.25">
      <c r="A13" t="s">
        <v>59</v>
      </c>
      <c r="E13" s="39" t="s">
        <v>354</v>
      </c>
    </row>
    <row r="14" spans="1:16" ht="12.75">
      <c r="A14" t="s">
        <v>49</v>
      </c>
      <c s="34" t="s">
        <v>27</v>
      </c>
      <c s="34" t="s">
        <v>355</v>
      </c>
      <c s="35" t="s">
        <v>51</v>
      </c>
      <c s="6" t="s">
        <v>356</v>
      </c>
      <c s="36" t="s">
        <v>105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100</v>
      </c>
      <c>
        <f>(M14*21)/100</f>
      </c>
      <c t="s">
        <v>27</v>
      </c>
    </row>
    <row r="15" spans="1:5" ht="12.75">
      <c r="A15" s="35" t="s">
        <v>55</v>
      </c>
      <c r="E15" s="39" t="s">
        <v>357</v>
      </c>
    </row>
    <row r="16" spans="1:5" ht="12.75">
      <c r="A16" s="35" t="s">
        <v>57</v>
      </c>
      <c r="E16" s="40" t="s">
        <v>353</v>
      </c>
    </row>
    <row r="17" spans="1:5" ht="102">
      <c r="A17" t="s">
        <v>59</v>
      </c>
      <c r="E17" s="39" t="s">
        <v>358</v>
      </c>
    </row>
    <row r="18" spans="1:16" ht="12.75">
      <c r="A18" t="s">
        <v>49</v>
      </c>
      <c s="34" t="s">
        <v>26</v>
      </c>
      <c s="34" t="s">
        <v>359</v>
      </c>
      <c s="35" t="s">
        <v>51</v>
      </c>
      <c s="6" t="s">
        <v>360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100</v>
      </c>
      <c>
        <f>(M18*21)/100</f>
      </c>
      <c t="s">
        <v>27</v>
      </c>
    </row>
    <row r="19" spans="1:5" ht="12.75">
      <c r="A19" s="35" t="s">
        <v>55</v>
      </c>
      <c r="E19" s="39" t="s">
        <v>361</v>
      </c>
    </row>
    <row r="20" spans="1:5" ht="12.75">
      <c r="A20" s="35" t="s">
        <v>57</v>
      </c>
      <c r="E20" s="40" t="s">
        <v>353</v>
      </c>
    </row>
    <row r="21" spans="1:5" ht="38.25">
      <c r="A21" t="s">
        <v>59</v>
      </c>
      <c r="E21" s="39" t="s">
        <v>362</v>
      </c>
    </row>
    <row r="22" spans="1:16" ht="12.75">
      <c r="A22" t="s">
        <v>49</v>
      </c>
      <c s="34" t="s">
        <v>66</v>
      </c>
      <c s="34" t="s">
        <v>363</v>
      </c>
      <c s="35" t="s">
        <v>51</v>
      </c>
      <c s="6" t="s">
        <v>364</v>
      </c>
      <c s="36" t="s">
        <v>105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100</v>
      </c>
      <c>
        <f>(M22*21)/100</f>
      </c>
      <c t="s">
        <v>27</v>
      </c>
    </row>
    <row r="23" spans="1:5" ht="12.75">
      <c r="A23" s="35" t="s">
        <v>55</v>
      </c>
      <c r="E23" s="39" t="s">
        <v>365</v>
      </c>
    </row>
    <row r="24" spans="1:5" ht="12.75">
      <c r="A24" s="35" t="s">
        <v>57</v>
      </c>
      <c r="E24" s="40" t="s">
        <v>353</v>
      </c>
    </row>
    <row r="25" spans="1:5" ht="63.75">
      <c r="A25" t="s">
        <v>59</v>
      </c>
      <c r="E25" s="39" t="s">
        <v>366</v>
      </c>
    </row>
    <row r="26" spans="1:13" ht="12.75">
      <c r="A26" t="s">
        <v>46</v>
      </c>
      <c r="C26" s="31" t="s">
        <v>27</v>
      </c>
      <c r="E26" s="33" t="s">
        <v>367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70</v>
      </c>
      <c s="34" t="s">
        <v>368</v>
      </c>
      <c s="35" t="s">
        <v>51</v>
      </c>
      <c s="6" t="s">
        <v>369</v>
      </c>
      <c s="36" t="s">
        <v>105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100</v>
      </c>
      <c>
        <f>(M27*21)/100</f>
      </c>
      <c t="s">
        <v>27</v>
      </c>
    </row>
    <row r="28" spans="1:5" ht="12.75">
      <c r="A28" s="35" t="s">
        <v>55</v>
      </c>
      <c r="E28" s="39" t="s">
        <v>370</v>
      </c>
    </row>
    <row r="29" spans="1:5" ht="12.75">
      <c r="A29" s="35" t="s">
        <v>57</v>
      </c>
      <c r="E29" s="40" t="s">
        <v>353</v>
      </c>
    </row>
    <row r="30" spans="1:5" ht="89.25">
      <c r="A30" t="s">
        <v>59</v>
      </c>
      <c r="E30" s="39" t="s">
        <v>371</v>
      </c>
    </row>
    <row r="31" spans="1:16" ht="12.75">
      <c r="A31" t="s">
        <v>49</v>
      </c>
      <c s="34" t="s">
        <v>73</v>
      </c>
      <c s="34" t="s">
        <v>372</v>
      </c>
      <c s="35" t="s">
        <v>51</v>
      </c>
      <c s="6" t="s">
        <v>373</v>
      </c>
      <c s="36" t="s">
        <v>105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100</v>
      </c>
      <c>
        <f>(M31*21)/100</f>
      </c>
      <c t="s">
        <v>27</v>
      </c>
    </row>
    <row r="32" spans="1:5" ht="12.75">
      <c r="A32" s="35" t="s">
        <v>55</v>
      </c>
      <c r="E32" s="39" t="s">
        <v>374</v>
      </c>
    </row>
    <row r="33" spans="1:5" ht="12.75">
      <c r="A33" s="35" t="s">
        <v>57</v>
      </c>
      <c r="E33" s="40" t="s">
        <v>353</v>
      </c>
    </row>
    <row r="34" spans="1:5" ht="76.5">
      <c r="A34" t="s">
        <v>59</v>
      </c>
      <c r="E34" s="39" t="s">
        <v>375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376</v>
      </c>
      <c r="E4" s="26" t="s">
        <v>377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380</v>
      </c>
      <c r="E8" s="30" t="s">
        <v>379</v>
      </c>
      <c r="J8" s="29">
        <f>0+J9+J14+J35</f>
      </c>
      <c s="29">
        <f>0+K9+K14+K35</f>
      </c>
      <c s="29">
        <f>0+L9+L14+L35</f>
      </c>
      <c s="29">
        <f>0+M9+M14+M35</f>
      </c>
    </row>
    <row r="9" spans="1:13" ht="12.75">
      <c r="A9" t="s">
        <v>46</v>
      </c>
      <c r="C9" s="31" t="s">
        <v>381</v>
      </c>
      <c r="E9" s="33" t="s">
        <v>382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383</v>
      </c>
      <c s="35" t="s">
        <v>51</v>
      </c>
      <c s="6" t="s">
        <v>384</v>
      </c>
      <c s="36" t="s">
        <v>385</v>
      </c>
      <c s="37">
        <v>791.848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386</v>
      </c>
      <c>
        <f>(M10*21)/100</f>
      </c>
      <c t="s">
        <v>27</v>
      </c>
    </row>
    <row r="11" spans="1:5" ht="12.75">
      <c r="A11" s="35" t="s">
        <v>55</v>
      </c>
      <c r="E11" s="39" t="s">
        <v>387</v>
      </c>
    </row>
    <row r="12" spans="1:5" ht="12.75">
      <c r="A12" s="35" t="s">
        <v>57</v>
      </c>
      <c r="E12" s="40" t="s">
        <v>388</v>
      </c>
    </row>
    <row r="13" spans="1:5" ht="25.5">
      <c r="A13" t="s">
        <v>59</v>
      </c>
      <c r="E13" s="39" t="s">
        <v>389</v>
      </c>
    </row>
    <row r="14" spans="1:13" ht="12.75">
      <c r="A14" t="s">
        <v>46</v>
      </c>
      <c r="C14" s="31" t="s">
        <v>70</v>
      </c>
      <c r="E14" s="33" t="s">
        <v>390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391</v>
      </c>
      <c s="35" t="s">
        <v>51</v>
      </c>
      <c s="6" t="s">
        <v>392</v>
      </c>
      <c s="36" t="s">
        <v>63</v>
      </c>
      <c s="37">
        <v>408.238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386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393</v>
      </c>
    </row>
    <row r="18" spans="1:5" ht="89.25">
      <c r="A18" t="s">
        <v>59</v>
      </c>
      <c r="E18" s="39" t="s">
        <v>394</v>
      </c>
    </row>
    <row r="19" spans="1:16" ht="25.5">
      <c r="A19" t="s">
        <v>49</v>
      </c>
      <c s="34" t="s">
        <v>26</v>
      </c>
      <c s="34" t="s">
        <v>395</v>
      </c>
      <c s="35" t="s">
        <v>51</v>
      </c>
      <c s="6" t="s">
        <v>396</v>
      </c>
      <c s="36" t="s">
        <v>69</v>
      </c>
      <c s="37">
        <v>170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386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51</v>
      </c>
    </row>
    <row r="22" spans="1:5" ht="306">
      <c r="A22" t="s">
        <v>59</v>
      </c>
      <c r="E22" s="39" t="s">
        <v>397</v>
      </c>
    </row>
    <row r="23" spans="1:16" ht="25.5">
      <c r="A23" t="s">
        <v>49</v>
      </c>
      <c s="34" t="s">
        <v>66</v>
      </c>
      <c s="34" t="s">
        <v>398</v>
      </c>
      <c s="35" t="s">
        <v>51</v>
      </c>
      <c s="6" t="s">
        <v>399</v>
      </c>
      <c s="36" t="s">
        <v>69</v>
      </c>
      <c s="37">
        <v>100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386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51</v>
      </c>
    </row>
    <row r="26" spans="1:5" ht="114.75">
      <c r="A26" t="s">
        <v>59</v>
      </c>
      <c r="E26" s="39" t="s">
        <v>400</v>
      </c>
    </row>
    <row r="27" spans="1:16" ht="12.75">
      <c r="A27" t="s">
        <v>49</v>
      </c>
      <c s="34" t="s">
        <v>70</v>
      </c>
      <c s="34" t="s">
        <v>401</v>
      </c>
      <c s="35" t="s">
        <v>51</v>
      </c>
      <c s="6" t="s">
        <v>402</v>
      </c>
      <c s="36" t="s">
        <v>82</v>
      </c>
      <c s="37">
        <v>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386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51</v>
      </c>
    </row>
    <row r="30" spans="1:5" ht="255">
      <c r="A30" t="s">
        <v>59</v>
      </c>
      <c r="E30" s="39" t="s">
        <v>403</v>
      </c>
    </row>
    <row r="31" spans="1:16" ht="12.75">
      <c r="A31" t="s">
        <v>49</v>
      </c>
      <c s="34" t="s">
        <v>73</v>
      </c>
      <c s="34" t="s">
        <v>404</v>
      </c>
      <c s="35" t="s">
        <v>51</v>
      </c>
      <c s="6" t="s">
        <v>405</v>
      </c>
      <c s="36" t="s">
        <v>69</v>
      </c>
      <c s="37">
        <v>170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386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51</v>
      </c>
    </row>
    <row r="34" spans="1:5" ht="191.25">
      <c r="A34" t="s">
        <v>59</v>
      </c>
      <c r="E34" s="39" t="s">
        <v>406</v>
      </c>
    </row>
    <row r="35" spans="1:13" ht="12.75">
      <c r="A35" t="s">
        <v>46</v>
      </c>
      <c r="C35" s="31" t="s">
        <v>76</v>
      </c>
      <c r="E35" s="33" t="s">
        <v>407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128</v>
      </c>
      <c s="34" t="s">
        <v>408</v>
      </c>
      <c s="35" t="s">
        <v>51</v>
      </c>
      <c s="6" t="s">
        <v>409</v>
      </c>
      <c s="36" t="s">
        <v>82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386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51">
      <c r="A39" t="s">
        <v>59</v>
      </c>
      <c r="E39" s="39" t="s">
        <v>410</v>
      </c>
    </row>
    <row r="40" spans="1:16" ht="12.75">
      <c r="A40" t="s">
        <v>49</v>
      </c>
      <c s="34" t="s">
        <v>131</v>
      </c>
      <c s="34" t="s">
        <v>411</v>
      </c>
      <c s="35" t="s">
        <v>51</v>
      </c>
      <c s="6" t="s">
        <v>412</v>
      </c>
      <c s="36" t="s">
        <v>82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386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140.25">
      <c r="A43" t="s">
        <v>59</v>
      </c>
      <c r="E43" s="39" t="s">
        <v>413</v>
      </c>
    </row>
    <row r="44" spans="1:16" ht="12.75">
      <c r="A44" t="s">
        <v>49</v>
      </c>
      <c s="34" t="s">
        <v>76</v>
      </c>
      <c s="34" t="s">
        <v>414</v>
      </c>
      <c s="35" t="s">
        <v>51</v>
      </c>
      <c s="6" t="s">
        <v>415</v>
      </c>
      <c s="36" t="s">
        <v>82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386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51</v>
      </c>
    </row>
    <row r="47" spans="1:5" ht="140.25">
      <c r="A47" t="s">
        <v>59</v>
      </c>
      <c r="E47" s="39" t="s">
        <v>413</v>
      </c>
    </row>
    <row r="48" spans="1:16" ht="12.75">
      <c r="A48" t="s">
        <v>49</v>
      </c>
      <c s="34" t="s">
        <v>79</v>
      </c>
      <c s="34" t="s">
        <v>416</v>
      </c>
      <c s="35" t="s">
        <v>51</v>
      </c>
      <c s="6" t="s">
        <v>417</v>
      </c>
      <c s="36" t="s">
        <v>82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386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51</v>
      </c>
    </row>
    <row r="51" spans="1:5" ht="140.25">
      <c r="A51" t="s">
        <v>59</v>
      </c>
      <c r="E51" s="39" t="s">
        <v>413</v>
      </c>
    </row>
    <row r="52" spans="1:16" ht="12.75">
      <c r="A52" t="s">
        <v>49</v>
      </c>
      <c s="34" t="s">
        <v>241</v>
      </c>
      <c s="34" t="s">
        <v>418</v>
      </c>
      <c s="35" t="s">
        <v>51</v>
      </c>
      <c s="6" t="s">
        <v>419</v>
      </c>
      <c s="36" t="s">
        <v>82</v>
      </c>
      <c s="37">
        <v>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386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38.25">
      <c r="A54" s="35" t="s">
        <v>57</v>
      </c>
      <c r="E54" s="40" t="s">
        <v>420</v>
      </c>
    </row>
    <row r="55" spans="1:5" ht="114.75">
      <c r="A55" t="s">
        <v>59</v>
      </c>
      <c r="E55" s="39" t="s">
        <v>421</v>
      </c>
    </row>
    <row r="56" spans="1:16" ht="12.75">
      <c r="A56" t="s">
        <v>49</v>
      </c>
      <c s="34" t="s">
        <v>244</v>
      </c>
      <c s="34" t="s">
        <v>422</v>
      </c>
      <c s="35" t="s">
        <v>51</v>
      </c>
      <c s="6" t="s">
        <v>423</v>
      </c>
      <c s="36" t="s">
        <v>63</v>
      </c>
      <c s="37">
        <v>428.026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386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424</v>
      </c>
    </row>
    <row r="59" spans="1:5" ht="140.25">
      <c r="A59" t="s">
        <v>59</v>
      </c>
      <c r="E59" s="39" t="s">
        <v>425</v>
      </c>
    </row>
    <row r="60" spans="1:16" ht="25.5">
      <c r="A60" t="s">
        <v>49</v>
      </c>
      <c s="34" t="s">
        <v>168</v>
      </c>
      <c s="34" t="s">
        <v>426</v>
      </c>
      <c s="35" t="s">
        <v>51</v>
      </c>
      <c s="6" t="s">
        <v>427</v>
      </c>
      <c s="36" t="s">
        <v>428</v>
      </c>
      <c s="37">
        <v>5136.312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386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429</v>
      </c>
    </row>
    <row r="63" spans="1:5" ht="127.5">
      <c r="A63" t="s">
        <v>59</v>
      </c>
      <c r="E63" s="39" t="s">
        <v>430</v>
      </c>
    </row>
    <row r="64" spans="1:16" ht="25.5">
      <c r="A64" t="s">
        <v>49</v>
      </c>
      <c s="34" t="s">
        <v>247</v>
      </c>
      <c s="34" t="s">
        <v>431</v>
      </c>
      <c s="35" t="s">
        <v>51</v>
      </c>
      <c s="6" t="s">
        <v>432</v>
      </c>
      <c s="36" t="s">
        <v>69</v>
      </c>
      <c s="37">
        <v>170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386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51</v>
      </c>
    </row>
    <row r="67" spans="1:5" ht="178.5">
      <c r="A67" t="s">
        <v>59</v>
      </c>
      <c r="E67" s="39" t="s">
        <v>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434</v>
      </c>
      <c r="E4" s="26" t="s">
        <v>435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438</v>
      </c>
      <c r="E8" s="30" t="s">
        <v>437</v>
      </c>
      <c r="J8" s="29">
        <f>0+J9+J18+J43+J76+J85</f>
      </c>
      <c s="29">
        <f>0+K9+K18+K43+K76+K85</f>
      </c>
      <c s="29">
        <f>0+L9+L18+L43+L76+L85</f>
      </c>
      <c s="29">
        <f>0+M9+M18+M43+M76+M85</f>
      </c>
    </row>
    <row r="9" spans="1:13" ht="12.75">
      <c r="A9" t="s">
        <v>46</v>
      </c>
      <c r="C9" s="31" t="s">
        <v>381</v>
      </c>
      <c r="E9" s="33" t="s">
        <v>382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383</v>
      </c>
      <c s="35" t="s">
        <v>51</v>
      </c>
      <c s="6" t="s">
        <v>384</v>
      </c>
      <c s="36" t="s">
        <v>385</v>
      </c>
      <c s="37">
        <v>1090.934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386</v>
      </c>
      <c>
        <f>(M10*21)/100</f>
      </c>
      <c t="s">
        <v>27</v>
      </c>
    </row>
    <row r="11" spans="1:5" ht="12.75">
      <c r="A11" s="35" t="s">
        <v>55</v>
      </c>
      <c r="E11" s="39" t="s">
        <v>439</v>
      </c>
    </row>
    <row r="12" spans="1:5" ht="12.75">
      <c r="A12" s="35" t="s">
        <v>57</v>
      </c>
      <c r="E12" s="40" t="s">
        <v>440</v>
      </c>
    </row>
    <row r="13" spans="1:5" ht="25.5">
      <c r="A13" t="s">
        <v>59</v>
      </c>
      <c r="E13" s="39" t="s">
        <v>389</v>
      </c>
    </row>
    <row r="14" spans="1:16" ht="12.75">
      <c r="A14" t="s">
        <v>49</v>
      </c>
      <c s="34" t="s">
        <v>27</v>
      </c>
      <c s="34" t="s">
        <v>441</v>
      </c>
      <c s="35" t="s">
        <v>51</v>
      </c>
      <c s="6" t="s">
        <v>442</v>
      </c>
      <c s="36" t="s">
        <v>82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443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444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445</v>
      </c>
      <c s="35" t="s">
        <v>51</v>
      </c>
      <c s="6" t="s">
        <v>446</v>
      </c>
      <c s="36" t="s">
        <v>63</v>
      </c>
      <c s="37">
        <v>606.876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386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447</v>
      </c>
    </row>
    <row r="22" spans="1:5" ht="369.75">
      <c r="A22" t="s">
        <v>59</v>
      </c>
      <c r="E22" s="39" t="s">
        <v>448</v>
      </c>
    </row>
    <row r="23" spans="1:16" ht="12.75">
      <c r="A23" t="s">
        <v>49</v>
      </c>
      <c s="34" t="s">
        <v>66</v>
      </c>
      <c s="34" t="s">
        <v>449</v>
      </c>
      <c s="35" t="s">
        <v>51</v>
      </c>
      <c s="6" t="s">
        <v>450</v>
      </c>
      <c s="36" t="s">
        <v>63</v>
      </c>
      <c s="37">
        <v>48.856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386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451</v>
      </c>
    </row>
    <row r="26" spans="1:5" ht="318.75">
      <c r="A26" t="s">
        <v>59</v>
      </c>
      <c r="E26" s="39" t="s">
        <v>452</v>
      </c>
    </row>
    <row r="27" spans="1:16" ht="12.75">
      <c r="A27" t="s">
        <v>49</v>
      </c>
      <c s="34" t="s">
        <v>70</v>
      </c>
      <c s="34" t="s">
        <v>453</v>
      </c>
      <c s="35" t="s">
        <v>51</v>
      </c>
      <c s="6" t="s">
        <v>454</v>
      </c>
      <c s="36" t="s">
        <v>53</v>
      </c>
      <c s="37">
        <v>786.993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455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456</v>
      </c>
    </row>
    <row r="30" spans="1:5" ht="25.5">
      <c r="A30" t="s">
        <v>59</v>
      </c>
      <c r="E30" s="39" t="s">
        <v>457</v>
      </c>
    </row>
    <row r="31" spans="1:16" ht="12.75">
      <c r="A31" t="s">
        <v>49</v>
      </c>
      <c s="34" t="s">
        <v>73</v>
      </c>
      <c s="34" t="s">
        <v>458</v>
      </c>
      <c s="35" t="s">
        <v>51</v>
      </c>
      <c s="6" t="s">
        <v>459</v>
      </c>
      <c s="36" t="s">
        <v>53</v>
      </c>
      <c s="37">
        <v>230.194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386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460</v>
      </c>
    </row>
    <row r="34" spans="1:5" ht="38.25">
      <c r="A34" t="s">
        <v>59</v>
      </c>
      <c r="E34" s="39" t="s">
        <v>461</v>
      </c>
    </row>
    <row r="35" spans="1:16" ht="12.75">
      <c r="A35" t="s">
        <v>49</v>
      </c>
      <c s="34" t="s">
        <v>128</v>
      </c>
      <c s="34" t="s">
        <v>462</v>
      </c>
      <c s="35" t="s">
        <v>51</v>
      </c>
      <c s="6" t="s">
        <v>463</v>
      </c>
      <c s="36" t="s">
        <v>53</v>
      </c>
      <c s="37">
        <v>230.194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455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460</v>
      </c>
    </row>
    <row r="38" spans="1:5" ht="25.5">
      <c r="A38" t="s">
        <v>59</v>
      </c>
      <c r="E38" s="39" t="s">
        <v>464</v>
      </c>
    </row>
    <row r="39" spans="1:16" ht="12.75">
      <c r="A39" t="s">
        <v>49</v>
      </c>
      <c s="34" t="s">
        <v>131</v>
      </c>
      <c s="34" t="s">
        <v>465</v>
      </c>
      <c s="35" t="s">
        <v>51</v>
      </c>
      <c s="6" t="s">
        <v>466</v>
      </c>
      <c s="36" t="s">
        <v>53</v>
      </c>
      <c s="37">
        <v>230.194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386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460</v>
      </c>
    </row>
    <row r="42" spans="1:5" ht="25.5">
      <c r="A42" t="s">
        <v>59</v>
      </c>
      <c r="E42" s="39" t="s">
        <v>467</v>
      </c>
    </row>
    <row r="43" spans="1:13" ht="12.75">
      <c r="A43" t="s">
        <v>46</v>
      </c>
      <c r="C43" s="31" t="s">
        <v>27</v>
      </c>
      <c r="E43" s="33" t="s">
        <v>468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12.75">
      <c r="A44" t="s">
        <v>49</v>
      </c>
      <c s="34" t="s">
        <v>76</v>
      </c>
      <c s="34" t="s">
        <v>469</v>
      </c>
      <c s="35" t="s">
        <v>51</v>
      </c>
      <c s="6" t="s">
        <v>470</v>
      </c>
      <c s="36" t="s">
        <v>63</v>
      </c>
      <c s="37">
        <v>118.049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386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471</v>
      </c>
    </row>
    <row r="47" spans="1:5" ht="38.25">
      <c r="A47" t="s">
        <v>59</v>
      </c>
      <c r="E47" s="39" t="s">
        <v>472</v>
      </c>
    </row>
    <row r="48" spans="1:16" ht="12.75">
      <c r="A48" t="s">
        <v>49</v>
      </c>
      <c s="34" t="s">
        <v>79</v>
      </c>
      <c s="34" t="s">
        <v>473</v>
      </c>
      <c s="35" t="s">
        <v>51</v>
      </c>
      <c s="6" t="s">
        <v>474</v>
      </c>
      <c s="36" t="s">
        <v>53</v>
      </c>
      <c s="37">
        <v>787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386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51</v>
      </c>
    </row>
    <row r="51" spans="1:5" ht="102">
      <c r="A51" t="s">
        <v>59</v>
      </c>
      <c r="E51" s="39" t="s">
        <v>475</v>
      </c>
    </row>
    <row r="52" spans="1:16" ht="12.75">
      <c r="A52" t="s">
        <v>49</v>
      </c>
      <c s="34" t="s">
        <v>241</v>
      </c>
      <c s="34" t="s">
        <v>476</v>
      </c>
      <c s="35" t="s">
        <v>51</v>
      </c>
      <c s="6" t="s">
        <v>477</v>
      </c>
      <c s="36" t="s">
        <v>385</v>
      </c>
      <c s="37">
        <v>5.148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386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478</v>
      </c>
    </row>
    <row r="55" spans="1:5" ht="38.25">
      <c r="A55" t="s">
        <v>59</v>
      </c>
      <c r="E55" s="39" t="s">
        <v>479</v>
      </c>
    </row>
    <row r="56" spans="1:16" ht="12.75">
      <c r="A56" t="s">
        <v>49</v>
      </c>
      <c s="34" t="s">
        <v>244</v>
      </c>
      <c s="34" t="s">
        <v>480</v>
      </c>
      <c s="35" t="s">
        <v>51</v>
      </c>
      <c s="6" t="s">
        <v>481</v>
      </c>
      <c s="36" t="s">
        <v>63</v>
      </c>
      <c s="37">
        <v>5.76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386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482</v>
      </c>
    </row>
    <row r="59" spans="1:5" ht="25.5">
      <c r="A59" t="s">
        <v>59</v>
      </c>
      <c r="E59" s="39" t="s">
        <v>483</v>
      </c>
    </row>
    <row r="60" spans="1:16" ht="12.75">
      <c r="A60" t="s">
        <v>49</v>
      </c>
      <c s="34" t="s">
        <v>168</v>
      </c>
      <c s="34" t="s">
        <v>484</v>
      </c>
      <c s="35" t="s">
        <v>51</v>
      </c>
      <c s="6" t="s">
        <v>485</v>
      </c>
      <c s="36" t="s">
        <v>69</v>
      </c>
      <c s="37">
        <v>150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386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486</v>
      </c>
    </row>
    <row r="63" spans="1:5" ht="63.75">
      <c r="A63" t="s">
        <v>59</v>
      </c>
      <c r="E63" s="39" t="s">
        <v>487</v>
      </c>
    </row>
    <row r="64" spans="1:16" ht="12.75">
      <c r="A64" t="s">
        <v>49</v>
      </c>
      <c s="34" t="s">
        <v>247</v>
      </c>
      <c s="34" t="s">
        <v>488</v>
      </c>
      <c s="35" t="s">
        <v>51</v>
      </c>
      <c s="6" t="s">
        <v>489</v>
      </c>
      <c s="36" t="s">
        <v>69</v>
      </c>
      <c s="37">
        <v>34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386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25.5">
      <c r="A66" s="35" t="s">
        <v>57</v>
      </c>
      <c r="E66" s="40" t="s">
        <v>490</v>
      </c>
    </row>
    <row r="67" spans="1:5" ht="191.25">
      <c r="A67" t="s">
        <v>59</v>
      </c>
      <c r="E67" s="39" t="s">
        <v>491</v>
      </c>
    </row>
    <row r="68" spans="1:16" ht="12.75">
      <c r="A68" t="s">
        <v>49</v>
      </c>
      <c s="34" t="s">
        <v>250</v>
      </c>
      <c s="34" t="s">
        <v>492</v>
      </c>
      <c s="35" t="s">
        <v>51</v>
      </c>
      <c s="6" t="s">
        <v>493</v>
      </c>
      <c s="36" t="s">
        <v>82</v>
      </c>
      <c s="37">
        <v>17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386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494</v>
      </c>
    </row>
    <row r="71" spans="1:5" ht="38.25">
      <c r="A71" t="s">
        <v>59</v>
      </c>
      <c r="E71" s="39" t="s">
        <v>495</v>
      </c>
    </row>
    <row r="72" spans="1:16" ht="12.75">
      <c r="A72" t="s">
        <v>49</v>
      </c>
      <c s="34" t="s">
        <v>171</v>
      </c>
      <c s="34" t="s">
        <v>496</v>
      </c>
      <c s="35" t="s">
        <v>51</v>
      </c>
      <c s="6" t="s">
        <v>497</v>
      </c>
      <c s="36" t="s">
        <v>53</v>
      </c>
      <c s="37">
        <v>180.623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386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25.5">
      <c r="A74" s="35" t="s">
        <v>57</v>
      </c>
      <c r="E74" s="40" t="s">
        <v>498</v>
      </c>
    </row>
    <row r="75" spans="1:5" ht="102">
      <c r="A75" t="s">
        <v>59</v>
      </c>
      <c r="E75" s="39" t="s">
        <v>475</v>
      </c>
    </row>
    <row r="76" spans="1:13" ht="12.75">
      <c r="A76" t="s">
        <v>46</v>
      </c>
      <c r="C76" s="31" t="s">
        <v>66</v>
      </c>
      <c r="E76" s="33" t="s">
        <v>499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175</v>
      </c>
      <c s="34" t="s">
        <v>500</v>
      </c>
      <c s="35" t="s">
        <v>51</v>
      </c>
      <c s="6" t="s">
        <v>501</v>
      </c>
      <c s="36" t="s">
        <v>63</v>
      </c>
      <c s="37">
        <v>54.635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386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38.25">
      <c r="A79" s="35" t="s">
        <v>57</v>
      </c>
      <c r="E79" s="40" t="s">
        <v>502</v>
      </c>
    </row>
    <row r="80" spans="1:5" ht="38.25">
      <c r="A80" t="s">
        <v>59</v>
      </c>
      <c r="E80" s="39" t="s">
        <v>503</v>
      </c>
    </row>
    <row r="81" spans="1:16" ht="25.5">
      <c r="A81" t="s">
        <v>49</v>
      </c>
      <c s="34" t="s">
        <v>178</v>
      </c>
      <c s="34" t="s">
        <v>504</v>
      </c>
      <c s="35" t="s">
        <v>51</v>
      </c>
      <c s="6" t="s">
        <v>505</v>
      </c>
      <c s="36" t="s">
        <v>63</v>
      </c>
      <c s="37">
        <v>45.15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386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38.25">
      <c r="A83" s="35" t="s">
        <v>57</v>
      </c>
      <c r="E83" s="40" t="s">
        <v>506</v>
      </c>
    </row>
    <row r="84" spans="1:5" ht="38.25">
      <c r="A84" t="s">
        <v>59</v>
      </c>
      <c r="E84" s="39" t="s">
        <v>507</v>
      </c>
    </row>
    <row r="85" spans="1:13" ht="12.75">
      <c r="A85" t="s">
        <v>46</v>
      </c>
      <c r="C85" s="31" t="s">
        <v>76</v>
      </c>
      <c r="E85" s="33" t="s">
        <v>407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83</v>
      </c>
      <c s="34" t="s">
        <v>508</v>
      </c>
      <c s="35" t="s">
        <v>51</v>
      </c>
      <c s="6" t="s">
        <v>509</v>
      </c>
      <c s="36" t="s">
        <v>69</v>
      </c>
      <c s="37">
        <v>215.7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386</v>
      </c>
      <c>
        <f>(M86*21)/100</f>
      </c>
      <c t="s">
        <v>27</v>
      </c>
    </row>
    <row r="87" spans="1:5" ht="12.75">
      <c r="A87" s="35" t="s">
        <v>55</v>
      </c>
      <c r="E87" s="39" t="s">
        <v>510</v>
      </c>
    </row>
    <row r="88" spans="1:5" ht="12.75">
      <c r="A88" s="35" t="s">
        <v>57</v>
      </c>
      <c r="E88" s="40" t="s">
        <v>511</v>
      </c>
    </row>
    <row r="89" spans="1:5" ht="89.25">
      <c r="A89" t="s">
        <v>59</v>
      </c>
      <c r="E89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513</v>
      </c>
      <c r="E4" s="26" t="s">
        <v>514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517</v>
      </c>
      <c r="E8" s="30" t="s">
        <v>516</v>
      </c>
      <c r="J8" s="29">
        <f>0+J9+J14+J27+J32+J49+J54</f>
      </c>
      <c s="29">
        <f>0+K9+K14+K27+K32+K49+K54</f>
      </c>
      <c s="29">
        <f>0+L9+L14+L27+L32+L49+L54</f>
      </c>
      <c s="29">
        <f>0+M9+M14+M27+M32+M49+M54</f>
      </c>
    </row>
    <row r="9" spans="1:13" ht="12.75">
      <c r="A9" t="s">
        <v>46</v>
      </c>
      <c r="C9" s="31" t="s">
        <v>381</v>
      </c>
      <c r="E9" s="33" t="s">
        <v>382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383</v>
      </c>
      <c s="35" t="s">
        <v>51</v>
      </c>
      <c s="6" t="s">
        <v>384</v>
      </c>
      <c s="36" t="s">
        <v>385</v>
      </c>
      <c s="37">
        <v>513.463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386</v>
      </c>
      <c>
        <f>(M10*21)/100</f>
      </c>
      <c t="s">
        <v>27</v>
      </c>
    </row>
    <row r="11" spans="1:5" ht="12.75">
      <c r="A11" s="35" t="s">
        <v>55</v>
      </c>
      <c r="E11" s="39" t="s">
        <v>439</v>
      </c>
    </row>
    <row r="12" spans="1:5" ht="12.75">
      <c r="A12" s="35" t="s">
        <v>57</v>
      </c>
      <c r="E12" s="40" t="s">
        <v>518</v>
      </c>
    </row>
    <row r="13" spans="1:5" ht="25.5">
      <c r="A13" t="s">
        <v>59</v>
      </c>
      <c r="E13" s="39" t="s">
        <v>389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445</v>
      </c>
      <c s="35" t="s">
        <v>51</v>
      </c>
      <c s="6" t="s">
        <v>446</v>
      </c>
      <c s="36" t="s">
        <v>63</v>
      </c>
      <c s="37">
        <v>311.19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386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519</v>
      </c>
    </row>
    <row r="18" spans="1:5" ht="369.75">
      <c r="A18" t="s">
        <v>59</v>
      </c>
      <c r="E18" s="39" t="s">
        <v>520</v>
      </c>
    </row>
    <row r="19" spans="1:16" ht="12.75">
      <c r="A19" t="s">
        <v>49</v>
      </c>
      <c s="34" t="s">
        <v>26</v>
      </c>
      <c s="34" t="s">
        <v>458</v>
      </c>
      <c s="35" t="s">
        <v>51</v>
      </c>
      <c s="6" t="s">
        <v>459</v>
      </c>
      <c s="36" t="s">
        <v>53</v>
      </c>
      <c s="37">
        <v>502.717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386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521</v>
      </c>
    </row>
    <row r="22" spans="1:5" ht="38.25">
      <c r="A22" t="s">
        <v>59</v>
      </c>
      <c r="E22" s="39" t="s">
        <v>522</v>
      </c>
    </row>
    <row r="23" spans="1:16" ht="12.75">
      <c r="A23" t="s">
        <v>49</v>
      </c>
      <c s="34" t="s">
        <v>66</v>
      </c>
      <c s="34" t="s">
        <v>462</v>
      </c>
      <c s="35" t="s">
        <v>51</v>
      </c>
      <c s="6" t="s">
        <v>463</v>
      </c>
      <c s="36" t="s">
        <v>53</v>
      </c>
      <c s="37">
        <v>502.717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386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521</v>
      </c>
    </row>
    <row r="26" spans="1:5" ht="25.5">
      <c r="A26" t="s">
        <v>59</v>
      </c>
      <c r="E26" s="39" t="s">
        <v>464</v>
      </c>
    </row>
    <row r="27" spans="1:13" ht="12.75">
      <c r="A27" t="s">
        <v>46</v>
      </c>
      <c r="C27" s="31" t="s">
        <v>26</v>
      </c>
      <c r="E27" s="33" t="s">
        <v>523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524</v>
      </c>
      <c s="35" t="s">
        <v>51</v>
      </c>
      <c s="6" t="s">
        <v>525</v>
      </c>
      <c s="36" t="s">
        <v>526</v>
      </c>
      <c s="37">
        <v>1513.581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386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51</v>
      </c>
    </row>
    <row r="31" spans="1:5" ht="318.75">
      <c r="A31" t="s">
        <v>59</v>
      </c>
      <c r="E31" s="39" t="s">
        <v>527</v>
      </c>
    </row>
    <row r="32" spans="1:13" ht="12.75">
      <c r="A32" t="s">
        <v>46</v>
      </c>
      <c r="C32" s="31" t="s">
        <v>66</v>
      </c>
      <c r="E32" s="33" t="s">
        <v>499</v>
      </c>
      <c r="J32" s="32">
        <f>0</f>
      </c>
      <c s="32">
        <f>0</f>
      </c>
      <c s="32">
        <f>0+L33+L37+L41+L45</f>
      </c>
      <c s="32">
        <f>0+M33+M37+M41+M45</f>
      </c>
    </row>
    <row r="33" spans="1:16" ht="12.75">
      <c r="A33" t="s">
        <v>49</v>
      </c>
      <c s="34" t="s">
        <v>73</v>
      </c>
      <c s="34" t="s">
        <v>500</v>
      </c>
      <c s="35" t="s">
        <v>51</v>
      </c>
      <c s="6" t="s">
        <v>501</v>
      </c>
      <c s="36" t="s">
        <v>63</v>
      </c>
      <c s="37">
        <v>139.06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386</v>
      </c>
      <c>
        <f>(M33*21)/100</f>
      </c>
      <c t="s">
        <v>27</v>
      </c>
    </row>
    <row r="34" spans="1:5" ht="12.75">
      <c r="A34" s="35" t="s">
        <v>55</v>
      </c>
      <c r="E34" s="39" t="s">
        <v>51</v>
      </c>
    </row>
    <row r="35" spans="1:5" ht="12.75">
      <c r="A35" s="35" t="s">
        <v>57</v>
      </c>
      <c r="E35" s="40" t="s">
        <v>528</v>
      </c>
    </row>
    <row r="36" spans="1:5" ht="38.25">
      <c r="A36" t="s">
        <v>59</v>
      </c>
      <c r="E36" s="39" t="s">
        <v>472</v>
      </c>
    </row>
    <row r="37" spans="1:16" ht="12.75">
      <c r="A37" t="s">
        <v>49</v>
      </c>
      <c s="34" t="s">
        <v>128</v>
      </c>
      <c s="34" t="s">
        <v>529</v>
      </c>
      <c s="35" t="s">
        <v>51</v>
      </c>
      <c s="6" t="s">
        <v>530</v>
      </c>
      <c s="36" t="s">
        <v>63</v>
      </c>
      <c s="37">
        <v>205.5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386</v>
      </c>
      <c>
        <f>(M37*21)/100</f>
      </c>
      <c t="s">
        <v>27</v>
      </c>
    </row>
    <row r="38" spans="1:5" ht="12.75">
      <c r="A38" s="35" t="s">
        <v>55</v>
      </c>
      <c r="E38" s="39" t="s">
        <v>51</v>
      </c>
    </row>
    <row r="39" spans="1:5" ht="12.75">
      <c r="A39" s="35" t="s">
        <v>57</v>
      </c>
      <c r="E39" s="40" t="s">
        <v>531</v>
      </c>
    </row>
    <row r="40" spans="1:5" ht="38.25">
      <c r="A40" t="s">
        <v>59</v>
      </c>
      <c r="E40" s="39" t="s">
        <v>472</v>
      </c>
    </row>
    <row r="41" spans="1:16" ht="12.75">
      <c r="A41" t="s">
        <v>49</v>
      </c>
      <c s="34" t="s">
        <v>131</v>
      </c>
      <c s="34" t="s">
        <v>532</v>
      </c>
      <c s="35" t="s">
        <v>51</v>
      </c>
      <c s="6" t="s">
        <v>533</v>
      </c>
      <c s="36" t="s">
        <v>63</v>
      </c>
      <c s="37">
        <v>2.56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386</v>
      </c>
      <c>
        <f>(M41*21)/100</f>
      </c>
      <c t="s">
        <v>27</v>
      </c>
    </row>
    <row r="42" spans="1:5" ht="12.75">
      <c r="A42" s="35" t="s">
        <v>55</v>
      </c>
      <c r="E42" s="39" t="s">
        <v>534</v>
      </c>
    </row>
    <row r="43" spans="1:5" ht="12.75">
      <c r="A43" s="35" t="s">
        <v>57</v>
      </c>
      <c r="E43" s="40" t="s">
        <v>535</v>
      </c>
    </row>
    <row r="44" spans="1:5" ht="293.25">
      <c r="A44" t="s">
        <v>59</v>
      </c>
      <c r="E44" s="39" t="s">
        <v>536</v>
      </c>
    </row>
    <row r="45" spans="1:16" ht="12.75">
      <c r="A45" t="s">
        <v>49</v>
      </c>
      <c s="34" t="s">
        <v>76</v>
      </c>
      <c s="34" t="s">
        <v>537</v>
      </c>
      <c s="35" t="s">
        <v>51</v>
      </c>
      <c s="6" t="s">
        <v>538</v>
      </c>
      <c s="36" t="s">
        <v>53</v>
      </c>
      <c s="37">
        <v>246.111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386</v>
      </c>
      <c>
        <f>(M45*21)/100</f>
      </c>
      <c t="s">
        <v>27</v>
      </c>
    </row>
    <row r="46" spans="1:5" ht="12.75">
      <c r="A46" s="35" t="s">
        <v>55</v>
      </c>
      <c r="E46" s="39" t="s">
        <v>539</v>
      </c>
    </row>
    <row r="47" spans="1:5" ht="12.75">
      <c r="A47" s="35" t="s">
        <v>57</v>
      </c>
      <c r="E47" s="40" t="s">
        <v>540</v>
      </c>
    </row>
    <row r="48" spans="1:5" ht="89.25">
      <c r="A48" t="s">
        <v>59</v>
      </c>
      <c r="E48" s="39" t="s">
        <v>541</v>
      </c>
    </row>
    <row r="49" spans="1:13" ht="12.75">
      <c r="A49" t="s">
        <v>46</v>
      </c>
      <c r="C49" s="31" t="s">
        <v>70</v>
      </c>
      <c r="E49" s="33" t="s">
        <v>390</v>
      </c>
      <c r="J49" s="32">
        <f>0</f>
      </c>
      <c s="32">
        <f>0</f>
      </c>
      <c s="32">
        <f>0+L50</f>
      </c>
      <c s="32">
        <f>0+M50</f>
      </c>
    </row>
    <row r="50" spans="1:16" ht="12.75">
      <c r="A50" t="s">
        <v>49</v>
      </c>
      <c s="34" t="s">
        <v>79</v>
      </c>
      <c s="34" t="s">
        <v>542</v>
      </c>
      <c s="35" t="s">
        <v>51</v>
      </c>
      <c s="6" t="s">
        <v>543</v>
      </c>
      <c s="36" t="s">
        <v>53</v>
      </c>
      <c s="37">
        <v>1.2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386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53">
      <c r="A53" t="s">
        <v>59</v>
      </c>
      <c r="E53" s="39" t="s">
        <v>544</v>
      </c>
    </row>
    <row r="54" spans="1:13" ht="12.75">
      <c r="A54" t="s">
        <v>46</v>
      </c>
      <c r="C54" s="31" t="s">
        <v>76</v>
      </c>
      <c r="E54" s="33" t="s">
        <v>407</v>
      </c>
      <c r="J54" s="32">
        <f>0</f>
      </c>
      <c s="32">
        <f>0</f>
      </c>
      <c s="32">
        <f>0+L55+L59+L63+L67+L71+L75+L79+L83+L87+L91+L95+L99+L103</f>
      </c>
      <c s="32">
        <f>0+M55+M59+M63+M67+M71+M75+M79+M83+M87+M91+M95+M99+M103</f>
      </c>
    </row>
    <row r="55" spans="1:16" ht="12.75">
      <c r="A55" t="s">
        <v>49</v>
      </c>
      <c s="34" t="s">
        <v>241</v>
      </c>
      <c s="34" t="s">
        <v>545</v>
      </c>
      <c s="35" t="s">
        <v>51</v>
      </c>
      <c s="6" t="s">
        <v>546</v>
      </c>
      <c s="36" t="s">
        <v>526</v>
      </c>
      <c s="37">
        <v>481.9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386</v>
      </c>
      <c>
        <f>(M55*21)/100</f>
      </c>
      <c t="s">
        <v>27</v>
      </c>
    </row>
    <row r="56" spans="1:5" ht="12.75">
      <c r="A56" s="35" t="s">
        <v>55</v>
      </c>
      <c r="E56" s="39" t="s">
        <v>547</v>
      </c>
    </row>
    <row r="57" spans="1:5" ht="25.5">
      <c r="A57" s="35" t="s">
        <v>57</v>
      </c>
      <c r="E57" s="40" t="s">
        <v>548</v>
      </c>
    </row>
    <row r="58" spans="1:5" ht="102">
      <c r="A58" t="s">
        <v>59</v>
      </c>
      <c r="E58" s="39" t="s">
        <v>549</v>
      </c>
    </row>
    <row r="59" spans="1:16" ht="12.75">
      <c r="A59" t="s">
        <v>49</v>
      </c>
      <c s="34" t="s">
        <v>244</v>
      </c>
      <c s="34" t="s">
        <v>550</v>
      </c>
      <c s="35" t="s">
        <v>51</v>
      </c>
      <c s="6" t="s">
        <v>551</v>
      </c>
      <c s="36" t="s">
        <v>69</v>
      </c>
      <c s="37">
        <v>99.812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386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552</v>
      </c>
    </row>
    <row r="62" spans="1:5" ht="51">
      <c r="A62" t="s">
        <v>59</v>
      </c>
      <c r="E62" s="39" t="s">
        <v>553</v>
      </c>
    </row>
    <row r="63" spans="1:16" ht="12.75">
      <c r="A63" t="s">
        <v>49</v>
      </c>
      <c s="34" t="s">
        <v>168</v>
      </c>
      <c s="34" t="s">
        <v>554</v>
      </c>
      <c s="35" t="s">
        <v>51</v>
      </c>
      <c s="6" t="s">
        <v>555</v>
      </c>
      <c s="36" t="s">
        <v>69</v>
      </c>
      <c s="37">
        <v>105.56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386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556</v>
      </c>
    </row>
    <row r="66" spans="1:5" ht="229.5">
      <c r="A66" t="s">
        <v>59</v>
      </c>
      <c r="E66" s="39" t="s">
        <v>557</v>
      </c>
    </row>
    <row r="67" spans="1:16" ht="25.5">
      <c r="A67" t="s">
        <v>49</v>
      </c>
      <c s="34" t="s">
        <v>247</v>
      </c>
      <c s="34" t="s">
        <v>558</v>
      </c>
      <c s="35" t="s">
        <v>51</v>
      </c>
      <c s="6" t="s">
        <v>559</v>
      </c>
      <c s="36" t="s">
        <v>69</v>
      </c>
      <c s="37">
        <v>100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386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229.5">
      <c r="A70" t="s">
        <v>59</v>
      </c>
      <c r="E70" s="39" t="s">
        <v>560</v>
      </c>
    </row>
    <row r="71" spans="1:16" ht="25.5">
      <c r="A71" t="s">
        <v>49</v>
      </c>
      <c s="34" t="s">
        <v>250</v>
      </c>
      <c s="34" t="s">
        <v>561</v>
      </c>
      <c s="35" t="s">
        <v>51</v>
      </c>
      <c s="6" t="s">
        <v>562</v>
      </c>
      <c s="36" t="s">
        <v>69</v>
      </c>
      <c s="37">
        <v>100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386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51</v>
      </c>
    </row>
    <row r="74" spans="1:5" ht="89.25">
      <c r="A74" t="s">
        <v>59</v>
      </c>
      <c r="E74" s="39" t="s">
        <v>563</v>
      </c>
    </row>
    <row r="75" spans="1:16" ht="12.75">
      <c r="A75" t="s">
        <v>49</v>
      </c>
      <c s="34" t="s">
        <v>171</v>
      </c>
      <c s="34" t="s">
        <v>564</v>
      </c>
      <c s="35" t="s">
        <v>51</v>
      </c>
      <c s="6" t="s">
        <v>565</v>
      </c>
      <c s="36" t="s">
        <v>53</v>
      </c>
      <c s="37">
        <v>1.2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386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51</v>
      </c>
    </row>
    <row r="78" spans="1:5" ht="229.5">
      <c r="A78" t="s">
        <v>59</v>
      </c>
      <c r="E78" s="39" t="s">
        <v>566</v>
      </c>
    </row>
    <row r="79" spans="1:16" ht="12.75">
      <c r="A79" t="s">
        <v>49</v>
      </c>
      <c s="34" t="s">
        <v>175</v>
      </c>
      <c s="34" t="s">
        <v>422</v>
      </c>
      <c s="35" t="s">
        <v>51</v>
      </c>
      <c s="6" t="s">
        <v>423</v>
      </c>
      <c s="36" t="s">
        <v>63</v>
      </c>
      <c s="37">
        <v>8.67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386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567</v>
      </c>
    </row>
    <row r="82" spans="1:5" ht="140.25">
      <c r="A82" t="s">
        <v>59</v>
      </c>
      <c r="E82" s="39" t="s">
        <v>425</v>
      </c>
    </row>
    <row r="83" spans="1:16" ht="25.5">
      <c r="A83" t="s">
        <v>49</v>
      </c>
      <c s="34" t="s">
        <v>178</v>
      </c>
      <c s="34" t="s">
        <v>568</v>
      </c>
      <c s="35" t="s">
        <v>51</v>
      </c>
      <c s="6" t="s">
        <v>569</v>
      </c>
      <c s="36" t="s">
        <v>82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443</v>
      </c>
      <c>
        <f>(M83*21)/100</f>
      </c>
      <c t="s">
        <v>27</v>
      </c>
    </row>
    <row r="84" spans="1:5" ht="12.75">
      <c r="A84" s="35" t="s">
        <v>55</v>
      </c>
      <c r="E84" s="39" t="s">
        <v>570</v>
      </c>
    </row>
    <row r="85" spans="1:5" ht="12.75">
      <c r="A85" s="35" t="s">
        <v>57</v>
      </c>
      <c r="E85" s="40" t="s">
        <v>51</v>
      </c>
    </row>
    <row r="86" spans="1:5" ht="140.25">
      <c r="A86" t="s">
        <v>59</v>
      </c>
      <c r="E86" s="39" t="s">
        <v>413</v>
      </c>
    </row>
    <row r="87" spans="1:16" ht="12.75">
      <c r="A87" t="s">
        <v>49</v>
      </c>
      <c s="34" t="s">
        <v>83</v>
      </c>
      <c s="34" t="s">
        <v>571</v>
      </c>
      <c s="35" t="s">
        <v>51</v>
      </c>
      <c s="6" t="s">
        <v>572</v>
      </c>
      <c s="36" t="s">
        <v>82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443</v>
      </c>
      <c>
        <f>(M87*21)/100</f>
      </c>
      <c t="s">
        <v>27</v>
      </c>
    </row>
    <row r="88" spans="1:5" ht="12.75">
      <c r="A88" s="35" t="s">
        <v>55</v>
      </c>
      <c r="E88" s="39" t="s">
        <v>573</v>
      </c>
    </row>
    <row r="89" spans="1:5" ht="12.75">
      <c r="A89" s="35" t="s">
        <v>57</v>
      </c>
      <c r="E89" s="40" t="s">
        <v>51</v>
      </c>
    </row>
    <row r="90" spans="1:5" ht="140.25">
      <c r="A90" t="s">
        <v>59</v>
      </c>
      <c r="E90" s="39" t="s">
        <v>413</v>
      </c>
    </row>
    <row r="91" spans="1:16" ht="25.5">
      <c r="A91" t="s">
        <v>49</v>
      </c>
      <c s="34" t="s">
        <v>86</v>
      </c>
      <c s="34" t="s">
        <v>574</v>
      </c>
      <c s="35" t="s">
        <v>51</v>
      </c>
      <c s="6" t="s">
        <v>575</v>
      </c>
      <c s="36" t="s">
        <v>82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443</v>
      </c>
      <c>
        <f>(M91*21)/100</f>
      </c>
      <c t="s">
        <v>27</v>
      </c>
    </row>
    <row r="92" spans="1:5" ht="25.5">
      <c r="A92" s="35" t="s">
        <v>55</v>
      </c>
      <c r="E92" s="39" t="s">
        <v>576</v>
      </c>
    </row>
    <row r="93" spans="1:5" ht="12.75">
      <c r="A93" s="35" t="s">
        <v>57</v>
      </c>
      <c r="E93" s="40" t="s">
        <v>51</v>
      </c>
    </row>
    <row r="94" spans="1:5" ht="140.25">
      <c r="A94" t="s">
        <v>59</v>
      </c>
      <c r="E94" s="39" t="s">
        <v>413</v>
      </c>
    </row>
    <row r="95" spans="1:16" ht="12.75">
      <c r="A95" t="s">
        <v>49</v>
      </c>
      <c s="34" t="s">
        <v>89</v>
      </c>
      <c s="34" t="s">
        <v>577</v>
      </c>
      <c s="35" t="s">
        <v>51</v>
      </c>
      <c s="6" t="s">
        <v>578</v>
      </c>
      <c s="36" t="s">
        <v>82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443</v>
      </c>
      <c>
        <f>(M95*21)/100</f>
      </c>
      <c t="s">
        <v>27</v>
      </c>
    </row>
    <row r="96" spans="1:5" ht="12.75">
      <c r="A96" s="35" t="s">
        <v>55</v>
      </c>
      <c r="E96" s="39" t="s">
        <v>579</v>
      </c>
    </row>
    <row r="97" spans="1:5" ht="38.25">
      <c r="A97" s="35" t="s">
        <v>57</v>
      </c>
      <c r="E97" s="40" t="s">
        <v>580</v>
      </c>
    </row>
    <row r="98" spans="1:5" ht="140.25">
      <c r="A98" t="s">
        <v>59</v>
      </c>
      <c r="E98" s="39" t="s">
        <v>413</v>
      </c>
    </row>
    <row r="99" spans="1:16" ht="25.5">
      <c r="A99" t="s">
        <v>49</v>
      </c>
      <c s="34" t="s">
        <v>92</v>
      </c>
      <c s="34" t="s">
        <v>581</v>
      </c>
      <c s="35" t="s">
        <v>51</v>
      </c>
      <c s="6" t="s">
        <v>582</v>
      </c>
      <c s="36" t="s">
        <v>82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443</v>
      </c>
      <c>
        <f>(M99*21)/100</f>
      </c>
      <c t="s">
        <v>27</v>
      </c>
    </row>
    <row r="100" spans="1:5" ht="12.75">
      <c r="A100" s="35" t="s">
        <v>55</v>
      </c>
      <c r="E100" s="39" t="s">
        <v>583</v>
      </c>
    </row>
    <row r="101" spans="1:5" ht="12.75">
      <c r="A101" s="35" t="s">
        <v>57</v>
      </c>
      <c r="E101" s="40" t="s">
        <v>51</v>
      </c>
    </row>
    <row r="102" spans="1:5" ht="140.25">
      <c r="A102" t="s">
        <v>59</v>
      </c>
      <c r="E102" s="39" t="s">
        <v>413</v>
      </c>
    </row>
    <row r="103" spans="1:16" ht="12.75">
      <c r="A103" t="s">
        <v>49</v>
      </c>
      <c s="34" t="s">
        <v>181</v>
      </c>
      <c s="34" t="s">
        <v>584</v>
      </c>
      <c s="35" t="s">
        <v>51</v>
      </c>
      <c s="6" t="s">
        <v>585</v>
      </c>
      <c s="36" t="s">
        <v>82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443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51</v>
      </c>
    </row>
    <row r="106" spans="1:5" ht="51">
      <c r="A106" t="s">
        <v>59</v>
      </c>
      <c r="E106" s="39" t="s">
        <v>586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587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587</v>
      </c>
      <c r="E4" s="26" t="s">
        <v>588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COUNTIFS(L8:L169,"=0",A8:A169,"P")+COUNTIFS(L8:L169,"",A8:A169,"P")+SUM(Q8:Q169)</f>
      </c>
    </row>
    <row r="8" spans="1:13" ht="12.75">
      <c r="A8" t="s">
        <v>44</v>
      </c>
      <c r="C8" s="28" t="s">
        <v>591</v>
      </c>
      <c r="E8" s="30" t="s">
        <v>590</v>
      </c>
      <c r="J8" s="29">
        <f>0+J9+J22+J59+J100+J109+J126+J135+J144</f>
      </c>
      <c s="29">
        <f>0+K9+K22+K59+K100+K109+K126+K135+K144</f>
      </c>
      <c s="29">
        <f>0+L9+L22+L59+L100+L109+L126+L135+L144</f>
      </c>
      <c s="29">
        <f>0+M9+M22+M59+M100+M109+M126+M135+M144</f>
      </c>
    </row>
    <row r="9" spans="1:13" ht="12.75">
      <c r="A9" t="s">
        <v>46</v>
      </c>
      <c r="C9" s="31" t="s">
        <v>381</v>
      </c>
      <c r="E9" s="33" t="s">
        <v>382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592</v>
      </c>
      <c s="35" t="s">
        <v>51</v>
      </c>
      <c s="6" t="s">
        <v>384</v>
      </c>
      <c s="36" t="s">
        <v>385</v>
      </c>
      <c s="37">
        <v>665.633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386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593</v>
      </c>
    </row>
    <row r="13" spans="1:5" ht="25.5">
      <c r="A13" t="s">
        <v>59</v>
      </c>
      <c r="E13" s="39" t="s">
        <v>389</v>
      </c>
    </row>
    <row r="14" spans="1:16" ht="12.75">
      <c r="A14" t="s">
        <v>49</v>
      </c>
      <c s="34" t="s">
        <v>27</v>
      </c>
      <c s="34" t="s">
        <v>594</v>
      </c>
      <c s="35" t="s">
        <v>51</v>
      </c>
      <c s="6" t="s">
        <v>384</v>
      </c>
      <c s="36" t="s">
        <v>385</v>
      </c>
      <c s="37">
        <v>28.25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386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595</v>
      </c>
    </row>
    <row r="17" spans="1:5" ht="25.5">
      <c r="A17" t="s">
        <v>59</v>
      </c>
      <c r="E17" s="39" t="s">
        <v>389</v>
      </c>
    </row>
    <row r="18" spans="1:16" ht="12.75">
      <c r="A18" t="s">
        <v>49</v>
      </c>
      <c s="34" t="s">
        <v>26</v>
      </c>
      <c s="34" t="s">
        <v>596</v>
      </c>
      <c s="35" t="s">
        <v>51</v>
      </c>
      <c s="6" t="s">
        <v>384</v>
      </c>
      <c s="36" t="s">
        <v>385</v>
      </c>
      <c s="37">
        <v>21.096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386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597</v>
      </c>
    </row>
    <row r="21" spans="1:5" ht="25.5">
      <c r="A21" t="s">
        <v>59</v>
      </c>
      <c r="E21" s="39" t="s">
        <v>389</v>
      </c>
    </row>
    <row r="22" spans="1:13" ht="12.75">
      <c r="A22" t="s">
        <v>46</v>
      </c>
      <c r="C22" s="31" t="s">
        <v>47</v>
      </c>
      <c r="E22" s="33" t="s">
        <v>48</v>
      </c>
      <c r="J22" s="32">
        <f>0</f>
      </c>
      <c s="32">
        <f>0</f>
      </c>
      <c s="32">
        <f>0+L23+L27+L31+L35+L39+L43+L47+L51+L55</f>
      </c>
      <c s="32">
        <f>0+M23+M27+M31+M35+M39+M43+M47+M51+M55</f>
      </c>
    </row>
    <row r="23" spans="1:16" ht="12.75">
      <c r="A23" t="s">
        <v>49</v>
      </c>
      <c s="34" t="s">
        <v>66</v>
      </c>
      <c s="34" t="s">
        <v>598</v>
      </c>
      <c s="35" t="s">
        <v>51</v>
      </c>
      <c s="6" t="s">
        <v>599</v>
      </c>
      <c s="36" t="s">
        <v>53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386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25.5">
      <c r="A25" s="35" t="s">
        <v>57</v>
      </c>
      <c r="E25" s="40" t="s">
        <v>600</v>
      </c>
    </row>
    <row r="26" spans="1:5" ht="63.75">
      <c r="A26" t="s">
        <v>59</v>
      </c>
      <c r="E26" s="39" t="s">
        <v>601</v>
      </c>
    </row>
    <row r="27" spans="1:16" ht="12.75">
      <c r="A27" t="s">
        <v>49</v>
      </c>
      <c s="34" t="s">
        <v>70</v>
      </c>
      <c s="34" t="s">
        <v>602</v>
      </c>
      <c s="35" t="s">
        <v>51</v>
      </c>
      <c s="6" t="s">
        <v>603</v>
      </c>
      <c s="36" t="s">
        <v>63</v>
      </c>
      <c s="37">
        <v>3.6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386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57</v>
      </c>
      <c r="E29" s="40" t="s">
        <v>604</v>
      </c>
    </row>
    <row r="30" spans="1:5" ht="38.25">
      <c r="A30" t="s">
        <v>59</v>
      </c>
      <c r="E30" s="39" t="s">
        <v>605</v>
      </c>
    </row>
    <row r="31" spans="1:16" ht="12.75">
      <c r="A31" t="s">
        <v>49</v>
      </c>
      <c s="34" t="s">
        <v>73</v>
      </c>
      <c s="34" t="s">
        <v>606</v>
      </c>
      <c s="35" t="s">
        <v>51</v>
      </c>
      <c s="6" t="s">
        <v>607</v>
      </c>
      <c s="36" t="s">
        <v>63</v>
      </c>
      <c s="37">
        <v>320.84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386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76.5">
      <c r="A33" s="35" t="s">
        <v>57</v>
      </c>
      <c r="E33" s="40" t="s">
        <v>608</v>
      </c>
    </row>
    <row r="34" spans="1:5" ht="318.75">
      <c r="A34" t="s">
        <v>59</v>
      </c>
      <c r="E34" s="39" t="s">
        <v>452</v>
      </c>
    </row>
    <row r="35" spans="1:16" ht="12.75">
      <c r="A35" t="s">
        <v>49</v>
      </c>
      <c s="34" t="s">
        <v>128</v>
      </c>
      <c s="34" t="s">
        <v>609</v>
      </c>
      <c s="35" t="s">
        <v>51</v>
      </c>
      <c s="6" t="s">
        <v>610</v>
      </c>
      <c s="36" t="s">
        <v>63</v>
      </c>
      <c s="37">
        <v>0.576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386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57</v>
      </c>
      <c r="E37" s="40" t="s">
        <v>611</v>
      </c>
    </row>
    <row r="38" spans="1:5" ht="318.75">
      <c r="A38" t="s">
        <v>59</v>
      </c>
      <c r="E38" s="39" t="s">
        <v>452</v>
      </c>
    </row>
    <row r="39" spans="1:16" ht="12.75">
      <c r="A39" t="s">
        <v>49</v>
      </c>
      <c s="34" t="s">
        <v>131</v>
      </c>
      <c s="34" t="s">
        <v>612</v>
      </c>
      <c s="35" t="s">
        <v>51</v>
      </c>
      <c s="6" t="s">
        <v>613</v>
      </c>
      <c s="36" t="s">
        <v>63</v>
      </c>
      <c s="37">
        <v>321.416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386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614</v>
      </c>
    </row>
    <row r="42" spans="1:5" ht="191.25">
      <c r="A42" t="s">
        <v>59</v>
      </c>
      <c r="E42" s="39" t="s">
        <v>615</v>
      </c>
    </row>
    <row r="43" spans="1:16" ht="12.75">
      <c r="A43" t="s">
        <v>49</v>
      </c>
      <c s="34" t="s">
        <v>76</v>
      </c>
      <c s="34" t="s">
        <v>616</v>
      </c>
      <c s="35" t="s">
        <v>51</v>
      </c>
      <c s="6" t="s">
        <v>617</v>
      </c>
      <c s="36" t="s">
        <v>63</v>
      </c>
      <c s="37">
        <v>152.43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386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89.25">
      <c r="A45" s="35" t="s">
        <v>57</v>
      </c>
      <c r="E45" s="40" t="s">
        <v>618</v>
      </c>
    </row>
    <row r="46" spans="1:5" ht="229.5">
      <c r="A46" t="s">
        <v>59</v>
      </c>
      <c r="E46" s="39" t="s">
        <v>619</v>
      </c>
    </row>
    <row r="47" spans="1:16" ht="12.75">
      <c r="A47" t="s">
        <v>49</v>
      </c>
      <c s="34" t="s">
        <v>79</v>
      </c>
      <c s="34" t="s">
        <v>620</v>
      </c>
      <c s="35" t="s">
        <v>51</v>
      </c>
      <c s="6" t="s">
        <v>621</v>
      </c>
      <c s="36" t="s">
        <v>63</v>
      </c>
      <c s="37">
        <v>127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386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57</v>
      </c>
      <c r="E49" s="40" t="s">
        <v>622</v>
      </c>
    </row>
    <row r="50" spans="1:5" ht="280.5">
      <c r="A50" t="s">
        <v>59</v>
      </c>
      <c r="E50" s="39" t="s">
        <v>623</v>
      </c>
    </row>
    <row r="51" spans="1:16" ht="12.75">
      <c r="A51" t="s">
        <v>49</v>
      </c>
      <c s="34" t="s">
        <v>241</v>
      </c>
      <c s="34" t="s">
        <v>624</v>
      </c>
      <c s="35" t="s">
        <v>51</v>
      </c>
      <c s="6" t="s">
        <v>625</v>
      </c>
      <c s="36" t="s">
        <v>63</v>
      </c>
      <c s="37">
        <v>3.6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386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626</v>
      </c>
    </row>
    <row r="54" spans="1:5" ht="38.25">
      <c r="A54" t="s">
        <v>59</v>
      </c>
      <c r="E54" s="39" t="s">
        <v>461</v>
      </c>
    </row>
    <row r="55" spans="1:16" ht="12.75">
      <c r="A55" t="s">
        <v>49</v>
      </c>
      <c s="34" t="s">
        <v>244</v>
      </c>
      <c s="34" t="s">
        <v>627</v>
      </c>
      <c s="35" t="s">
        <v>51</v>
      </c>
      <c s="6" t="s">
        <v>628</v>
      </c>
      <c s="36" t="s">
        <v>53</v>
      </c>
      <c s="37">
        <v>36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386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629</v>
      </c>
    </row>
    <row r="58" spans="1:5" ht="25.5">
      <c r="A58" t="s">
        <v>59</v>
      </c>
      <c r="E58" s="39" t="s">
        <v>630</v>
      </c>
    </row>
    <row r="59" spans="1:13" ht="12.75">
      <c r="A59" t="s">
        <v>46</v>
      </c>
      <c r="C59" s="31" t="s">
        <v>27</v>
      </c>
      <c r="E59" s="33" t="s">
        <v>468</v>
      </c>
      <c r="J59" s="32">
        <f>0</f>
      </c>
      <c s="32">
        <f>0</f>
      </c>
      <c s="32">
        <f>0+L60+L64+L68+L72+L76+L80+L84+L88+L92+L96</f>
      </c>
      <c s="32">
        <f>0+M60+M64+M68+M72+M76+M80+M84+M88+M92+M96</f>
      </c>
    </row>
    <row r="60" spans="1:16" ht="12.75">
      <c r="A60" t="s">
        <v>49</v>
      </c>
      <c s="34" t="s">
        <v>168</v>
      </c>
      <c s="34" t="s">
        <v>476</v>
      </c>
      <c s="35" t="s">
        <v>51</v>
      </c>
      <c s="6" t="s">
        <v>477</v>
      </c>
      <c s="36" t="s">
        <v>385</v>
      </c>
      <c s="37">
        <v>6.65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386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51">
      <c r="A62" s="35" t="s">
        <v>57</v>
      </c>
      <c r="E62" s="40" t="s">
        <v>631</v>
      </c>
    </row>
    <row r="63" spans="1:5" ht="38.25">
      <c r="A63" t="s">
        <v>59</v>
      </c>
      <c r="E63" s="39" t="s">
        <v>479</v>
      </c>
    </row>
    <row r="64" spans="1:16" ht="12.75">
      <c r="A64" t="s">
        <v>49</v>
      </c>
      <c s="34" t="s">
        <v>247</v>
      </c>
      <c s="34" t="s">
        <v>480</v>
      </c>
      <c s="35" t="s">
        <v>51</v>
      </c>
      <c s="6" t="s">
        <v>481</v>
      </c>
      <c s="36" t="s">
        <v>63</v>
      </c>
      <c s="37">
        <v>4.32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386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632</v>
      </c>
    </row>
    <row r="67" spans="1:5" ht="25.5">
      <c r="A67" t="s">
        <v>59</v>
      </c>
      <c r="E67" s="39" t="s">
        <v>483</v>
      </c>
    </row>
    <row r="68" spans="1:16" ht="12.75">
      <c r="A68" t="s">
        <v>49</v>
      </c>
      <c s="34" t="s">
        <v>250</v>
      </c>
      <c s="34" t="s">
        <v>633</v>
      </c>
      <c s="35" t="s">
        <v>51</v>
      </c>
      <c s="6" t="s">
        <v>634</v>
      </c>
      <c s="36" t="s">
        <v>82</v>
      </c>
      <c s="37">
        <v>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386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635</v>
      </c>
    </row>
    <row r="71" spans="1:5" ht="12.75">
      <c r="A71" t="s">
        <v>59</v>
      </c>
      <c r="E71" s="39" t="s">
        <v>636</v>
      </c>
    </row>
    <row r="72" spans="1:16" ht="25.5">
      <c r="A72" t="s">
        <v>49</v>
      </c>
      <c s="34" t="s">
        <v>171</v>
      </c>
      <c s="34" t="s">
        <v>637</v>
      </c>
      <c s="35" t="s">
        <v>51</v>
      </c>
      <c s="6" t="s">
        <v>638</v>
      </c>
      <c s="36" t="s">
        <v>69</v>
      </c>
      <c s="37">
        <v>128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386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639</v>
      </c>
    </row>
    <row r="75" spans="1:5" ht="63.75">
      <c r="A75" t="s">
        <v>59</v>
      </c>
      <c r="E75" s="39" t="s">
        <v>487</v>
      </c>
    </row>
    <row r="76" spans="1:16" ht="12.75">
      <c r="A76" t="s">
        <v>49</v>
      </c>
      <c s="34" t="s">
        <v>175</v>
      </c>
      <c s="34" t="s">
        <v>488</v>
      </c>
      <c s="35" t="s">
        <v>51</v>
      </c>
      <c s="6" t="s">
        <v>489</v>
      </c>
      <c s="36" t="s">
        <v>69</v>
      </c>
      <c s="37">
        <v>85.5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386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25.5">
      <c r="A78" s="35" t="s">
        <v>57</v>
      </c>
      <c r="E78" s="40" t="s">
        <v>640</v>
      </c>
    </row>
    <row r="79" spans="1:5" ht="191.25">
      <c r="A79" t="s">
        <v>59</v>
      </c>
      <c r="E79" s="39" t="s">
        <v>491</v>
      </c>
    </row>
    <row r="80" spans="1:16" ht="12.75">
      <c r="A80" t="s">
        <v>49</v>
      </c>
      <c s="34" t="s">
        <v>178</v>
      </c>
      <c s="34" t="s">
        <v>641</v>
      </c>
      <c s="35" t="s">
        <v>51</v>
      </c>
      <c s="6" t="s">
        <v>642</v>
      </c>
      <c s="36" t="s">
        <v>63</v>
      </c>
      <c s="37">
        <v>9.4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386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57</v>
      </c>
      <c r="E82" s="40" t="s">
        <v>643</v>
      </c>
    </row>
    <row r="83" spans="1:5" ht="369.75">
      <c r="A83" t="s">
        <v>59</v>
      </c>
      <c r="E83" s="39" t="s">
        <v>644</v>
      </c>
    </row>
    <row r="84" spans="1:16" ht="12.75">
      <c r="A84" t="s">
        <v>49</v>
      </c>
      <c s="34" t="s">
        <v>83</v>
      </c>
      <c s="34" t="s">
        <v>645</v>
      </c>
      <c s="35" t="s">
        <v>51</v>
      </c>
      <c s="6" t="s">
        <v>646</v>
      </c>
      <c s="36" t="s">
        <v>385</v>
      </c>
      <c s="37">
        <v>0.498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386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647</v>
      </c>
    </row>
    <row r="87" spans="1:5" ht="267.75">
      <c r="A87" t="s">
        <v>59</v>
      </c>
      <c r="E87" s="39" t="s">
        <v>648</v>
      </c>
    </row>
    <row r="88" spans="1:16" ht="12.75">
      <c r="A88" t="s">
        <v>49</v>
      </c>
      <c s="34" t="s">
        <v>86</v>
      </c>
      <c s="34" t="s">
        <v>649</v>
      </c>
      <c s="35" t="s">
        <v>51</v>
      </c>
      <c s="6" t="s">
        <v>650</v>
      </c>
      <c s="36" t="s">
        <v>385</v>
      </c>
      <c s="37">
        <v>0.455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386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651</v>
      </c>
    </row>
    <row r="91" spans="1:5" ht="267.75">
      <c r="A91" t="s">
        <v>59</v>
      </c>
      <c r="E91" s="39" t="s">
        <v>648</v>
      </c>
    </row>
    <row r="92" spans="1:16" ht="12.75">
      <c r="A92" t="s">
        <v>49</v>
      </c>
      <c s="34" t="s">
        <v>89</v>
      </c>
      <c s="34" t="s">
        <v>492</v>
      </c>
      <c s="35" t="s">
        <v>51</v>
      </c>
      <c s="6" t="s">
        <v>493</v>
      </c>
      <c s="36" t="s">
        <v>82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386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57</v>
      </c>
      <c r="E94" s="40" t="s">
        <v>652</v>
      </c>
    </row>
    <row r="95" spans="1:5" ht="38.25">
      <c r="A95" t="s">
        <v>59</v>
      </c>
      <c r="E95" s="39" t="s">
        <v>495</v>
      </c>
    </row>
    <row r="96" spans="1:16" ht="12.75">
      <c r="A96" t="s">
        <v>49</v>
      </c>
      <c s="34" t="s">
        <v>92</v>
      </c>
      <c s="34" t="s">
        <v>653</v>
      </c>
      <c s="35" t="s">
        <v>51</v>
      </c>
      <c s="6" t="s">
        <v>654</v>
      </c>
      <c s="36" t="s">
        <v>69</v>
      </c>
      <c s="37">
        <v>48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386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57</v>
      </c>
      <c r="E98" s="40" t="s">
        <v>655</v>
      </c>
    </row>
    <row r="99" spans="1:5" ht="38.25">
      <c r="A99" t="s">
        <v>59</v>
      </c>
      <c r="E99" s="39" t="s">
        <v>656</v>
      </c>
    </row>
    <row r="100" spans="1:13" ht="12.75">
      <c r="A100" t="s">
        <v>46</v>
      </c>
      <c r="C100" s="31" t="s">
        <v>26</v>
      </c>
      <c r="E100" s="33" t="s">
        <v>523</v>
      </c>
      <c r="J100" s="32">
        <f>0</f>
      </c>
      <c s="32">
        <f>0</f>
      </c>
      <c s="32">
        <f>0+L101+L105</f>
      </c>
      <c s="32">
        <f>0+M101+M105</f>
      </c>
    </row>
    <row r="101" spans="1:16" ht="12.75">
      <c r="A101" t="s">
        <v>49</v>
      </c>
      <c s="34" t="s">
        <v>181</v>
      </c>
      <c s="34" t="s">
        <v>657</v>
      </c>
      <c s="35" t="s">
        <v>51</v>
      </c>
      <c s="6" t="s">
        <v>658</v>
      </c>
      <c s="36" t="s">
        <v>63</v>
      </c>
      <c s="37">
        <v>5.4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386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659</v>
      </c>
    </row>
    <row r="104" spans="1:5" ht="369.75">
      <c r="A104" t="s">
        <v>59</v>
      </c>
      <c r="E104" s="39" t="s">
        <v>660</v>
      </c>
    </row>
    <row r="105" spans="1:16" ht="12.75">
      <c r="A105" t="s">
        <v>49</v>
      </c>
      <c s="34" t="s">
        <v>185</v>
      </c>
      <c s="34" t="s">
        <v>661</v>
      </c>
      <c s="35" t="s">
        <v>51</v>
      </c>
      <c s="6" t="s">
        <v>662</v>
      </c>
      <c s="36" t="s">
        <v>385</v>
      </c>
      <c s="37">
        <v>1.101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386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57</v>
      </c>
      <c r="E107" s="40" t="s">
        <v>663</v>
      </c>
    </row>
    <row r="108" spans="1:5" ht="267.75">
      <c r="A108" t="s">
        <v>59</v>
      </c>
      <c r="E108" s="39" t="s">
        <v>648</v>
      </c>
    </row>
    <row r="109" spans="1:13" ht="12.75">
      <c r="A109" t="s">
        <v>46</v>
      </c>
      <c r="C109" s="31" t="s">
        <v>66</v>
      </c>
      <c r="E109" s="33" t="s">
        <v>499</v>
      </c>
      <c r="J109" s="32">
        <f>0</f>
      </c>
      <c s="32">
        <f>0</f>
      </c>
      <c s="32">
        <f>0+L110+L114+L118+L122</f>
      </c>
      <c s="32">
        <f>0+M110+M114+M118+M122</f>
      </c>
    </row>
    <row r="110" spans="1:16" ht="12.75">
      <c r="A110" t="s">
        <v>49</v>
      </c>
      <c s="34" t="s">
        <v>253</v>
      </c>
      <c s="34" t="s">
        <v>664</v>
      </c>
      <c s="35" t="s">
        <v>51</v>
      </c>
      <c s="6" t="s">
        <v>665</v>
      </c>
      <c s="36" t="s">
        <v>63</v>
      </c>
      <c s="37">
        <v>3.936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386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51">
      <c r="A112" s="35" t="s">
        <v>57</v>
      </c>
      <c r="E112" s="40" t="s">
        <v>666</v>
      </c>
    </row>
    <row r="113" spans="1:5" ht="369.75">
      <c r="A113" t="s">
        <v>59</v>
      </c>
      <c r="E113" s="39" t="s">
        <v>660</v>
      </c>
    </row>
    <row r="114" spans="1:16" ht="12.75">
      <c r="A114" t="s">
        <v>49</v>
      </c>
      <c s="34" t="s">
        <v>211</v>
      </c>
      <c s="34" t="s">
        <v>667</v>
      </c>
      <c s="35" t="s">
        <v>51</v>
      </c>
      <c s="6" t="s">
        <v>668</v>
      </c>
      <c s="36" t="s">
        <v>63</v>
      </c>
      <c s="37">
        <v>2.964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386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51">
      <c r="A116" s="35" t="s">
        <v>57</v>
      </c>
      <c r="E116" s="40" t="s">
        <v>669</v>
      </c>
    </row>
    <row r="117" spans="1:5" ht="369.75">
      <c r="A117" t="s">
        <v>59</v>
      </c>
      <c r="E117" s="39" t="s">
        <v>660</v>
      </c>
    </row>
    <row r="118" spans="1:16" ht="12.75">
      <c r="A118" t="s">
        <v>49</v>
      </c>
      <c s="34" t="s">
        <v>215</v>
      </c>
      <c s="34" t="s">
        <v>670</v>
      </c>
      <c s="35" t="s">
        <v>51</v>
      </c>
      <c s="6" t="s">
        <v>671</v>
      </c>
      <c s="36" t="s">
        <v>385</v>
      </c>
      <c s="37">
        <v>0.274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386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25.5">
      <c r="A120" s="35" t="s">
        <v>57</v>
      </c>
      <c r="E120" s="40" t="s">
        <v>672</v>
      </c>
    </row>
    <row r="121" spans="1:5" ht="191.25">
      <c r="A121" t="s">
        <v>59</v>
      </c>
      <c r="E121" s="39" t="s">
        <v>673</v>
      </c>
    </row>
    <row r="122" spans="1:16" ht="12.75">
      <c r="A122" t="s">
        <v>49</v>
      </c>
      <c s="34" t="s">
        <v>218</v>
      </c>
      <c s="34" t="s">
        <v>674</v>
      </c>
      <c s="35" t="s">
        <v>51</v>
      </c>
      <c s="6" t="s">
        <v>675</v>
      </c>
      <c s="36" t="s">
        <v>63</v>
      </c>
      <c s="37">
        <v>5.728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386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38.25">
      <c r="A124" s="35" t="s">
        <v>57</v>
      </c>
      <c r="E124" s="40" t="s">
        <v>676</v>
      </c>
    </row>
    <row r="125" spans="1:5" ht="102">
      <c r="A125" t="s">
        <v>59</v>
      </c>
      <c r="E125" s="39" t="s">
        <v>677</v>
      </c>
    </row>
    <row r="126" spans="1:13" ht="12.75">
      <c r="A126" t="s">
        <v>46</v>
      </c>
      <c r="C126" s="31" t="s">
        <v>128</v>
      </c>
      <c r="E126" s="33" t="s">
        <v>678</v>
      </c>
      <c r="J126" s="32">
        <f>0</f>
      </c>
      <c s="32">
        <f>0</f>
      </c>
      <c s="32">
        <f>0+L127+L131</f>
      </c>
      <c s="32">
        <f>0+M127+M131</f>
      </c>
    </row>
    <row r="127" spans="1:16" ht="25.5">
      <c r="A127" t="s">
        <v>49</v>
      </c>
      <c s="34" t="s">
        <v>133</v>
      </c>
      <c s="34" t="s">
        <v>679</v>
      </c>
      <c s="35" t="s">
        <v>51</v>
      </c>
      <c s="6" t="s">
        <v>680</v>
      </c>
      <c s="36" t="s">
        <v>53</v>
      </c>
      <c s="37">
        <v>169.62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386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38.25">
      <c r="A129" s="35" t="s">
        <v>57</v>
      </c>
      <c r="E129" s="40" t="s">
        <v>681</v>
      </c>
    </row>
    <row r="130" spans="1:5" ht="191.25">
      <c r="A130" t="s">
        <v>59</v>
      </c>
      <c r="E130" s="39" t="s">
        <v>682</v>
      </c>
    </row>
    <row r="131" spans="1:16" ht="12.75">
      <c r="A131" t="s">
        <v>49</v>
      </c>
      <c s="34" t="s">
        <v>136</v>
      </c>
      <c s="34" t="s">
        <v>683</v>
      </c>
      <c s="35" t="s">
        <v>51</v>
      </c>
      <c s="6" t="s">
        <v>684</v>
      </c>
      <c s="36" t="s">
        <v>53</v>
      </c>
      <c s="37">
        <v>102.2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386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38.25">
      <c r="A133" s="35" t="s">
        <v>57</v>
      </c>
      <c r="E133" s="40" t="s">
        <v>685</v>
      </c>
    </row>
    <row r="134" spans="1:5" ht="38.25">
      <c r="A134" t="s">
        <v>59</v>
      </c>
      <c r="E134" s="39" t="s">
        <v>686</v>
      </c>
    </row>
    <row r="135" spans="1:13" ht="12.75">
      <c r="A135" t="s">
        <v>46</v>
      </c>
      <c r="C135" s="31" t="s">
        <v>131</v>
      </c>
      <c r="E135" s="33" t="s">
        <v>687</v>
      </c>
      <c r="J135" s="32">
        <f>0</f>
      </c>
      <c s="32">
        <f>0</f>
      </c>
      <c s="32">
        <f>0+L136+L140</f>
      </c>
      <c s="32">
        <f>0+M136+M140</f>
      </c>
    </row>
    <row r="136" spans="1:16" ht="12.75">
      <c r="A136" t="s">
        <v>49</v>
      </c>
      <c s="34" t="s">
        <v>139</v>
      </c>
      <c s="34" t="s">
        <v>688</v>
      </c>
      <c s="35" t="s">
        <v>51</v>
      </c>
      <c s="6" t="s">
        <v>689</v>
      </c>
      <c s="36" t="s">
        <v>82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386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38.25">
      <c r="A138" s="35" t="s">
        <v>57</v>
      </c>
      <c r="E138" s="40" t="s">
        <v>690</v>
      </c>
    </row>
    <row r="139" spans="1:5" ht="12.75">
      <c r="A139" t="s">
        <v>59</v>
      </c>
      <c r="E139" s="39" t="s">
        <v>691</v>
      </c>
    </row>
    <row r="140" spans="1:16" ht="12.75">
      <c r="A140" t="s">
        <v>49</v>
      </c>
      <c s="34" t="s">
        <v>143</v>
      </c>
      <c s="34" t="s">
        <v>692</v>
      </c>
      <c s="35" t="s">
        <v>51</v>
      </c>
      <c s="6" t="s">
        <v>693</v>
      </c>
      <c s="36" t="s">
        <v>82</v>
      </c>
      <c s="37">
        <v>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386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694</v>
      </c>
    </row>
    <row r="143" spans="1:5" ht="38.25">
      <c r="A143" t="s">
        <v>59</v>
      </c>
      <c r="E143" s="39" t="s">
        <v>695</v>
      </c>
    </row>
    <row r="144" spans="1:13" ht="12.75">
      <c r="A144" t="s">
        <v>46</v>
      </c>
      <c r="C144" s="31" t="s">
        <v>76</v>
      </c>
      <c r="E144" s="33" t="s">
        <v>407</v>
      </c>
      <c r="J144" s="32">
        <f>0</f>
      </c>
      <c s="32">
        <f>0</f>
      </c>
      <c s="32">
        <f>0+L145+L149+L153+L157+L161+L165+L169</f>
      </c>
      <c s="32">
        <f>0+M145+M149+M153+M157+M161+M165+M169</f>
      </c>
    </row>
    <row r="145" spans="1:16" ht="12.75">
      <c r="A145" t="s">
        <v>49</v>
      </c>
      <c s="34" t="s">
        <v>146</v>
      </c>
      <c s="34" t="s">
        <v>696</v>
      </c>
      <c s="35" t="s">
        <v>697</v>
      </c>
      <c s="6" t="s">
        <v>698</v>
      </c>
      <c s="36" t="s">
        <v>82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386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57</v>
      </c>
      <c r="E147" s="40" t="s">
        <v>699</v>
      </c>
    </row>
    <row r="148" spans="1:5" ht="12.75">
      <c r="A148" t="s">
        <v>59</v>
      </c>
      <c r="E148" s="39" t="s">
        <v>700</v>
      </c>
    </row>
    <row r="149" spans="1:16" ht="12.75">
      <c r="A149" t="s">
        <v>49</v>
      </c>
      <c s="34" t="s">
        <v>149</v>
      </c>
      <c s="34" t="s">
        <v>701</v>
      </c>
      <c s="35" t="s">
        <v>51</v>
      </c>
      <c s="6" t="s">
        <v>702</v>
      </c>
      <c s="36" t="s">
        <v>69</v>
      </c>
      <c s="37">
        <v>11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386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57</v>
      </c>
      <c r="E151" s="40" t="s">
        <v>703</v>
      </c>
    </row>
    <row r="152" spans="1:5" ht="63.75">
      <c r="A152" t="s">
        <v>59</v>
      </c>
      <c r="E152" s="39" t="s">
        <v>704</v>
      </c>
    </row>
    <row r="153" spans="1:16" ht="12.75">
      <c r="A153" t="s">
        <v>49</v>
      </c>
      <c s="34" t="s">
        <v>152</v>
      </c>
      <c s="34" t="s">
        <v>705</v>
      </c>
      <c s="35" t="s">
        <v>51</v>
      </c>
      <c s="6" t="s">
        <v>702</v>
      </c>
      <c s="36" t="s">
        <v>69</v>
      </c>
      <c s="37">
        <v>1.95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386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57</v>
      </c>
      <c r="E155" s="40" t="s">
        <v>706</v>
      </c>
    </row>
    <row r="156" spans="1:5" ht="63.75">
      <c r="A156" t="s">
        <v>59</v>
      </c>
      <c r="E156" s="39" t="s">
        <v>704</v>
      </c>
    </row>
    <row r="157" spans="1:16" ht="12.75">
      <c r="A157" t="s">
        <v>49</v>
      </c>
      <c s="34" t="s">
        <v>155</v>
      </c>
      <c s="34" t="s">
        <v>707</v>
      </c>
      <c s="35" t="s">
        <v>51</v>
      </c>
      <c s="6" t="s">
        <v>708</v>
      </c>
      <c s="36" t="s">
        <v>53</v>
      </c>
      <c s="37">
        <v>32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386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25.5">
      <c r="A159" s="35" t="s">
        <v>57</v>
      </c>
      <c r="E159" s="40" t="s">
        <v>709</v>
      </c>
    </row>
    <row r="160" spans="1:5" ht="102">
      <c r="A160" t="s">
        <v>59</v>
      </c>
      <c r="E160" s="39" t="s">
        <v>710</v>
      </c>
    </row>
    <row r="161" spans="1:16" ht="12.75">
      <c r="A161" t="s">
        <v>49</v>
      </c>
      <c s="34" t="s">
        <v>256</v>
      </c>
      <c s="34" t="s">
        <v>711</v>
      </c>
      <c s="35" t="s">
        <v>51</v>
      </c>
      <c s="6" t="s">
        <v>712</v>
      </c>
      <c s="36" t="s">
        <v>63</v>
      </c>
      <c s="37">
        <v>11.3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386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63.75">
      <c r="A163" s="35" t="s">
        <v>57</v>
      </c>
      <c r="E163" s="40" t="s">
        <v>713</v>
      </c>
    </row>
    <row r="164" spans="1:5" ht="114.75">
      <c r="A164" t="s">
        <v>59</v>
      </c>
      <c r="E164" s="39" t="s">
        <v>714</v>
      </c>
    </row>
    <row r="165" spans="1:16" ht="12.75">
      <c r="A165" t="s">
        <v>49</v>
      </c>
      <c s="34" t="s">
        <v>259</v>
      </c>
      <c s="34" t="s">
        <v>715</v>
      </c>
      <c s="35" t="s">
        <v>51</v>
      </c>
      <c s="6" t="s">
        <v>716</v>
      </c>
      <c s="36" t="s">
        <v>63</v>
      </c>
      <c s="37">
        <v>0.84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386</v>
      </c>
      <c>
        <f>(M165*21)/100</f>
      </c>
      <c t="s">
        <v>27</v>
      </c>
    </row>
    <row r="166" spans="1:5" ht="12.75">
      <c r="A166" s="35" t="s">
        <v>55</v>
      </c>
      <c r="E166" s="39" t="s">
        <v>51</v>
      </c>
    </row>
    <row r="167" spans="1:5" ht="25.5">
      <c r="A167" s="35" t="s">
        <v>57</v>
      </c>
      <c r="E167" s="40" t="s">
        <v>717</v>
      </c>
    </row>
    <row r="168" spans="1:5" ht="114.75">
      <c r="A168" t="s">
        <v>59</v>
      </c>
      <c r="E168" s="39" t="s">
        <v>714</v>
      </c>
    </row>
    <row r="169" spans="1:16" ht="12.75">
      <c r="A169" t="s">
        <v>49</v>
      </c>
      <c s="34" t="s">
        <v>188</v>
      </c>
      <c s="34" t="s">
        <v>718</v>
      </c>
      <c s="35" t="s">
        <v>51</v>
      </c>
      <c s="6" t="s">
        <v>719</v>
      </c>
      <c s="36" t="s">
        <v>69</v>
      </c>
      <c s="37">
        <v>5.3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386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25.5">
      <c r="A171" s="35" t="s">
        <v>57</v>
      </c>
      <c r="E171" s="40" t="s">
        <v>720</v>
      </c>
    </row>
    <row r="172" spans="1:5" ht="127.5">
      <c r="A172" t="s">
        <v>59</v>
      </c>
      <c r="E172" s="39" t="s">
        <v>721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722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722</v>
      </c>
      <c r="E4" s="26" t="s">
        <v>723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726</v>
      </c>
      <c r="E8" s="30" t="s">
        <v>725</v>
      </c>
      <c r="J8" s="29">
        <f>0+J9+J14+J31+J44</f>
      </c>
      <c s="29">
        <f>0+K9+K14+K31+K44</f>
      </c>
      <c s="29">
        <f>0+L9+L14+L31+L44</f>
      </c>
      <c s="29">
        <f>0+M9+M14+M31+M44</f>
      </c>
    </row>
    <row r="9" spans="1:13" ht="12.75">
      <c r="A9" t="s">
        <v>46</v>
      </c>
      <c r="C9" s="31" t="s">
        <v>381</v>
      </c>
      <c r="E9" s="33" t="s">
        <v>382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727</v>
      </c>
      <c s="35" t="s">
        <v>51</v>
      </c>
      <c s="6" t="s">
        <v>728</v>
      </c>
      <c s="36" t="s">
        <v>385</v>
      </c>
      <c s="37">
        <v>470.131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386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729</v>
      </c>
    </row>
    <row r="13" spans="1:5" ht="140.25">
      <c r="A13" t="s">
        <v>59</v>
      </c>
      <c r="E13" s="39" t="s">
        <v>730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445</v>
      </c>
      <c s="35" t="s">
        <v>51</v>
      </c>
      <c s="6" t="s">
        <v>446</v>
      </c>
      <c s="36" t="s">
        <v>63</v>
      </c>
      <c s="37">
        <v>279.456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386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731</v>
      </c>
    </row>
    <row r="18" spans="1:5" ht="369.75">
      <c r="A18" t="s">
        <v>59</v>
      </c>
      <c r="E18" s="39" t="s">
        <v>448</v>
      </c>
    </row>
    <row r="19" spans="1:16" ht="12.75">
      <c r="A19" t="s">
        <v>49</v>
      </c>
      <c s="34" t="s">
        <v>26</v>
      </c>
      <c s="34" t="s">
        <v>458</v>
      </c>
      <c s="35" t="s">
        <v>51</v>
      </c>
      <c s="6" t="s">
        <v>459</v>
      </c>
      <c s="36" t="s">
        <v>53</v>
      </c>
      <c s="37">
        <v>135.439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386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732</v>
      </c>
    </row>
    <row r="22" spans="1:5" ht="38.25">
      <c r="A22" t="s">
        <v>59</v>
      </c>
      <c r="E22" s="39" t="s">
        <v>522</v>
      </c>
    </row>
    <row r="23" spans="1:16" ht="12.75">
      <c r="A23" t="s">
        <v>49</v>
      </c>
      <c s="34" t="s">
        <v>66</v>
      </c>
      <c s="34" t="s">
        <v>462</v>
      </c>
      <c s="35" t="s">
        <v>51</v>
      </c>
      <c s="6" t="s">
        <v>463</v>
      </c>
      <c s="36" t="s">
        <v>53</v>
      </c>
      <c s="37">
        <v>135.439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386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51</v>
      </c>
    </row>
    <row r="26" spans="1:5" ht="25.5">
      <c r="A26" t="s">
        <v>59</v>
      </c>
      <c r="E26" s="39" t="s">
        <v>464</v>
      </c>
    </row>
    <row r="27" spans="1:16" ht="12.75">
      <c r="A27" t="s">
        <v>49</v>
      </c>
      <c s="34" t="s">
        <v>70</v>
      </c>
      <c s="34" t="s">
        <v>733</v>
      </c>
      <c s="35" t="s">
        <v>51</v>
      </c>
      <c s="6" t="s">
        <v>734</v>
      </c>
      <c s="36" t="s">
        <v>82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386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51</v>
      </c>
    </row>
    <row r="30" spans="1:5" ht="89.25">
      <c r="A30" t="s">
        <v>59</v>
      </c>
      <c r="E30" s="39" t="s">
        <v>735</v>
      </c>
    </row>
    <row r="31" spans="1:13" ht="12.75">
      <c r="A31" t="s">
        <v>46</v>
      </c>
      <c r="C31" s="31" t="s">
        <v>70</v>
      </c>
      <c r="E31" s="33" t="s">
        <v>390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73</v>
      </c>
      <c s="34" t="s">
        <v>736</v>
      </c>
      <c s="35" t="s">
        <v>51</v>
      </c>
      <c s="6" t="s">
        <v>737</v>
      </c>
      <c s="36" t="s">
        <v>53</v>
      </c>
      <c s="37">
        <v>136.636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386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57</v>
      </c>
      <c r="E34" s="40" t="s">
        <v>51</v>
      </c>
    </row>
    <row r="35" spans="1:5" ht="51">
      <c r="A35" t="s">
        <v>59</v>
      </c>
      <c r="E35" s="39" t="s">
        <v>738</v>
      </c>
    </row>
    <row r="36" spans="1:16" ht="12.75">
      <c r="A36" t="s">
        <v>49</v>
      </c>
      <c s="34" t="s">
        <v>128</v>
      </c>
      <c s="34" t="s">
        <v>739</v>
      </c>
      <c s="35" t="s">
        <v>51</v>
      </c>
      <c s="6" t="s">
        <v>740</v>
      </c>
      <c s="36" t="s">
        <v>53</v>
      </c>
      <c s="37">
        <v>46.913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386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741</v>
      </c>
    </row>
    <row r="39" spans="1:5" ht="51">
      <c r="A39" t="s">
        <v>59</v>
      </c>
      <c r="E39" s="39" t="s">
        <v>738</v>
      </c>
    </row>
    <row r="40" spans="1:16" ht="12.75">
      <c r="A40" t="s">
        <v>49</v>
      </c>
      <c s="34" t="s">
        <v>131</v>
      </c>
      <c s="34" t="s">
        <v>742</v>
      </c>
      <c s="35" t="s">
        <v>51</v>
      </c>
      <c s="6" t="s">
        <v>743</v>
      </c>
      <c s="36" t="s">
        <v>53</v>
      </c>
      <c s="37">
        <v>178.467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386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744</v>
      </c>
    </row>
    <row r="43" spans="1:5" ht="153">
      <c r="A43" t="s">
        <v>59</v>
      </c>
      <c r="E43" s="39" t="s">
        <v>544</v>
      </c>
    </row>
    <row r="44" spans="1:13" ht="12.75">
      <c r="A44" t="s">
        <v>46</v>
      </c>
      <c r="C44" s="31" t="s">
        <v>76</v>
      </c>
      <c r="E44" s="33" t="s">
        <v>407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76</v>
      </c>
      <c s="34" t="s">
        <v>745</v>
      </c>
      <c s="35" t="s">
        <v>51</v>
      </c>
      <c s="6" t="s">
        <v>746</v>
      </c>
      <c s="36" t="s">
        <v>69</v>
      </c>
      <c s="37">
        <v>152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386</v>
      </c>
      <c>
        <f>(M45*21)/100</f>
      </c>
      <c t="s">
        <v>27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57</v>
      </c>
      <c r="E47" s="40" t="s">
        <v>747</v>
      </c>
    </row>
    <row r="48" spans="1:5" ht="51">
      <c r="A48" t="s">
        <v>59</v>
      </c>
      <c r="E48" s="39" t="s">
        <v>748</v>
      </c>
    </row>
    <row r="49" spans="1:16" ht="12.75">
      <c r="A49" t="s">
        <v>49</v>
      </c>
      <c s="34" t="s">
        <v>79</v>
      </c>
      <c s="34" t="s">
        <v>749</v>
      </c>
      <c s="35" t="s">
        <v>51</v>
      </c>
      <c s="6" t="s">
        <v>750</v>
      </c>
      <c s="36" t="s">
        <v>69</v>
      </c>
      <c s="37">
        <v>110.5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386</v>
      </c>
      <c>
        <f>(M49*21)/100</f>
      </c>
      <c t="s">
        <v>27</v>
      </c>
    </row>
    <row r="50" spans="1:5" ht="12.75">
      <c r="A50" s="35" t="s">
        <v>55</v>
      </c>
      <c r="E50" s="39" t="s">
        <v>751</v>
      </c>
    </row>
    <row r="51" spans="1:5" ht="12.75">
      <c r="A51" s="35" t="s">
        <v>57</v>
      </c>
      <c r="E51" s="40" t="s">
        <v>752</v>
      </c>
    </row>
    <row r="52" spans="1:5" ht="89.25">
      <c r="A52" t="s">
        <v>59</v>
      </c>
      <c r="E52" s="39" t="s">
        <v>753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754</v>
      </c>
      <c r="E4" s="26" t="s">
        <v>755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758</v>
      </c>
      <c r="E8" s="30" t="s">
        <v>757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46</v>
      </c>
      <c r="C9" s="31" t="s">
        <v>128</v>
      </c>
      <c r="E9" s="33" t="s">
        <v>678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759</v>
      </c>
      <c s="35" t="s">
        <v>51</v>
      </c>
      <c s="6" t="s">
        <v>760</v>
      </c>
      <c s="36" t="s">
        <v>53</v>
      </c>
      <c s="37">
        <v>3.695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386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761</v>
      </c>
    </row>
    <row r="13" spans="1:5" ht="102">
      <c r="A13" t="s">
        <v>59</v>
      </c>
      <c r="E13" s="39" t="s">
        <v>762</v>
      </c>
    </row>
    <row r="14" spans="1:16" ht="12.75">
      <c r="A14" t="s">
        <v>49</v>
      </c>
      <c s="34" t="s">
        <v>27</v>
      </c>
      <c s="34" t="s">
        <v>763</v>
      </c>
      <c s="35" t="s">
        <v>51</v>
      </c>
      <c s="6" t="s">
        <v>764</v>
      </c>
      <c s="36" t="s">
        <v>69</v>
      </c>
      <c s="37">
        <v>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386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7.5">
      <c r="A17" t="s">
        <v>59</v>
      </c>
      <c r="E17" s="39" t="s">
        <v>765</v>
      </c>
    </row>
    <row r="18" spans="1:16" ht="12.75">
      <c r="A18" t="s">
        <v>49</v>
      </c>
      <c s="34" t="s">
        <v>26</v>
      </c>
      <c s="34" t="s">
        <v>766</v>
      </c>
      <c s="35" t="s">
        <v>51</v>
      </c>
      <c s="6" t="s">
        <v>767</v>
      </c>
      <c s="36" t="s">
        <v>82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443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51</v>
      </c>
    </row>
    <row r="22" spans="1:16" ht="12.75">
      <c r="A22" t="s">
        <v>49</v>
      </c>
      <c s="34" t="s">
        <v>66</v>
      </c>
      <c s="34" t="s">
        <v>768</v>
      </c>
      <c s="35" t="s">
        <v>51</v>
      </c>
      <c s="6" t="s">
        <v>769</v>
      </c>
      <c s="36" t="s">
        <v>82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443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51</v>
      </c>
    </row>
    <row r="26" spans="1:16" ht="12.75">
      <c r="A26" t="s">
        <v>49</v>
      </c>
      <c s="34" t="s">
        <v>70</v>
      </c>
      <c s="34" t="s">
        <v>770</v>
      </c>
      <c s="35" t="s">
        <v>51</v>
      </c>
      <c s="6" t="s">
        <v>771</v>
      </c>
      <c s="36" t="s">
        <v>82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443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51</v>
      </c>
    </row>
    <row r="30" spans="1:16" ht="12.75">
      <c r="A30" t="s">
        <v>49</v>
      </c>
      <c s="34" t="s">
        <v>73</v>
      </c>
      <c s="34" t="s">
        <v>772</v>
      </c>
      <c s="35" t="s">
        <v>51</v>
      </c>
      <c s="6" t="s">
        <v>773</v>
      </c>
      <c s="36" t="s">
        <v>82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443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2.75">
      <c r="A33" t="s">
        <v>59</v>
      </c>
      <c r="E33" s="39" t="s">
        <v>51</v>
      </c>
    </row>
    <row r="34" spans="1:16" ht="12.75">
      <c r="A34" t="s">
        <v>49</v>
      </c>
      <c s="34" t="s">
        <v>128</v>
      </c>
      <c s="34" t="s">
        <v>774</v>
      </c>
      <c s="35" t="s">
        <v>51</v>
      </c>
      <c s="6" t="s">
        <v>775</v>
      </c>
      <c s="36" t="s">
        <v>69</v>
      </c>
      <c s="37">
        <v>2.2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443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27.5">
      <c r="A37" t="s">
        <v>59</v>
      </c>
      <c r="E37" s="39" t="s">
        <v>765</v>
      </c>
    </row>
    <row r="38" spans="1:16" ht="12.75">
      <c r="A38" t="s">
        <v>49</v>
      </c>
      <c s="34" t="s">
        <v>131</v>
      </c>
      <c s="34" t="s">
        <v>776</v>
      </c>
      <c s="35" t="s">
        <v>51</v>
      </c>
      <c s="6" t="s">
        <v>777</v>
      </c>
      <c s="36" t="s">
        <v>82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443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2.75">
      <c r="A41" t="s">
        <v>59</v>
      </c>
      <c r="E41" s="39" t="s">
        <v>51</v>
      </c>
    </row>
    <row r="42" spans="1:13" ht="12.75">
      <c r="A42" t="s">
        <v>46</v>
      </c>
      <c r="C42" s="31" t="s">
        <v>76</v>
      </c>
      <c r="E42" s="33" t="s">
        <v>407</v>
      </c>
      <c r="J42" s="32">
        <f>0</f>
      </c>
      <c s="32">
        <f>0</f>
      </c>
      <c s="32">
        <f>0+L43</f>
      </c>
      <c s="32">
        <f>0+M43</f>
      </c>
    </row>
    <row r="43" spans="1:16" ht="12.75">
      <c r="A43" t="s">
        <v>49</v>
      </c>
      <c s="34" t="s">
        <v>76</v>
      </c>
      <c s="34" t="s">
        <v>778</v>
      </c>
      <c s="35" t="s">
        <v>51</v>
      </c>
      <c s="6" t="s">
        <v>779</v>
      </c>
      <c s="36" t="s">
        <v>82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443</v>
      </c>
      <c>
        <f>(M43*21)/100</f>
      </c>
      <c t="s">
        <v>27</v>
      </c>
    </row>
    <row r="44" spans="1:5" ht="12.75">
      <c r="A44" s="35" t="s">
        <v>55</v>
      </c>
      <c r="E44" s="39" t="s">
        <v>780</v>
      </c>
    </row>
    <row r="45" spans="1:5" ht="12.75">
      <c r="A45" s="35" t="s">
        <v>57</v>
      </c>
      <c r="E45" s="40" t="s">
        <v>51</v>
      </c>
    </row>
    <row r="46" spans="1:5" ht="76.5">
      <c r="A46" t="s">
        <v>59</v>
      </c>
      <c r="E46" s="39" t="s">
        <v>781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