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outěže_dokumentace_2020\65420163\01_VÝZVA\dotaz k ZD\"/>
    </mc:Choice>
  </mc:AlternateContent>
  <bookViews>
    <workbookView xWindow="0" yWindow="0" windowWidth="23040" windowHeight="9192"/>
  </bookViews>
  <sheets>
    <sheet name="Rekapitulace stavby" sheetId="1" r:id="rId1"/>
    <sheet name="SO 01 - Stavební část" sheetId="2" r:id="rId2"/>
    <sheet name="SO 02 - Oprava elektroins..." sheetId="3" r:id="rId3"/>
    <sheet name="SO 03 - Oprava hromosvodu" sheetId="4" r:id="rId4"/>
    <sheet name="SO 04 - Oprava kanalizace" sheetId="5" r:id="rId5"/>
  </sheets>
  <definedNames>
    <definedName name="_xlnm._FilterDatabase" localSheetId="1" hidden="1">'SO 01 - Stavební část'!$C$141:$K$612</definedName>
    <definedName name="_xlnm._FilterDatabase" localSheetId="2" hidden="1">'SO 02 - Oprava elektroins...'!$C$123:$K$184</definedName>
    <definedName name="_xlnm._FilterDatabase" localSheetId="3" hidden="1">'SO 03 - Oprava hromosvodu'!$C$124:$K$249</definedName>
    <definedName name="_xlnm._FilterDatabase" localSheetId="4" hidden="1">'SO 04 - Oprava kanalizace'!$C$129:$K$209</definedName>
    <definedName name="_xlnm.Print_Titles" localSheetId="0">'Rekapitulace stavby'!$92:$92</definedName>
    <definedName name="_xlnm.Print_Titles" localSheetId="1">'SO 01 - Stavební část'!$141:$141</definedName>
    <definedName name="_xlnm.Print_Titles" localSheetId="2">'SO 02 - Oprava elektroins...'!$123:$123</definedName>
    <definedName name="_xlnm.Print_Titles" localSheetId="3">'SO 03 - Oprava hromosvodu'!$124:$124</definedName>
    <definedName name="_xlnm.Print_Titles" localSheetId="4">'SO 04 - Oprava kanalizace'!$129:$129</definedName>
    <definedName name="_xlnm.Print_Area" localSheetId="0">'Rekapitulace stavby'!$D$4:$AO$76,'Rekapitulace stavby'!$C$82:$AQ$99</definedName>
    <definedName name="_xlnm.Print_Area" localSheetId="1">'SO 01 - Stavební část'!$C$4:$J$76,'SO 01 - Stavební část'!$C$82:$J$123,'SO 01 - Stavební část'!$C$129:$K$612</definedName>
    <definedName name="_xlnm.Print_Area" localSheetId="2">'SO 02 - Oprava elektroins...'!$C$4:$J$76,'SO 02 - Oprava elektroins...'!$C$82:$J$105,'SO 02 - Oprava elektroins...'!$C$111:$K$184</definedName>
    <definedName name="_xlnm.Print_Area" localSheetId="3">'SO 03 - Oprava hromosvodu'!$C$4:$J$76,'SO 03 - Oprava hromosvodu'!$C$82:$J$106,'SO 03 - Oprava hromosvodu'!$C$112:$K$249</definedName>
    <definedName name="_xlnm.Print_Area" localSheetId="4">'SO 04 - Oprava kanalizace'!$C$4:$J$76,'SO 04 - Oprava kanalizace'!$C$82:$J$111,'SO 04 - Oprava kanalizace'!$C$117:$K$209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98" i="1"/>
  <c r="J35" i="5"/>
  <c r="AX98" i="1" s="1"/>
  <c r="BI209" i="5"/>
  <c r="BH209" i="5"/>
  <c r="BF209" i="5"/>
  <c r="BE209" i="5"/>
  <c r="T209" i="5"/>
  <c r="R209" i="5"/>
  <c r="P209" i="5"/>
  <c r="BI208" i="5"/>
  <c r="BH208" i="5"/>
  <c r="BF208" i="5"/>
  <c r="BE208" i="5"/>
  <c r="T208" i="5"/>
  <c r="R208" i="5"/>
  <c r="P208" i="5"/>
  <c r="BI205" i="5"/>
  <c r="BH205" i="5"/>
  <c r="BF205" i="5"/>
  <c r="BE205" i="5"/>
  <c r="T205" i="5"/>
  <c r="R205" i="5"/>
  <c r="P205" i="5"/>
  <c r="BI204" i="5"/>
  <c r="BH204" i="5"/>
  <c r="BF204" i="5"/>
  <c r="BE204" i="5"/>
  <c r="T204" i="5"/>
  <c r="R204" i="5"/>
  <c r="P204" i="5"/>
  <c r="BI203" i="5"/>
  <c r="BH203" i="5"/>
  <c r="BF203" i="5"/>
  <c r="BE203" i="5"/>
  <c r="T203" i="5"/>
  <c r="R203" i="5"/>
  <c r="P203" i="5"/>
  <c r="BI202" i="5"/>
  <c r="BH202" i="5"/>
  <c r="BF202" i="5"/>
  <c r="BE202" i="5"/>
  <c r="T202" i="5"/>
  <c r="R202" i="5"/>
  <c r="P202" i="5"/>
  <c r="BI200" i="5"/>
  <c r="BH200" i="5"/>
  <c r="BF200" i="5"/>
  <c r="BE200" i="5"/>
  <c r="T200" i="5"/>
  <c r="R200" i="5"/>
  <c r="P200" i="5"/>
  <c r="BI198" i="5"/>
  <c r="BH198" i="5"/>
  <c r="BF198" i="5"/>
  <c r="BE198" i="5"/>
  <c r="T198" i="5"/>
  <c r="R198" i="5"/>
  <c r="P198" i="5"/>
  <c r="BI196" i="5"/>
  <c r="BH196" i="5"/>
  <c r="BF196" i="5"/>
  <c r="BE196" i="5"/>
  <c r="T196" i="5"/>
  <c r="R196" i="5"/>
  <c r="P196" i="5"/>
  <c r="BI195" i="5"/>
  <c r="BH195" i="5"/>
  <c r="BF195" i="5"/>
  <c r="BE195" i="5"/>
  <c r="T195" i="5"/>
  <c r="R195" i="5"/>
  <c r="P195" i="5"/>
  <c r="BI193" i="5"/>
  <c r="BH193" i="5"/>
  <c r="BF193" i="5"/>
  <c r="BE193" i="5"/>
  <c r="T193" i="5"/>
  <c r="R193" i="5"/>
  <c r="P193" i="5"/>
  <c r="BI192" i="5"/>
  <c r="BH192" i="5"/>
  <c r="BF192" i="5"/>
  <c r="BE192" i="5"/>
  <c r="T192" i="5"/>
  <c r="R192" i="5"/>
  <c r="P192" i="5"/>
  <c r="BI191" i="5"/>
  <c r="BH191" i="5"/>
  <c r="BF191" i="5"/>
  <c r="BE191" i="5"/>
  <c r="T191" i="5"/>
  <c r="R191" i="5"/>
  <c r="P191" i="5"/>
  <c r="BI189" i="5"/>
  <c r="BH189" i="5"/>
  <c r="BF189" i="5"/>
  <c r="BE189" i="5"/>
  <c r="T189" i="5"/>
  <c r="R189" i="5"/>
  <c r="P189" i="5"/>
  <c r="BI188" i="5"/>
  <c r="BH188" i="5"/>
  <c r="BF188" i="5"/>
  <c r="BE188" i="5"/>
  <c r="T188" i="5"/>
  <c r="R188" i="5"/>
  <c r="P188" i="5"/>
  <c r="BI186" i="5"/>
  <c r="BH186" i="5"/>
  <c r="BF186" i="5"/>
  <c r="BE186" i="5"/>
  <c r="T186" i="5"/>
  <c r="R186" i="5"/>
  <c r="P186" i="5"/>
  <c r="BI185" i="5"/>
  <c r="BH185" i="5"/>
  <c r="BF185" i="5"/>
  <c r="BE185" i="5"/>
  <c r="T185" i="5"/>
  <c r="R185" i="5"/>
  <c r="P185" i="5"/>
  <c r="BI184" i="5"/>
  <c r="BH184" i="5"/>
  <c r="BF184" i="5"/>
  <c r="BE184" i="5"/>
  <c r="T184" i="5"/>
  <c r="R184" i="5"/>
  <c r="P184" i="5"/>
  <c r="BI183" i="5"/>
  <c r="BH183" i="5"/>
  <c r="BF183" i="5"/>
  <c r="BE183" i="5"/>
  <c r="T183" i="5"/>
  <c r="R183" i="5"/>
  <c r="P183" i="5"/>
  <c r="BI182" i="5"/>
  <c r="BH182" i="5"/>
  <c r="BF182" i="5"/>
  <c r="BE182" i="5"/>
  <c r="T182" i="5"/>
  <c r="R182" i="5"/>
  <c r="P182" i="5"/>
  <c r="BI181" i="5"/>
  <c r="BH181" i="5"/>
  <c r="BF181" i="5"/>
  <c r="BE181" i="5"/>
  <c r="T181" i="5"/>
  <c r="R181" i="5"/>
  <c r="P181" i="5"/>
  <c r="BI180" i="5"/>
  <c r="BH180" i="5"/>
  <c r="BF180" i="5"/>
  <c r="BE180" i="5"/>
  <c r="T180" i="5"/>
  <c r="R180" i="5"/>
  <c r="P180" i="5"/>
  <c r="BI179" i="5"/>
  <c r="BH179" i="5"/>
  <c r="BF179" i="5"/>
  <c r="BE179" i="5"/>
  <c r="T179" i="5"/>
  <c r="R179" i="5"/>
  <c r="P179" i="5"/>
  <c r="BI178" i="5"/>
  <c r="BH178" i="5"/>
  <c r="BF178" i="5"/>
  <c r="BE178" i="5"/>
  <c r="T178" i="5"/>
  <c r="R178" i="5"/>
  <c r="P178" i="5"/>
  <c r="BI177" i="5"/>
  <c r="BH177" i="5"/>
  <c r="BF177" i="5"/>
  <c r="BE177" i="5"/>
  <c r="T177" i="5"/>
  <c r="R177" i="5"/>
  <c r="P177" i="5"/>
  <c r="BI176" i="5"/>
  <c r="BH176" i="5"/>
  <c r="BF176" i="5"/>
  <c r="BE176" i="5"/>
  <c r="T176" i="5"/>
  <c r="R176" i="5"/>
  <c r="P176" i="5"/>
  <c r="BI175" i="5"/>
  <c r="BH175" i="5"/>
  <c r="BF175" i="5"/>
  <c r="BE175" i="5"/>
  <c r="T175" i="5"/>
  <c r="R175" i="5"/>
  <c r="P175" i="5"/>
  <c r="BI174" i="5"/>
  <c r="BH174" i="5"/>
  <c r="BF174" i="5"/>
  <c r="BE174" i="5"/>
  <c r="T174" i="5"/>
  <c r="R174" i="5"/>
  <c r="P174" i="5"/>
  <c r="BI173" i="5"/>
  <c r="BH173" i="5"/>
  <c r="BF173" i="5"/>
  <c r="BE173" i="5"/>
  <c r="T173" i="5"/>
  <c r="R173" i="5"/>
  <c r="P173" i="5"/>
  <c r="BI170" i="5"/>
  <c r="BH170" i="5"/>
  <c r="BF170" i="5"/>
  <c r="BE170" i="5"/>
  <c r="T170" i="5"/>
  <c r="T169" i="5" s="1"/>
  <c r="R170" i="5"/>
  <c r="R169" i="5"/>
  <c r="P170" i="5"/>
  <c r="P169" i="5" s="1"/>
  <c r="BI168" i="5"/>
  <c r="BH168" i="5"/>
  <c r="BF168" i="5"/>
  <c r="BE168" i="5"/>
  <c r="T168" i="5"/>
  <c r="R168" i="5"/>
  <c r="P168" i="5"/>
  <c r="BI167" i="5"/>
  <c r="BH167" i="5"/>
  <c r="BF167" i="5"/>
  <c r="BE167" i="5"/>
  <c r="T167" i="5"/>
  <c r="R167" i="5"/>
  <c r="P167" i="5"/>
  <c r="BI166" i="5"/>
  <c r="BH166" i="5"/>
  <c r="BF166" i="5"/>
  <c r="BE166" i="5"/>
  <c r="T166" i="5"/>
  <c r="R166" i="5"/>
  <c r="P166" i="5"/>
  <c r="BI165" i="5"/>
  <c r="BH165" i="5"/>
  <c r="BF165" i="5"/>
  <c r="BE165" i="5"/>
  <c r="T165" i="5"/>
  <c r="R165" i="5"/>
  <c r="P165" i="5"/>
  <c r="BI163" i="5"/>
  <c r="BH163" i="5"/>
  <c r="BF163" i="5"/>
  <c r="BE163" i="5"/>
  <c r="T163" i="5"/>
  <c r="T162" i="5"/>
  <c r="R163" i="5"/>
  <c r="R162" i="5"/>
  <c r="P163" i="5"/>
  <c r="P162" i="5"/>
  <c r="BI161" i="5"/>
  <c r="BH161" i="5"/>
  <c r="BF161" i="5"/>
  <c r="BE161" i="5"/>
  <c r="T161" i="5"/>
  <c r="R161" i="5"/>
  <c r="P161" i="5"/>
  <c r="BI160" i="5"/>
  <c r="BH160" i="5"/>
  <c r="BF160" i="5"/>
  <c r="BE160" i="5"/>
  <c r="T160" i="5"/>
  <c r="R160" i="5"/>
  <c r="P160" i="5"/>
  <c r="BI159" i="5"/>
  <c r="BH159" i="5"/>
  <c r="BF159" i="5"/>
  <c r="BE159" i="5"/>
  <c r="T159" i="5"/>
  <c r="R159" i="5"/>
  <c r="P159" i="5"/>
  <c r="BI158" i="5"/>
  <c r="BH158" i="5"/>
  <c r="BF158" i="5"/>
  <c r="BE158" i="5"/>
  <c r="T158" i="5"/>
  <c r="R158" i="5"/>
  <c r="P158" i="5"/>
  <c r="BI157" i="5"/>
  <c r="BH157" i="5"/>
  <c r="BF157" i="5"/>
  <c r="BE157" i="5"/>
  <c r="T157" i="5"/>
  <c r="R157" i="5"/>
  <c r="P157" i="5"/>
  <c r="BI156" i="5"/>
  <c r="BH156" i="5"/>
  <c r="BF156" i="5"/>
  <c r="BE156" i="5"/>
  <c r="T156" i="5"/>
  <c r="R156" i="5"/>
  <c r="P156" i="5"/>
  <c r="BI155" i="5"/>
  <c r="BH155" i="5"/>
  <c r="BF155" i="5"/>
  <c r="BE155" i="5"/>
  <c r="T155" i="5"/>
  <c r="R155" i="5"/>
  <c r="P155" i="5"/>
  <c r="BI153" i="5"/>
  <c r="BH153" i="5"/>
  <c r="BF153" i="5"/>
  <c r="BE153" i="5"/>
  <c r="T153" i="5"/>
  <c r="R153" i="5"/>
  <c r="P153" i="5"/>
  <c r="BI151" i="5"/>
  <c r="BH151" i="5"/>
  <c r="BF151" i="5"/>
  <c r="BE151" i="5"/>
  <c r="T151" i="5"/>
  <c r="R151" i="5"/>
  <c r="P151" i="5"/>
  <c r="BI150" i="5"/>
  <c r="BH150" i="5"/>
  <c r="BF150" i="5"/>
  <c r="BE150" i="5"/>
  <c r="T150" i="5"/>
  <c r="R150" i="5"/>
  <c r="P150" i="5"/>
  <c r="BI148" i="5"/>
  <c r="BH148" i="5"/>
  <c r="BF148" i="5"/>
  <c r="BE148" i="5"/>
  <c r="T148" i="5"/>
  <c r="T147" i="5"/>
  <c r="R148" i="5"/>
  <c r="R147" i="5"/>
  <c r="P148" i="5"/>
  <c r="P147" i="5"/>
  <c r="BI144" i="5"/>
  <c r="BH144" i="5"/>
  <c r="BF144" i="5"/>
  <c r="BE144" i="5"/>
  <c r="T144" i="5"/>
  <c r="R144" i="5"/>
  <c r="P144" i="5"/>
  <c r="BI143" i="5"/>
  <c r="BH143" i="5"/>
  <c r="BF143" i="5"/>
  <c r="BE143" i="5"/>
  <c r="T143" i="5"/>
  <c r="R143" i="5"/>
  <c r="P143" i="5"/>
  <c r="BI142" i="5"/>
  <c r="BH142" i="5"/>
  <c r="BF142" i="5"/>
  <c r="BE142" i="5"/>
  <c r="T142" i="5"/>
  <c r="R142" i="5"/>
  <c r="P142" i="5"/>
  <c r="BI141" i="5"/>
  <c r="BH141" i="5"/>
  <c r="BF141" i="5"/>
  <c r="BE141" i="5"/>
  <c r="T141" i="5"/>
  <c r="R141" i="5"/>
  <c r="P141" i="5"/>
  <c r="BI140" i="5"/>
  <c r="BH140" i="5"/>
  <c r="BF140" i="5"/>
  <c r="BE140" i="5"/>
  <c r="T140" i="5"/>
  <c r="R140" i="5"/>
  <c r="P140" i="5"/>
  <c r="BI139" i="5"/>
  <c r="BH139" i="5"/>
  <c r="BF139" i="5"/>
  <c r="BE139" i="5"/>
  <c r="T139" i="5"/>
  <c r="R139" i="5"/>
  <c r="P139" i="5"/>
  <c r="BI138" i="5"/>
  <c r="BH138" i="5"/>
  <c r="BF138" i="5"/>
  <c r="BE138" i="5"/>
  <c r="T138" i="5"/>
  <c r="R138" i="5"/>
  <c r="P138" i="5"/>
  <c r="BI137" i="5"/>
  <c r="BH137" i="5"/>
  <c r="BF137" i="5"/>
  <c r="BE137" i="5"/>
  <c r="T137" i="5"/>
  <c r="R137" i="5"/>
  <c r="P137" i="5"/>
  <c r="BI136" i="5"/>
  <c r="BH136" i="5"/>
  <c r="BF136" i="5"/>
  <c r="BE136" i="5"/>
  <c r="T136" i="5"/>
  <c r="R136" i="5"/>
  <c r="P136" i="5"/>
  <c r="BI135" i="5"/>
  <c r="BH135" i="5"/>
  <c r="BF135" i="5"/>
  <c r="BE135" i="5"/>
  <c r="T135" i="5"/>
  <c r="R135" i="5"/>
  <c r="P135" i="5"/>
  <c r="BI134" i="5"/>
  <c r="BH134" i="5"/>
  <c r="BF134" i="5"/>
  <c r="BE134" i="5"/>
  <c r="T134" i="5"/>
  <c r="R134" i="5"/>
  <c r="P134" i="5"/>
  <c r="BI133" i="5"/>
  <c r="BH133" i="5"/>
  <c r="BF133" i="5"/>
  <c r="BE133" i="5"/>
  <c r="T133" i="5"/>
  <c r="R133" i="5"/>
  <c r="P133" i="5"/>
  <c r="F124" i="5"/>
  <c r="E122" i="5"/>
  <c r="F89" i="5"/>
  <c r="E87" i="5"/>
  <c r="J24" i="5"/>
  <c r="E24" i="5"/>
  <c r="J92" i="5"/>
  <c r="J23" i="5"/>
  <c r="J21" i="5"/>
  <c r="E21" i="5"/>
  <c r="J126" i="5"/>
  <c r="J20" i="5"/>
  <c r="J18" i="5"/>
  <c r="E18" i="5"/>
  <c r="F92" i="5"/>
  <c r="J17" i="5"/>
  <c r="J15" i="5"/>
  <c r="E15" i="5"/>
  <c r="F91" i="5"/>
  <c r="J14" i="5"/>
  <c r="J12" i="5"/>
  <c r="J124" i="5"/>
  <c r="E7" i="5"/>
  <c r="E120" i="5"/>
  <c r="J37" i="4"/>
  <c r="J36" i="4"/>
  <c r="AY97" i="1"/>
  <c r="J35" i="4"/>
  <c r="AX97" i="1" s="1"/>
  <c r="BI247" i="4"/>
  <c r="BH247" i="4"/>
  <c r="BF247" i="4"/>
  <c r="BE247" i="4"/>
  <c r="T247" i="4"/>
  <c r="T246" i="4"/>
  <c r="T245" i="4"/>
  <c r="R247" i="4"/>
  <c r="R246" i="4"/>
  <c r="R245" i="4"/>
  <c r="P247" i="4"/>
  <c r="P246" i="4" s="1"/>
  <c r="P245" i="4" s="1"/>
  <c r="BI242" i="4"/>
  <c r="BH242" i="4"/>
  <c r="BF242" i="4"/>
  <c r="BE242" i="4"/>
  <c r="T242" i="4"/>
  <c r="T241" i="4"/>
  <c r="R242" i="4"/>
  <c r="R241" i="4"/>
  <c r="P242" i="4"/>
  <c r="P241" i="4"/>
  <c r="BI238" i="4"/>
  <c r="BH238" i="4"/>
  <c r="BF238" i="4"/>
  <c r="BE238" i="4"/>
  <c r="T238" i="4"/>
  <c r="R238" i="4"/>
  <c r="P238" i="4"/>
  <c r="BI235" i="4"/>
  <c r="BH235" i="4"/>
  <c r="BF235" i="4"/>
  <c r="BE235" i="4"/>
  <c r="T235" i="4"/>
  <c r="R235" i="4"/>
  <c r="P235" i="4"/>
  <c r="BI232" i="4"/>
  <c r="BH232" i="4"/>
  <c r="BF232" i="4"/>
  <c r="BE232" i="4"/>
  <c r="T232" i="4"/>
  <c r="R232" i="4"/>
  <c r="P232" i="4"/>
  <c r="BI228" i="4"/>
  <c r="BH228" i="4"/>
  <c r="BF228" i="4"/>
  <c r="BE228" i="4"/>
  <c r="T228" i="4"/>
  <c r="R228" i="4"/>
  <c r="P228" i="4"/>
  <c r="BI225" i="4"/>
  <c r="BH225" i="4"/>
  <c r="BF225" i="4"/>
  <c r="BE225" i="4"/>
  <c r="T225" i="4"/>
  <c r="R225" i="4"/>
  <c r="P225" i="4"/>
  <c r="BI222" i="4"/>
  <c r="BH222" i="4"/>
  <c r="BF222" i="4"/>
  <c r="BE222" i="4"/>
  <c r="T222" i="4"/>
  <c r="R222" i="4"/>
  <c r="P222" i="4"/>
  <c r="BI219" i="4"/>
  <c r="BH219" i="4"/>
  <c r="BF219" i="4"/>
  <c r="BE219" i="4"/>
  <c r="T219" i="4"/>
  <c r="R219" i="4"/>
  <c r="P219" i="4"/>
  <c r="BI216" i="4"/>
  <c r="BH216" i="4"/>
  <c r="BF216" i="4"/>
  <c r="BE216" i="4"/>
  <c r="T216" i="4"/>
  <c r="R216" i="4"/>
  <c r="P216" i="4"/>
  <c r="BI213" i="4"/>
  <c r="BH213" i="4"/>
  <c r="BF213" i="4"/>
  <c r="BE213" i="4"/>
  <c r="T213" i="4"/>
  <c r="R213" i="4"/>
  <c r="P213" i="4"/>
  <c r="BI210" i="4"/>
  <c r="BH210" i="4"/>
  <c r="BF210" i="4"/>
  <c r="BE210" i="4"/>
  <c r="T210" i="4"/>
  <c r="R210" i="4"/>
  <c r="P210" i="4"/>
  <c r="BI207" i="4"/>
  <c r="BH207" i="4"/>
  <c r="BF207" i="4"/>
  <c r="BE207" i="4"/>
  <c r="T207" i="4"/>
  <c r="R207" i="4"/>
  <c r="P207" i="4"/>
  <c r="BI204" i="4"/>
  <c r="BH204" i="4"/>
  <c r="BF204" i="4"/>
  <c r="BE204" i="4"/>
  <c r="T204" i="4"/>
  <c r="R204" i="4"/>
  <c r="P204" i="4"/>
  <c r="BI201" i="4"/>
  <c r="BH201" i="4"/>
  <c r="BF201" i="4"/>
  <c r="BE201" i="4"/>
  <c r="T201" i="4"/>
  <c r="R201" i="4"/>
  <c r="P201" i="4"/>
  <c r="BI198" i="4"/>
  <c r="BH198" i="4"/>
  <c r="BF198" i="4"/>
  <c r="BE198" i="4"/>
  <c r="T198" i="4"/>
  <c r="R198" i="4"/>
  <c r="P198" i="4"/>
  <c r="BI195" i="4"/>
  <c r="BH195" i="4"/>
  <c r="BF195" i="4"/>
  <c r="BE195" i="4"/>
  <c r="T195" i="4"/>
  <c r="R195" i="4"/>
  <c r="P195" i="4"/>
  <c r="BI192" i="4"/>
  <c r="BH192" i="4"/>
  <c r="BF192" i="4"/>
  <c r="BE192" i="4"/>
  <c r="T192" i="4"/>
  <c r="R192" i="4"/>
  <c r="P192" i="4"/>
  <c r="BI189" i="4"/>
  <c r="BH189" i="4"/>
  <c r="BF189" i="4"/>
  <c r="BE189" i="4"/>
  <c r="T189" i="4"/>
  <c r="R189" i="4"/>
  <c r="P189" i="4"/>
  <c r="BI188" i="4"/>
  <c r="BH188" i="4"/>
  <c r="BF188" i="4"/>
  <c r="BE188" i="4"/>
  <c r="T188" i="4"/>
  <c r="R188" i="4"/>
  <c r="P188" i="4"/>
  <c r="BI187" i="4"/>
  <c r="BH187" i="4"/>
  <c r="BF187" i="4"/>
  <c r="BE187" i="4"/>
  <c r="T187" i="4"/>
  <c r="R187" i="4"/>
  <c r="P187" i="4"/>
  <c r="BI186" i="4"/>
  <c r="BH186" i="4"/>
  <c r="BF186" i="4"/>
  <c r="BE186" i="4"/>
  <c r="T186" i="4"/>
  <c r="R186" i="4"/>
  <c r="P186" i="4"/>
  <c r="BI185" i="4"/>
  <c r="BH185" i="4"/>
  <c r="BF185" i="4"/>
  <c r="BE185" i="4"/>
  <c r="T185" i="4"/>
  <c r="R185" i="4"/>
  <c r="P185" i="4"/>
  <c r="BI184" i="4"/>
  <c r="BH184" i="4"/>
  <c r="BF184" i="4"/>
  <c r="BE184" i="4"/>
  <c r="T184" i="4"/>
  <c r="R184" i="4"/>
  <c r="P184" i="4"/>
  <c r="BI182" i="4"/>
  <c r="BH182" i="4"/>
  <c r="BF182" i="4"/>
  <c r="BE182" i="4"/>
  <c r="T182" i="4"/>
  <c r="R182" i="4"/>
  <c r="P182" i="4"/>
  <c r="BI180" i="4"/>
  <c r="BH180" i="4"/>
  <c r="BF180" i="4"/>
  <c r="BE180" i="4"/>
  <c r="T180" i="4"/>
  <c r="R180" i="4"/>
  <c r="P180" i="4"/>
  <c r="BI178" i="4"/>
  <c r="BH178" i="4"/>
  <c r="BF178" i="4"/>
  <c r="BE178" i="4"/>
  <c r="T178" i="4"/>
  <c r="R178" i="4"/>
  <c r="P178" i="4"/>
  <c r="BI176" i="4"/>
  <c r="BH176" i="4"/>
  <c r="BF176" i="4"/>
  <c r="BE176" i="4"/>
  <c r="T176" i="4"/>
  <c r="R176" i="4"/>
  <c r="P176" i="4"/>
  <c r="BI175" i="4"/>
  <c r="BH175" i="4"/>
  <c r="BF175" i="4"/>
  <c r="BE175" i="4"/>
  <c r="T175" i="4"/>
  <c r="R175" i="4"/>
  <c r="P175" i="4"/>
  <c r="BI174" i="4"/>
  <c r="BH174" i="4"/>
  <c r="BF174" i="4"/>
  <c r="BE174" i="4"/>
  <c r="T174" i="4"/>
  <c r="R174" i="4"/>
  <c r="P174" i="4"/>
  <c r="BI173" i="4"/>
  <c r="BH173" i="4"/>
  <c r="BF173" i="4"/>
  <c r="BE173" i="4"/>
  <c r="T173" i="4"/>
  <c r="R173" i="4"/>
  <c r="P173" i="4"/>
  <c r="BI172" i="4"/>
  <c r="BH172" i="4"/>
  <c r="BF172" i="4"/>
  <c r="BE172" i="4"/>
  <c r="T172" i="4"/>
  <c r="R172" i="4"/>
  <c r="P172" i="4"/>
  <c r="BI171" i="4"/>
  <c r="BH171" i="4"/>
  <c r="BF171" i="4"/>
  <c r="BE171" i="4"/>
  <c r="T171" i="4"/>
  <c r="R171" i="4"/>
  <c r="P171" i="4"/>
  <c r="BI170" i="4"/>
  <c r="BH170" i="4"/>
  <c r="BF170" i="4"/>
  <c r="BE170" i="4"/>
  <c r="T170" i="4"/>
  <c r="R170" i="4"/>
  <c r="P170" i="4"/>
  <c r="BI169" i="4"/>
  <c r="BH169" i="4"/>
  <c r="BF169" i="4"/>
  <c r="BE169" i="4"/>
  <c r="T169" i="4"/>
  <c r="R169" i="4"/>
  <c r="P169" i="4"/>
  <c r="BI168" i="4"/>
  <c r="BH168" i="4"/>
  <c r="BF168" i="4"/>
  <c r="BE168" i="4"/>
  <c r="T168" i="4"/>
  <c r="R168" i="4"/>
  <c r="P168" i="4"/>
  <c r="BI167" i="4"/>
  <c r="BH167" i="4"/>
  <c r="BF167" i="4"/>
  <c r="BE167" i="4"/>
  <c r="T167" i="4"/>
  <c r="R167" i="4"/>
  <c r="P167" i="4"/>
  <c r="BI166" i="4"/>
  <c r="BH166" i="4"/>
  <c r="BF166" i="4"/>
  <c r="BE166" i="4"/>
  <c r="T166" i="4"/>
  <c r="R166" i="4"/>
  <c r="P166" i="4"/>
  <c r="BI165" i="4"/>
  <c r="BH165" i="4"/>
  <c r="BF165" i="4"/>
  <c r="BE165" i="4"/>
  <c r="T165" i="4"/>
  <c r="R165" i="4"/>
  <c r="P165" i="4"/>
  <c r="BI162" i="4"/>
  <c r="BH162" i="4"/>
  <c r="BF162" i="4"/>
  <c r="BE162" i="4"/>
  <c r="T162" i="4"/>
  <c r="R162" i="4"/>
  <c r="P162" i="4"/>
  <c r="BI161" i="4"/>
  <c r="BH161" i="4"/>
  <c r="BF161" i="4"/>
  <c r="BE161" i="4"/>
  <c r="T161" i="4"/>
  <c r="R161" i="4"/>
  <c r="P161" i="4"/>
  <c r="BI160" i="4"/>
  <c r="BH160" i="4"/>
  <c r="BF160" i="4"/>
  <c r="BE160" i="4"/>
  <c r="T160" i="4"/>
  <c r="R160" i="4"/>
  <c r="P160" i="4"/>
  <c r="BI159" i="4"/>
  <c r="BH159" i="4"/>
  <c r="BF159" i="4"/>
  <c r="BE159" i="4"/>
  <c r="T159" i="4"/>
  <c r="R159" i="4"/>
  <c r="P159" i="4"/>
  <c r="BI156" i="4"/>
  <c r="BH156" i="4"/>
  <c r="BF156" i="4"/>
  <c r="BE156" i="4"/>
  <c r="T156" i="4"/>
  <c r="R156" i="4"/>
  <c r="P156" i="4"/>
  <c r="BI155" i="4"/>
  <c r="BH155" i="4"/>
  <c r="BF155" i="4"/>
  <c r="BE155" i="4"/>
  <c r="T155" i="4"/>
  <c r="R155" i="4"/>
  <c r="P155" i="4"/>
  <c r="BI154" i="4"/>
  <c r="BH154" i="4"/>
  <c r="BF154" i="4"/>
  <c r="BE154" i="4"/>
  <c r="T154" i="4"/>
  <c r="R154" i="4"/>
  <c r="P154" i="4"/>
  <c r="BI153" i="4"/>
  <c r="BH153" i="4"/>
  <c r="BF153" i="4"/>
  <c r="BE153" i="4"/>
  <c r="T153" i="4"/>
  <c r="R153" i="4"/>
  <c r="P153" i="4"/>
  <c r="BI152" i="4"/>
  <c r="BH152" i="4"/>
  <c r="BF152" i="4"/>
  <c r="BE152" i="4"/>
  <c r="T152" i="4"/>
  <c r="R152" i="4"/>
  <c r="P152" i="4"/>
  <c r="BI151" i="4"/>
  <c r="BH151" i="4"/>
  <c r="BF151" i="4"/>
  <c r="BE151" i="4"/>
  <c r="T151" i="4"/>
  <c r="R151" i="4"/>
  <c r="P151" i="4"/>
  <c r="BI150" i="4"/>
  <c r="BH150" i="4"/>
  <c r="BF150" i="4"/>
  <c r="BE150" i="4"/>
  <c r="T150" i="4"/>
  <c r="R150" i="4"/>
  <c r="P150" i="4"/>
  <c r="BI146" i="4"/>
  <c r="BH146" i="4"/>
  <c r="BF146" i="4"/>
  <c r="BE146" i="4"/>
  <c r="T146" i="4"/>
  <c r="R146" i="4"/>
  <c r="P146" i="4"/>
  <c r="BI145" i="4"/>
  <c r="BH145" i="4"/>
  <c r="BF145" i="4"/>
  <c r="BE145" i="4"/>
  <c r="T145" i="4"/>
  <c r="R145" i="4"/>
  <c r="P145" i="4"/>
  <c r="BI142" i="4"/>
  <c r="BH142" i="4"/>
  <c r="BF142" i="4"/>
  <c r="BE142" i="4"/>
  <c r="T142" i="4"/>
  <c r="R142" i="4"/>
  <c r="P142" i="4"/>
  <c r="BI141" i="4"/>
  <c r="BH141" i="4"/>
  <c r="BF141" i="4"/>
  <c r="BE141" i="4"/>
  <c r="T141" i="4"/>
  <c r="R141" i="4"/>
  <c r="P141" i="4"/>
  <c r="BI138" i="4"/>
  <c r="BH138" i="4"/>
  <c r="BF138" i="4"/>
  <c r="BE138" i="4"/>
  <c r="T138" i="4"/>
  <c r="R138" i="4"/>
  <c r="P138" i="4"/>
  <c r="BI137" i="4"/>
  <c r="BH137" i="4"/>
  <c r="BF137" i="4"/>
  <c r="BE137" i="4"/>
  <c r="T137" i="4"/>
  <c r="R137" i="4"/>
  <c r="P137" i="4"/>
  <c r="BI134" i="4"/>
  <c r="BH134" i="4"/>
  <c r="BF134" i="4"/>
  <c r="BE134" i="4"/>
  <c r="T134" i="4"/>
  <c r="R134" i="4"/>
  <c r="P134" i="4"/>
  <c r="BI131" i="4"/>
  <c r="BH131" i="4"/>
  <c r="BF131" i="4"/>
  <c r="BE131" i="4"/>
  <c r="T131" i="4"/>
  <c r="R131" i="4"/>
  <c r="P131" i="4"/>
  <c r="BI130" i="4"/>
  <c r="BH130" i="4"/>
  <c r="BF130" i="4"/>
  <c r="BE130" i="4"/>
  <c r="J33" i="4" s="1"/>
  <c r="T130" i="4"/>
  <c r="R130" i="4"/>
  <c r="P130" i="4"/>
  <c r="BI129" i="4"/>
  <c r="BH129" i="4"/>
  <c r="BF129" i="4"/>
  <c r="BE129" i="4"/>
  <c r="T129" i="4"/>
  <c r="R129" i="4"/>
  <c r="P129" i="4"/>
  <c r="BI128" i="4"/>
  <c r="BH128" i="4"/>
  <c r="BF128" i="4"/>
  <c r="BE128" i="4"/>
  <c r="T128" i="4"/>
  <c r="R128" i="4"/>
  <c r="P128" i="4"/>
  <c r="F119" i="4"/>
  <c r="E117" i="4"/>
  <c r="F89" i="4"/>
  <c r="E87" i="4"/>
  <c r="J24" i="4"/>
  <c r="E24" i="4"/>
  <c r="J122" i="4"/>
  <c r="J23" i="4"/>
  <c r="J21" i="4"/>
  <c r="E21" i="4"/>
  <c r="J91" i="4"/>
  <c r="J20" i="4"/>
  <c r="J18" i="4"/>
  <c r="E18" i="4"/>
  <c r="F122" i="4"/>
  <c r="J17" i="4"/>
  <c r="J15" i="4"/>
  <c r="E15" i="4"/>
  <c r="F121" i="4"/>
  <c r="J14" i="4"/>
  <c r="J12" i="4"/>
  <c r="J89" i="4"/>
  <c r="E7" i="4"/>
  <c r="E115" i="4" s="1"/>
  <c r="J37" i="3"/>
  <c r="J36" i="3"/>
  <c r="AY96" i="1"/>
  <c r="J35" i="3"/>
  <c r="AX96" i="1"/>
  <c r="BI184" i="3"/>
  <c r="BH184" i="3"/>
  <c r="BF184" i="3"/>
  <c r="BE184" i="3"/>
  <c r="T184" i="3"/>
  <c r="R184" i="3"/>
  <c r="P184" i="3"/>
  <c r="BI183" i="3"/>
  <c r="BH183" i="3"/>
  <c r="BF183" i="3"/>
  <c r="BE183" i="3"/>
  <c r="T183" i="3"/>
  <c r="R183" i="3"/>
  <c r="P183" i="3"/>
  <c r="BI180" i="3"/>
  <c r="BH180" i="3"/>
  <c r="BF180" i="3"/>
  <c r="BE180" i="3"/>
  <c r="T180" i="3"/>
  <c r="R180" i="3"/>
  <c r="P180" i="3"/>
  <c r="BI179" i="3"/>
  <c r="BH179" i="3"/>
  <c r="BF179" i="3"/>
  <c r="BE179" i="3"/>
  <c r="T179" i="3"/>
  <c r="R179" i="3"/>
  <c r="P179" i="3"/>
  <c r="BI177" i="3"/>
  <c r="BH177" i="3"/>
  <c r="BF177" i="3"/>
  <c r="BE177" i="3"/>
  <c r="T177" i="3"/>
  <c r="R177" i="3"/>
  <c r="P177" i="3"/>
  <c r="BI175" i="3"/>
  <c r="BH175" i="3"/>
  <c r="BF175" i="3"/>
  <c r="BE175" i="3"/>
  <c r="T175" i="3"/>
  <c r="R175" i="3"/>
  <c r="P175" i="3"/>
  <c r="BI174" i="3"/>
  <c r="BH174" i="3"/>
  <c r="BF174" i="3"/>
  <c r="BE174" i="3"/>
  <c r="T174" i="3"/>
  <c r="R174" i="3"/>
  <c r="P174" i="3"/>
  <c r="BI173" i="3"/>
  <c r="BH173" i="3"/>
  <c r="BF173" i="3"/>
  <c r="BE173" i="3"/>
  <c r="T173" i="3"/>
  <c r="R173" i="3"/>
  <c r="P173" i="3"/>
  <c r="BI172" i="3"/>
  <c r="BH172" i="3"/>
  <c r="BF172" i="3"/>
  <c r="BE172" i="3"/>
  <c r="T172" i="3"/>
  <c r="R172" i="3"/>
  <c r="P172" i="3"/>
  <c r="BI171" i="3"/>
  <c r="BH171" i="3"/>
  <c r="BF171" i="3"/>
  <c r="BE171" i="3"/>
  <c r="T171" i="3"/>
  <c r="R171" i="3"/>
  <c r="P171" i="3"/>
  <c r="BI170" i="3"/>
  <c r="BH170" i="3"/>
  <c r="BF170" i="3"/>
  <c r="BE170" i="3"/>
  <c r="T170" i="3"/>
  <c r="R170" i="3"/>
  <c r="P170" i="3"/>
  <c r="BI169" i="3"/>
  <c r="BH169" i="3"/>
  <c r="BF169" i="3"/>
  <c r="BE169" i="3"/>
  <c r="T169" i="3"/>
  <c r="R169" i="3"/>
  <c r="P169" i="3"/>
  <c r="BI168" i="3"/>
  <c r="BH168" i="3"/>
  <c r="BF168" i="3"/>
  <c r="BE168" i="3"/>
  <c r="T168" i="3"/>
  <c r="R168" i="3"/>
  <c r="P168" i="3"/>
  <c r="BI167" i="3"/>
  <c r="BH167" i="3"/>
  <c r="BF167" i="3"/>
  <c r="BE167" i="3"/>
  <c r="T167" i="3"/>
  <c r="R167" i="3"/>
  <c r="P167" i="3"/>
  <c r="BI164" i="3"/>
  <c r="BH164" i="3"/>
  <c r="BF164" i="3"/>
  <c r="BE164" i="3"/>
  <c r="T164" i="3"/>
  <c r="R164" i="3"/>
  <c r="P164" i="3"/>
  <c r="BI163" i="3"/>
  <c r="BH163" i="3"/>
  <c r="BF163" i="3"/>
  <c r="BE163" i="3"/>
  <c r="T163" i="3"/>
  <c r="R163" i="3"/>
  <c r="P163" i="3"/>
  <c r="BI160" i="3"/>
  <c r="BH160" i="3"/>
  <c r="BF160" i="3"/>
  <c r="BE160" i="3"/>
  <c r="T160" i="3"/>
  <c r="R160" i="3"/>
  <c r="P160" i="3"/>
  <c r="BI159" i="3"/>
  <c r="BH159" i="3"/>
  <c r="BF159" i="3"/>
  <c r="BE159" i="3"/>
  <c r="T159" i="3"/>
  <c r="R159" i="3"/>
  <c r="P159" i="3"/>
  <c r="BI155" i="3"/>
  <c r="BH155" i="3"/>
  <c r="BF155" i="3"/>
  <c r="BE155" i="3"/>
  <c r="T155" i="3"/>
  <c r="R155" i="3"/>
  <c r="P155" i="3"/>
  <c r="BI154" i="3"/>
  <c r="BH154" i="3"/>
  <c r="BF154" i="3"/>
  <c r="BE154" i="3"/>
  <c r="T154" i="3"/>
  <c r="R154" i="3"/>
  <c r="P154" i="3"/>
  <c r="BI153" i="3"/>
  <c r="BH153" i="3"/>
  <c r="BF153" i="3"/>
  <c r="BE153" i="3"/>
  <c r="T153" i="3"/>
  <c r="R153" i="3"/>
  <c r="P153" i="3"/>
  <c r="BI152" i="3"/>
  <c r="BH152" i="3"/>
  <c r="BF152" i="3"/>
  <c r="BE152" i="3"/>
  <c r="T152" i="3"/>
  <c r="R152" i="3"/>
  <c r="P152" i="3"/>
  <c r="BI151" i="3"/>
  <c r="BH151" i="3"/>
  <c r="BF151" i="3"/>
  <c r="BE151" i="3"/>
  <c r="T151" i="3"/>
  <c r="R151" i="3"/>
  <c r="P151" i="3"/>
  <c r="BI150" i="3"/>
  <c r="BH150" i="3"/>
  <c r="BF150" i="3"/>
  <c r="BE150" i="3"/>
  <c r="T150" i="3"/>
  <c r="R150" i="3"/>
  <c r="P150" i="3"/>
  <c r="BI149" i="3"/>
  <c r="BH149" i="3"/>
  <c r="BF149" i="3"/>
  <c r="BE149" i="3"/>
  <c r="T149" i="3"/>
  <c r="R149" i="3"/>
  <c r="P149" i="3"/>
  <c r="BI148" i="3"/>
  <c r="BH148" i="3"/>
  <c r="BF148" i="3"/>
  <c r="BE148" i="3"/>
  <c r="T148" i="3"/>
  <c r="R148" i="3"/>
  <c r="P148" i="3"/>
  <c r="BI147" i="3"/>
  <c r="BH147" i="3"/>
  <c r="BF147" i="3"/>
  <c r="BE147" i="3"/>
  <c r="T147" i="3"/>
  <c r="R147" i="3"/>
  <c r="P147" i="3"/>
  <c r="BI144" i="3"/>
  <c r="BH144" i="3"/>
  <c r="BF144" i="3"/>
  <c r="BE144" i="3"/>
  <c r="T144" i="3"/>
  <c r="T143" i="3" s="1"/>
  <c r="R144" i="3"/>
  <c r="R143" i="3"/>
  <c r="P144" i="3"/>
  <c r="P143" i="3" s="1"/>
  <c r="BI142" i="3"/>
  <c r="BH142" i="3"/>
  <c r="BF142" i="3"/>
  <c r="BE142" i="3"/>
  <c r="T142" i="3"/>
  <c r="R142" i="3"/>
  <c r="P142" i="3"/>
  <c r="BI139" i="3"/>
  <c r="BH139" i="3"/>
  <c r="BF139" i="3"/>
  <c r="BE139" i="3"/>
  <c r="T139" i="3"/>
  <c r="R139" i="3"/>
  <c r="P139" i="3"/>
  <c r="BI138" i="3"/>
  <c r="BH138" i="3"/>
  <c r="BF138" i="3"/>
  <c r="BE138" i="3"/>
  <c r="T138" i="3"/>
  <c r="R138" i="3"/>
  <c r="P138" i="3"/>
  <c r="BI137" i="3"/>
  <c r="BH137" i="3"/>
  <c r="BF137" i="3"/>
  <c r="BE137" i="3"/>
  <c r="T137" i="3"/>
  <c r="R137" i="3"/>
  <c r="P137" i="3"/>
  <c r="BI135" i="3"/>
  <c r="BH135" i="3"/>
  <c r="BF135" i="3"/>
  <c r="BE135" i="3"/>
  <c r="T135" i="3"/>
  <c r="R135" i="3"/>
  <c r="P135" i="3"/>
  <c r="BI134" i="3"/>
  <c r="BH134" i="3"/>
  <c r="BF134" i="3"/>
  <c r="BE134" i="3"/>
  <c r="T134" i="3"/>
  <c r="R134" i="3"/>
  <c r="P134" i="3"/>
  <c r="BI130" i="3"/>
  <c r="BH130" i="3"/>
  <c r="BF130" i="3"/>
  <c r="BE130" i="3"/>
  <c r="T130" i="3"/>
  <c r="R130" i="3"/>
  <c r="P130" i="3"/>
  <c r="BI127" i="3"/>
  <c r="BH127" i="3"/>
  <c r="BF127" i="3"/>
  <c r="BE127" i="3"/>
  <c r="T127" i="3"/>
  <c r="R127" i="3"/>
  <c r="P127" i="3"/>
  <c r="F118" i="3"/>
  <c r="E116" i="3"/>
  <c r="F89" i="3"/>
  <c r="E87" i="3"/>
  <c r="J24" i="3"/>
  <c r="E24" i="3"/>
  <c r="J92" i="3"/>
  <c r="J23" i="3"/>
  <c r="J21" i="3"/>
  <c r="E21" i="3"/>
  <c r="J120" i="3"/>
  <c r="J20" i="3"/>
  <c r="J18" i="3"/>
  <c r="E18" i="3"/>
  <c r="F121" i="3"/>
  <c r="J17" i="3"/>
  <c r="J15" i="3"/>
  <c r="E15" i="3"/>
  <c r="F120" i="3"/>
  <c r="J14" i="3"/>
  <c r="J12" i="3"/>
  <c r="J118" i="3"/>
  <c r="E7" i="3"/>
  <c r="E114" i="3" s="1"/>
  <c r="J37" i="2"/>
  <c r="J36" i="2"/>
  <c r="AY95" i="1"/>
  <c r="J35" i="2"/>
  <c r="AX95" i="1" s="1"/>
  <c r="BI612" i="2"/>
  <c r="BH612" i="2"/>
  <c r="BF612" i="2"/>
  <c r="BE612" i="2"/>
  <c r="T612" i="2"/>
  <c r="T611" i="2"/>
  <c r="R612" i="2"/>
  <c r="R611" i="2" s="1"/>
  <c r="R605" i="2" s="1"/>
  <c r="P612" i="2"/>
  <c r="P611" i="2"/>
  <c r="BI609" i="2"/>
  <c r="BH609" i="2"/>
  <c r="BF609" i="2"/>
  <c r="BE609" i="2"/>
  <c r="T609" i="2"/>
  <c r="T608" i="2" s="1"/>
  <c r="R609" i="2"/>
  <c r="R608" i="2"/>
  <c r="P609" i="2"/>
  <c r="P608" i="2" s="1"/>
  <c r="BI607" i="2"/>
  <c r="BH607" i="2"/>
  <c r="BF607" i="2"/>
  <c r="BE607" i="2"/>
  <c r="T607" i="2"/>
  <c r="T606" i="2"/>
  <c r="T605" i="2" s="1"/>
  <c r="R607" i="2"/>
  <c r="R606" i="2"/>
  <c r="P607" i="2"/>
  <c r="P606" i="2" s="1"/>
  <c r="BI602" i="2"/>
  <c r="BH602" i="2"/>
  <c r="BF602" i="2"/>
  <c r="BE602" i="2"/>
  <c r="T602" i="2"/>
  <c r="R602" i="2"/>
  <c r="P602" i="2"/>
  <c r="BI599" i="2"/>
  <c r="BH599" i="2"/>
  <c r="BF599" i="2"/>
  <c r="BE599" i="2"/>
  <c r="T599" i="2"/>
  <c r="R599" i="2"/>
  <c r="P599" i="2"/>
  <c r="BI598" i="2"/>
  <c r="BH598" i="2"/>
  <c r="BF598" i="2"/>
  <c r="BE598" i="2"/>
  <c r="T598" i="2"/>
  <c r="R598" i="2"/>
  <c r="P598" i="2"/>
  <c r="BI597" i="2"/>
  <c r="BH597" i="2"/>
  <c r="BF597" i="2"/>
  <c r="BE597" i="2"/>
  <c r="T597" i="2"/>
  <c r="R597" i="2"/>
  <c r="P597" i="2"/>
  <c r="BI596" i="2"/>
  <c r="BH596" i="2"/>
  <c r="BF596" i="2"/>
  <c r="BE596" i="2"/>
  <c r="T596" i="2"/>
  <c r="R596" i="2"/>
  <c r="P596" i="2"/>
  <c r="BI595" i="2"/>
  <c r="BH595" i="2"/>
  <c r="BF595" i="2"/>
  <c r="BE595" i="2"/>
  <c r="T595" i="2"/>
  <c r="R595" i="2"/>
  <c r="P595" i="2"/>
  <c r="BI592" i="2"/>
  <c r="BH592" i="2"/>
  <c r="BF592" i="2"/>
  <c r="BE592" i="2"/>
  <c r="T592" i="2"/>
  <c r="R592" i="2"/>
  <c r="P592" i="2"/>
  <c r="BI589" i="2"/>
  <c r="BH589" i="2"/>
  <c r="BF589" i="2"/>
  <c r="BE589" i="2"/>
  <c r="T589" i="2"/>
  <c r="R589" i="2"/>
  <c r="P589" i="2"/>
  <c r="BI586" i="2"/>
  <c r="BH586" i="2"/>
  <c r="BF586" i="2"/>
  <c r="BE586" i="2"/>
  <c r="T586" i="2"/>
  <c r="R586" i="2"/>
  <c r="P586" i="2"/>
  <c r="BI585" i="2"/>
  <c r="BH585" i="2"/>
  <c r="BF585" i="2"/>
  <c r="BE585" i="2"/>
  <c r="T585" i="2"/>
  <c r="R585" i="2"/>
  <c r="P585" i="2"/>
  <c r="BI584" i="2"/>
  <c r="BH584" i="2"/>
  <c r="BF584" i="2"/>
  <c r="BE584" i="2"/>
  <c r="T584" i="2"/>
  <c r="R584" i="2"/>
  <c r="P584" i="2"/>
  <c r="BI583" i="2"/>
  <c r="BH583" i="2"/>
  <c r="BF583" i="2"/>
  <c r="BE583" i="2"/>
  <c r="T583" i="2"/>
  <c r="R583" i="2"/>
  <c r="P583" i="2"/>
  <c r="BI582" i="2"/>
  <c r="BH582" i="2"/>
  <c r="BF582" i="2"/>
  <c r="BE582" i="2"/>
  <c r="T582" i="2"/>
  <c r="R582" i="2"/>
  <c r="P582" i="2"/>
  <c r="BI579" i="2"/>
  <c r="BH579" i="2"/>
  <c r="BF579" i="2"/>
  <c r="BE579" i="2"/>
  <c r="T579" i="2"/>
  <c r="R579" i="2"/>
  <c r="P579" i="2"/>
  <c r="BI576" i="2"/>
  <c r="BH576" i="2"/>
  <c r="BF576" i="2"/>
  <c r="BE576" i="2"/>
  <c r="T576" i="2"/>
  <c r="R576" i="2"/>
  <c r="P576" i="2"/>
  <c r="BI573" i="2"/>
  <c r="BH573" i="2"/>
  <c r="BF573" i="2"/>
  <c r="BE573" i="2"/>
  <c r="T573" i="2"/>
  <c r="R573" i="2"/>
  <c r="P573" i="2"/>
  <c r="BI572" i="2"/>
  <c r="BH572" i="2"/>
  <c r="BF572" i="2"/>
  <c r="BE572" i="2"/>
  <c r="T572" i="2"/>
  <c r="R572" i="2"/>
  <c r="P572" i="2"/>
  <c r="BI571" i="2"/>
  <c r="BH571" i="2"/>
  <c r="BF571" i="2"/>
  <c r="BE571" i="2"/>
  <c r="T571" i="2"/>
  <c r="R571" i="2"/>
  <c r="P571" i="2"/>
  <c r="BI570" i="2"/>
  <c r="BH570" i="2"/>
  <c r="BF570" i="2"/>
  <c r="BE570" i="2"/>
  <c r="T570" i="2"/>
  <c r="R570" i="2"/>
  <c r="P570" i="2"/>
  <c r="BI569" i="2"/>
  <c r="BH569" i="2"/>
  <c r="BF569" i="2"/>
  <c r="BE569" i="2"/>
  <c r="T569" i="2"/>
  <c r="R569" i="2"/>
  <c r="P569" i="2"/>
  <c r="BI568" i="2"/>
  <c r="BH568" i="2"/>
  <c r="BF568" i="2"/>
  <c r="BE568" i="2"/>
  <c r="T568" i="2"/>
  <c r="R568" i="2"/>
  <c r="P568" i="2"/>
  <c r="BI567" i="2"/>
  <c r="BH567" i="2"/>
  <c r="BF567" i="2"/>
  <c r="BE567" i="2"/>
  <c r="T567" i="2"/>
  <c r="R567" i="2"/>
  <c r="P567" i="2"/>
  <c r="BI566" i="2"/>
  <c r="BH566" i="2"/>
  <c r="BF566" i="2"/>
  <c r="BE566" i="2"/>
  <c r="T566" i="2"/>
  <c r="R566" i="2"/>
  <c r="P566" i="2"/>
  <c r="BI564" i="2"/>
  <c r="BH564" i="2"/>
  <c r="BF564" i="2"/>
  <c r="BE564" i="2"/>
  <c r="T564" i="2"/>
  <c r="T563" i="2" s="1"/>
  <c r="T562" i="2" s="1"/>
  <c r="R564" i="2"/>
  <c r="R563" i="2" s="1"/>
  <c r="R562" i="2" s="1"/>
  <c r="P564" i="2"/>
  <c r="P563" i="2"/>
  <c r="P562" i="2" s="1"/>
  <c r="BI561" i="2"/>
  <c r="BH561" i="2"/>
  <c r="BF561" i="2"/>
  <c r="BE561" i="2"/>
  <c r="T561" i="2"/>
  <c r="R561" i="2"/>
  <c r="P561" i="2"/>
  <c r="BI560" i="2"/>
  <c r="BH560" i="2"/>
  <c r="BF560" i="2"/>
  <c r="BE560" i="2"/>
  <c r="T560" i="2"/>
  <c r="R560" i="2"/>
  <c r="P560" i="2"/>
  <c r="BI559" i="2"/>
  <c r="BH559" i="2"/>
  <c r="BF559" i="2"/>
  <c r="BE559" i="2"/>
  <c r="T559" i="2"/>
  <c r="R559" i="2"/>
  <c r="P559" i="2"/>
  <c r="BI558" i="2"/>
  <c r="BH558" i="2"/>
  <c r="BF558" i="2"/>
  <c r="BE558" i="2"/>
  <c r="T558" i="2"/>
  <c r="R558" i="2"/>
  <c r="P558" i="2"/>
  <c r="BI557" i="2"/>
  <c r="BH557" i="2"/>
  <c r="BF557" i="2"/>
  <c r="BE557" i="2"/>
  <c r="T557" i="2"/>
  <c r="R557" i="2"/>
  <c r="P557" i="2"/>
  <c r="BI556" i="2"/>
  <c r="BH556" i="2"/>
  <c r="BF556" i="2"/>
  <c r="BE556" i="2"/>
  <c r="T556" i="2"/>
  <c r="R556" i="2"/>
  <c r="P556" i="2"/>
  <c r="BI555" i="2"/>
  <c r="BH555" i="2"/>
  <c r="BF555" i="2"/>
  <c r="BE555" i="2"/>
  <c r="T555" i="2"/>
  <c r="R555" i="2"/>
  <c r="P555" i="2"/>
  <c r="BI554" i="2"/>
  <c r="BH554" i="2"/>
  <c r="BF554" i="2"/>
  <c r="BE554" i="2"/>
  <c r="T554" i="2"/>
  <c r="R554" i="2"/>
  <c r="P554" i="2"/>
  <c r="BI553" i="2"/>
  <c r="BH553" i="2"/>
  <c r="BF553" i="2"/>
  <c r="BE553" i="2"/>
  <c r="T553" i="2"/>
  <c r="R553" i="2"/>
  <c r="P553" i="2"/>
  <c r="BI552" i="2"/>
  <c r="BH552" i="2"/>
  <c r="BF552" i="2"/>
  <c r="BE552" i="2"/>
  <c r="T552" i="2"/>
  <c r="R552" i="2"/>
  <c r="P552" i="2"/>
  <c r="BI551" i="2"/>
  <c r="BH551" i="2"/>
  <c r="BF551" i="2"/>
  <c r="BE551" i="2"/>
  <c r="T551" i="2"/>
  <c r="R551" i="2"/>
  <c r="P551" i="2"/>
  <c r="BI550" i="2"/>
  <c r="BH550" i="2"/>
  <c r="BF550" i="2"/>
  <c r="BE550" i="2"/>
  <c r="T550" i="2"/>
  <c r="R550" i="2"/>
  <c r="P550" i="2"/>
  <c r="BI549" i="2"/>
  <c r="BH549" i="2"/>
  <c r="BF549" i="2"/>
  <c r="BE549" i="2"/>
  <c r="T549" i="2"/>
  <c r="R549" i="2"/>
  <c r="P549" i="2"/>
  <c r="BI547" i="2"/>
  <c r="BH547" i="2"/>
  <c r="BF547" i="2"/>
  <c r="BE547" i="2"/>
  <c r="T547" i="2"/>
  <c r="R547" i="2"/>
  <c r="P547" i="2"/>
  <c r="BI546" i="2"/>
  <c r="BH546" i="2"/>
  <c r="BF546" i="2"/>
  <c r="BE546" i="2"/>
  <c r="T546" i="2"/>
  <c r="R546" i="2"/>
  <c r="P546" i="2"/>
  <c r="BI544" i="2"/>
  <c r="BH544" i="2"/>
  <c r="BF544" i="2"/>
  <c r="BE544" i="2"/>
  <c r="T544" i="2"/>
  <c r="R544" i="2"/>
  <c r="P544" i="2"/>
  <c r="BI543" i="2"/>
  <c r="BH543" i="2"/>
  <c r="BF543" i="2"/>
  <c r="BE543" i="2"/>
  <c r="T543" i="2"/>
  <c r="R543" i="2"/>
  <c r="P543" i="2"/>
  <c r="BI540" i="2"/>
  <c r="BH540" i="2"/>
  <c r="BF540" i="2"/>
  <c r="BE540" i="2"/>
  <c r="T540" i="2"/>
  <c r="R540" i="2"/>
  <c r="P540" i="2"/>
  <c r="BI539" i="2"/>
  <c r="BH539" i="2"/>
  <c r="BF539" i="2"/>
  <c r="BE539" i="2"/>
  <c r="T539" i="2"/>
  <c r="R539" i="2"/>
  <c r="P539" i="2"/>
  <c r="BI536" i="2"/>
  <c r="BH536" i="2"/>
  <c r="BF536" i="2"/>
  <c r="BE536" i="2"/>
  <c r="T536" i="2"/>
  <c r="R536" i="2"/>
  <c r="P536" i="2"/>
  <c r="BI533" i="2"/>
  <c r="BH533" i="2"/>
  <c r="BF533" i="2"/>
  <c r="BE533" i="2"/>
  <c r="T533" i="2"/>
  <c r="R533" i="2"/>
  <c r="P533" i="2"/>
  <c r="BI532" i="2"/>
  <c r="BH532" i="2"/>
  <c r="BF532" i="2"/>
  <c r="BE532" i="2"/>
  <c r="T532" i="2"/>
  <c r="R532" i="2"/>
  <c r="P532" i="2"/>
  <c r="BI531" i="2"/>
  <c r="BH531" i="2"/>
  <c r="BF531" i="2"/>
  <c r="BE531" i="2"/>
  <c r="T531" i="2"/>
  <c r="R531" i="2"/>
  <c r="P531" i="2"/>
  <c r="BI530" i="2"/>
  <c r="BH530" i="2"/>
  <c r="BF530" i="2"/>
  <c r="BE530" i="2"/>
  <c r="T530" i="2"/>
  <c r="R530" i="2"/>
  <c r="P530" i="2"/>
  <c r="BI527" i="2"/>
  <c r="BH527" i="2"/>
  <c r="BF527" i="2"/>
  <c r="BE527" i="2"/>
  <c r="T527" i="2"/>
  <c r="R527" i="2"/>
  <c r="P527" i="2"/>
  <c r="BI524" i="2"/>
  <c r="BH524" i="2"/>
  <c r="BF524" i="2"/>
  <c r="BE524" i="2"/>
  <c r="T524" i="2"/>
  <c r="R524" i="2"/>
  <c r="P524" i="2"/>
  <c r="BI521" i="2"/>
  <c r="BH521" i="2"/>
  <c r="BF521" i="2"/>
  <c r="BE521" i="2"/>
  <c r="T521" i="2"/>
  <c r="R521" i="2"/>
  <c r="P521" i="2"/>
  <c r="BI520" i="2"/>
  <c r="BH520" i="2"/>
  <c r="BF520" i="2"/>
  <c r="BE520" i="2"/>
  <c r="T520" i="2"/>
  <c r="R520" i="2"/>
  <c r="P520" i="2"/>
  <c r="BI517" i="2"/>
  <c r="BH517" i="2"/>
  <c r="BF517" i="2"/>
  <c r="BE517" i="2"/>
  <c r="T517" i="2"/>
  <c r="R517" i="2"/>
  <c r="P517" i="2"/>
  <c r="BI516" i="2"/>
  <c r="BH516" i="2"/>
  <c r="BF516" i="2"/>
  <c r="BE516" i="2"/>
  <c r="T516" i="2"/>
  <c r="R516" i="2"/>
  <c r="P516" i="2"/>
  <c r="BI513" i="2"/>
  <c r="BH513" i="2"/>
  <c r="BF513" i="2"/>
  <c r="BE513" i="2"/>
  <c r="T513" i="2"/>
  <c r="R513" i="2"/>
  <c r="P513" i="2"/>
  <c r="BI512" i="2"/>
  <c r="BH512" i="2"/>
  <c r="BF512" i="2"/>
  <c r="BE512" i="2"/>
  <c r="T512" i="2"/>
  <c r="R512" i="2"/>
  <c r="P512" i="2"/>
  <c r="BI510" i="2"/>
  <c r="BH510" i="2"/>
  <c r="BF510" i="2"/>
  <c r="BE510" i="2"/>
  <c r="T510" i="2"/>
  <c r="R510" i="2"/>
  <c r="P510" i="2"/>
  <c r="BI509" i="2"/>
  <c r="BH509" i="2"/>
  <c r="BF509" i="2"/>
  <c r="BE509" i="2"/>
  <c r="T509" i="2"/>
  <c r="R509" i="2"/>
  <c r="P509" i="2"/>
  <c r="BI506" i="2"/>
  <c r="BH506" i="2"/>
  <c r="BF506" i="2"/>
  <c r="BE506" i="2"/>
  <c r="T506" i="2"/>
  <c r="R506" i="2"/>
  <c r="P506" i="2"/>
  <c r="BI505" i="2"/>
  <c r="BH505" i="2"/>
  <c r="BF505" i="2"/>
  <c r="BE505" i="2"/>
  <c r="T505" i="2"/>
  <c r="R505" i="2"/>
  <c r="P505" i="2"/>
  <c r="BI503" i="2"/>
  <c r="BH503" i="2"/>
  <c r="BF503" i="2"/>
  <c r="BE503" i="2"/>
  <c r="T503" i="2"/>
  <c r="R503" i="2"/>
  <c r="P503" i="2"/>
  <c r="BI502" i="2"/>
  <c r="BH502" i="2"/>
  <c r="BF502" i="2"/>
  <c r="BE502" i="2"/>
  <c r="T502" i="2"/>
  <c r="R502" i="2"/>
  <c r="P502" i="2"/>
  <c r="BI501" i="2"/>
  <c r="BH501" i="2"/>
  <c r="BF501" i="2"/>
  <c r="BE501" i="2"/>
  <c r="T501" i="2"/>
  <c r="R501" i="2"/>
  <c r="P501" i="2"/>
  <c r="BI500" i="2"/>
  <c r="BH500" i="2"/>
  <c r="BF500" i="2"/>
  <c r="BE500" i="2"/>
  <c r="T500" i="2"/>
  <c r="R500" i="2"/>
  <c r="P500" i="2"/>
  <c r="BI499" i="2"/>
  <c r="BH499" i="2"/>
  <c r="BF499" i="2"/>
  <c r="BE499" i="2"/>
  <c r="T499" i="2"/>
  <c r="R499" i="2"/>
  <c r="P499" i="2"/>
  <c r="BI498" i="2"/>
  <c r="BH498" i="2"/>
  <c r="BF498" i="2"/>
  <c r="BE498" i="2"/>
  <c r="T498" i="2"/>
  <c r="R498" i="2"/>
  <c r="P498" i="2"/>
  <c r="BI497" i="2"/>
  <c r="BH497" i="2"/>
  <c r="BF497" i="2"/>
  <c r="BE497" i="2"/>
  <c r="T497" i="2"/>
  <c r="R497" i="2"/>
  <c r="P497" i="2"/>
  <c r="BI493" i="2"/>
  <c r="BH493" i="2"/>
  <c r="BF493" i="2"/>
  <c r="BE493" i="2"/>
  <c r="T493" i="2"/>
  <c r="R493" i="2"/>
  <c r="P493" i="2"/>
  <c r="BI489" i="2"/>
  <c r="BH489" i="2"/>
  <c r="BF489" i="2"/>
  <c r="BE489" i="2"/>
  <c r="T489" i="2"/>
  <c r="R489" i="2"/>
  <c r="P489" i="2"/>
  <c r="BI488" i="2"/>
  <c r="BH488" i="2"/>
  <c r="BF488" i="2"/>
  <c r="BE488" i="2"/>
  <c r="T488" i="2"/>
  <c r="R488" i="2"/>
  <c r="P488" i="2"/>
  <c r="BI487" i="2"/>
  <c r="BH487" i="2"/>
  <c r="BF487" i="2"/>
  <c r="BE487" i="2"/>
  <c r="T487" i="2"/>
  <c r="R487" i="2"/>
  <c r="P487" i="2"/>
  <c r="BI486" i="2"/>
  <c r="BH486" i="2"/>
  <c r="BF486" i="2"/>
  <c r="BE486" i="2"/>
  <c r="T486" i="2"/>
  <c r="R486" i="2"/>
  <c r="P486" i="2"/>
  <c r="BI484" i="2"/>
  <c r="BH484" i="2"/>
  <c r="BF484" i="2"/>
  <c r="BE484" i="2"/>
  <c r="T484" i="2"/>
  <c r="R484" i="2"/>
  <c r="P484" i="2"/>
  <c r="BI483" i="2"/>
  <c r="BH483" i="2"/>
  <c r="BF483" i="2"/>
  <c r="BE483" i="2"/>
  <c r="T483" i="2"/>
  <c r="R483" i="2"/>
  <c r="P483" i="2"/>
  <c r="BI482" i="2"/>
  <c r="BH482" i="2"/>
  <c r="BF482" i="2"/>
  <c r="BE482" i="2"/>
  <c r="T482" i="2"/>
  <c r="R482" i="2"/>
  <c r="P482" i="2"/>
  <c r="BI481" i="2"/>
  <c r="BH481" i="2"/>
  <c r="BF481" i="2"/>
  <c r="BE481" i="2"/>
  <c r="T481" i="2"/>
  <c r="R481" i="2"/>
  <c r="P481" i="2"/>
  <c r="BI480" i="2"/>
  <c r="BH480" i="2"/>
  <c r="BF480" i="2"/>
  <c r="BE480" i="2"/>
  <c r="T480" i="2"/>
  <c r="R480" i="2"/>
  <c r="P480" i="2"/>
  <c r="BI479" i="2"/>
  <c r="BH479" i="2"/>
  <c r="BF479" i="2"/>
  <c r="BE479" i="2"/>
  <c r="T479" i="2"/>
  <c r="R479" i="2"/>
  <c r="P479" i="2"/>
  <c r="BI478" i="2"/>
  <c r="BH478" i="2"/>
  <c r="BF478" i="2"/>
  <c r="BE478" i="2"/>
  <c r="T478" i="2"/>
  <c r="R478" i="2"/>
  <c r="P478" i="2"/>
  <c r="BI477" i="2"/>
  <c r="BH477" i="2"/>
  <c r="BF477" i="2"/>
  <c r="BE477" i="2"/>
  <c r="T477" i="2"/>
  <c r="R477" i="2"/>
  <c r="P477" i="2"/>
  <c r="BI476" i="2"/>
  <c r="BH476" i="2"/>
  <c r="BF476" i="2"/>
  <c r="BE476" i="2"/>
  <c r="T476" i="2"/>
  <c r="R476" i="2"/>
  <c r="P476" i="2"/>
  <c r="BI475" i="2"/>
  <c r="BH475" i="2"/>
  <c r="BF475" i="2"/>
  <c r="BE475" i="2"/>
  <c r="T475" i="2"/>
  <c r="R475" i="2"/>
  <c r="P475" i="2"/>
  <c r="BI474" i="2"/>
  <c r="BH474" i="2"/>
  <c r="BF474" i="2"/>
  <c r="BE474" i="2"/>
  <c r="T474" i="2"/>
  <c r="R474" i="2"/>
  <c r="P474" i="2"/>
  <c r="BI473" i="2"/>
  <c r="BH473" i="2"/>
  <c r="BF473" i="2"/>
  <c r="BE473" i="2"/>
  <c r="T473" i="2"/>
  <c r="R473" i="2"/>
  <c r="P473" i="2"/>
  <c r="BI472" i="2"/>
  <c r="BH472" i="2"/>
  <c r="BF472" i="2"/>
  <c r="BE472" i="2"/>
  <c r="T472" i="2"/>
  <c r="R472" i="2"/>
  <c r="P472" i="2"/>
  <c r="BI471" i="2"/>
  <c r="BH471" i="2"/>
  <c r="BF471" i="2"/>
  <c r="BE471" i="2"/>
  <c r="T471" i="2"/>
  <c r="R471" i="2"/>
  <c r="P471" i="2"/>
  <c r="BI470" i="2"/>
  <c r="BH470" i="2"/>
  <c r="BF470" i="2"/>
  <c r="BE470" i="2"/>
  <c r="T470" i="2"/>
  <c r="R470" i="2"/>
  <c r="P470" i="2"/>
  <c r="BI469" i="2"/>
  <c r="BH469" i="2"/>
  <c r="BF469" i="2"/>
  <c r="BE469" i="2"/>
  <c r="T469" i="2"/>
  <c r="R469" i="2"/>
  <c r="P469" i="2"/>
  <c r="BI468" i="2"/>
  <c r="BH468" i="2"/>
  <c r="BF468" i="2"/>
  <c r="BE468" i="2"/>
  <c r="T468" i="2"/>
  <c r="R468" i="2"/>
  <c r="P468" i="2"/>
  <c r="BI467" i="2"/>
  <c r="BH467" i="2"/>
  <c r="BF467" i="2"/>
  <c r="BE467" i="2"/>
  <c r="T467" i="2"/>
  <c r="R467" i="2"/>
  <c r="P467" i="2"/>
  <c r="BI466" i="2"/>
  <c r="BH466" i="2"/>
  <c r="BF466" i="2"/>
  <c r="BE466" i="2"/>
  <c r="T466" i="2"/>
  <c r="R466" i="2"/>
  <c r="P466" i="2"/>
  <c r="BI465" i="2"/>
  <c r="BH465" i="2"/>
  <c r="BF465" i="2"/>
  <c r="BE465" i="2"/>
  <c r="T465" i="2"/>
  <c r="R465" i="2"/>
  <c r="P465" i="2"/>
  <c r="BI464" i="2"/>
  <c r="BH464" i="2"/>
  <c r="BF464" i="2"/>
  <c r="BE464" i="2"/>
  <c r="T464" i="2"/>
  <c r="R464" i="2"/>
  <c r="P464" i="2"/>
  <c r="BI461" i="2"/>
  <c r="BH461" i="2"/>
  <c r="BF461" i="2"/>
  <c r="BE461" i="2"/>
  <c r="T461" i="2"/>
  <c r="R461" i="2"/>
  <c r="P461" i="2"/>
  <c r="BI460" i="2"/>
  <c r="BH460" i="2"/>
  <c r="BF460" i="2"/>
  <c r="BE460" i="2"/>
  <c r="T460" i="2"/>
  <c r="R460" i="2"/>
  <c r="P460" i="2"/>
  <c r="BI459" i="2"/>
  <c r="BH459" i="2"/>
  <c r="BF459" i="2"/>
  <c r="BE459" i="2"/>
  <c r="T459" i="2"/>
  <c r="R459" i="2"/>
  <c r="P459" i="2"/>
  <c r="BI453" i="2"/>
  <c r="BH453" i="2"/>
  <c r="BF453" i="2"/>
  <c r="BE453" i="2"/>
  <c r="T453" i="2"/>
  <c r="R453" i="2"/>
  <c r="P453" i="2"/>
  <c r="BI447" i="2"/>
  <c r="BH447" i="2"/>
  <c r="BF447" i="2"/>
  <c r="BE447" i="2"/>
  <c r="T447" i="2"/>
  <c r="R447" i="2"/>
  <c r="P447" i="2"/>
  <c r="BI441" i="2"/>
  <c r="BH441" i="2"/>
  <c r="BF441" i="2"/>
  <c r="BE441" i="2"/>
  <c r="T441" i="2"/>
  <c r="R441" i="2"/>
  <c r="P441" i="2"/>
  <c r="BI435" i="2"/>
  <c r="BH435" i="2"/>
  <c r="BF435" i="2"/>
  <c r="BE435" i="2"/>
  <c r="T435" i="2"/>
  <c r="R435" i="2"/>
  <c r="P435" i="2"/>
  <c r="BI432" i="2"/>
  <c r="BH432" i="2"/>
  <c r="BF432" i="2"/>
  <c r="BE432" i="2"/>
  <c r="T432" i="2"/>
  <c r="R432" i="2"/>
  <c r="P432" i="2"/>
  <c r="BI429" i="2"/>
  <c r="BH429" i="2"/>
  <c r="BF429" i="2"/>
  <c r="BE429" i="2"/>
  <c r="T429" i="2"/>
  <c r="R429" i="2"/>
  <c r="P429" i="2"/>
  <c r="BI426" i="2"/>
  <c r="BH426" i="2"/>
  <c r="BF426" i="2"/>
  <c r="BE426" i="2"/>
  <c r="T426" i="2"/>
  <c r="R426" i="2"/>
  <c r="P426" i="2"/>
  <c r="BI422" i="2"/>
  <c r="BH422" i="2"/>
  <c r="BF422" i="2"/>
  <c r="BE422" i="2"/>
  <c r="T422" i="2"/>
  <c r="R422" i="2"/>
  <c r="P422" i="2"/>
  <c r="BI419" i="2"/>
  <c r="BH419" i="2"/>
  <c r="BF419" i="2"/>
  <c r="BE419" i="2"/>
  <c r="T419" i="2"/>
  <c r="R419" i="2"/>
  <c r="P419" i="2"/>
  <c r="BI415" i="2"/>
  <c r="BH415" i="2"/>
  <c r="BF415" i="2"/>
  <c r="BE415" i="2"/>
  <c r="T415" i="2"/>
  <c r="R415" i="2"/>
  <c r="P415" i="2"/>
  <c r="BI412" i="2"/>
  <c r="BH412" i="2"/>
  <c r="BF412" i="2"/>
  <c r="BE412" i="2"/>
  <c r="T412" i="2"/>
  <c r="R412" i="2"/>
  <c r="P412" i="2"/>
  <c r="BI402" i="2"/>
  <c r="BH402" i="2"/>
  <c r="BF402" i="2"/>
  <c r="BE402" i="2"/>
  <c r="T402" i="2"/>
  <c r="R402" i="2"/>
  <c r="P402" i="2"/>
  <c r="BI396" i="2"/>
  <c r="BH396" i="2"/>
  <c r="BF396" i="2"/>
  <c r="BE396" i="2"/>
  <c r="T396" i="2"/>
  <c r="R396" i="2"/>
  <c r="P396" i="2"/>
  <c r="BI390" i="2"/>
  <c r="BH390" i="2"/>
  <c r="BF390" i="2"/>
  <c r="BE390" i="2"/>
  <c r="T390" i="2"/>
  <c r="R390" i="2"/>
  <c r="P390" i="2"/>
  <c r="BI384" i="2"/>
  <c r="BH384" i="2"/>
  <c r="BF384" i="2"/>
  <c r="BE384" i="2"/>
  <c r="T384" i="2"/>
  <c r="R384" i="2"/>
  <c r="P384" i="2"/>
  <c r="BI379" i="2"/>
  <c r="BH379" i="2"/>
  <c r="BF379" i="2"/>
  <c r="BE379" i="2"/>
  <c r="T379" i="2"/>
  <c r="R379" i="2"/>
  <c r="P379" i="2"/>
  <c r="BI374" i="2"/>
  <c r="BH374" i="2"/>
  <c r="BF374" i="2"/>
  <c r="BE374" i="2"/>
  <c r="T374" i="2"/>
  <c r="R374" i="2"/>
  <c r="P374" i="2"/>
  <c r="BI368" i="2"/>
  <c r="BH368" i="2"/>
  <c r="BF368" i="2"/>
  <c r="BE368" i="2"/>
  <c r="T368" i="2"/>
  <c r="R368" i="2"/>
  <c r="P368" i="2"/>
  <c r="BI359" i="2"/>
  <c r="BH359" i="2"/>
  <c r="BF359" i="2"/>
  <c r="BE359" i="2"/>
  <c r="T359" i="2"/>
  <c r="R359" i="2"/>
  <c r="P359" i="2"/>
  <c r="BI358" i="2"/>
  <c r="BH358" i="2"/>
  <c r="BF358" i="2"/>
  <c r="BE358" i="2"/>
  <c r="T358" i="2"/>
  <c r="R358" i="2"/>
  <c r="P358" i="2"/>
  <c r="BI357" i="2"/>
  <c r="BH357" i="2"/>
  <c r="BF357" i="2"/>
  <c r="BE357" i="2"/>
  <c r="T357" i="2"/>
  <c r="R357" i="2"/>
  <c r="P357" i="2"/>
  <c r="BI356" i="2"/>
  <c r="BH356" i="2"/>
  <c r="BF356" i="2"/>
  <c r="BE356" i="2"/>
  <c r="T356" i="2"/>
  <c r="R356" i="2"/>
  <c r="P356" i="2"/>
  <c r="BI355" i="2"/>
  <c r="BH355" i="2"/>
  <c r="BF355" i="2"/>
  <c r="BE355" i="2"/>
  <c r="T355" i="2"/>
  <c r="R355" i="2"/>
  <c r="P355" i="2"/>
  <c r="BI354" i="2"/>
  <c r="BH354" i="2"/>
  <c r="BF354" i="2"/>
  <c r="BE354" i="2"/>
  <c r="T354" i="2"/>
  <c r="R354" i="2"/>
  <c r="P354" i="2"/>
  <c r="BI353" i="2"/>
  <c r="BH353" i="2"/>
  <c r="BF353" i="2"/>
  <c r="BE353" i="2"/>
  <c r="T353" i="2"/>
  <c r="R353" i="2"/>
  <c r="P353" i="2"/>
  <c r="BI352" i="2"/>
  <c r="BH352" i="2"/>
  <c r="BF352" i="2"/>
  <c r="BE352" i="2"/>
  <c r="T352" i="2"/>
  <c r="R352" i="2"/>
  <c r="P352" i="2"/>
  <c r="BI351" i="2"/>
  <c r="BH351" i="2"/>
  <c r="BF351" i="2"/>
  <c r="BE351" i="2"/>
  <c r="T351" i="2"/>
  <c r="R351" i="2"/>
  <c r="P351" i="2"/>
  <c r="BI350" i="2"/>
  <c r="BH350" i="2"/>
  <c r="BF350" i="2"/>
  <c r="BE350" i="2"/>
  <c r="T350" i="2"/>
  <c r="R350" i="2"/>
  <c r="P350" i="2"/>
  <c r="BI349" i="2"/>
  <c r="BH349" i="2"/>
  <c r="BF349" i="2"/>
  <c r="BE349" i="2"/>
  <c r="T349" i="2"/>
  <c r="R349" i="2"/>
  <c r="P349" i="2"/>
  <c r="BI348" i="2"/>
  <c r="BH348" i="2"/>
  <c r="BF348" i="2"/>
  <c r="BE348" i="2"/>
  <c r="T348" i="2"/>
  <c r="R348" i="2"/>
  <c r="P348" i="2"/>
  <c r="BI347" i="2"/>
  <c r="BH347" i="2"/>
  <c r="BF347" i="2"/>
  <c r="BE347" i="2"/>
  <c r="T347" i="2"/>
  <c r="R347" i="2"/>
  <c r="P347" i="2"/>
  <c r="BI346" i="2"/>
  <c r="BH346" i="2"/>
  <c r="BF346" i="2"/>
  <c r="BE346" i="2"/>
  <c r="T346" i="2"/>
  <c r="R346" i="2"/>
  <c r="P346" i="2"/>
  <c r="BI345" i="2"/>
  <c r="BH345" i="2"/>
  <c r="BF345" i="2"/>
  <c r="BE345" i="2"/>
  <c r="T345" i="2"/>
  <c r="R345" i="2"/>
  <c r="P345" i="2"/>
  <c r="BI344" i="2"/>
  <c r="BH344" i="2"/>
  <c r="BF344" i="2"/>
  <c r="BE344" i="2"/>
  <c r="T344" i="2"/>
  <c r="R344" i="2"/>
  <c r="P344" i="2"/>
  <c r="BI343" i="2"/>
  <c r="BH343" i="2"/>
  <c r="BF343" i="2"/>
  <c r="BE343" i="2"/>
  <c r="T343" i="2"/>
  <c r="R343" i="2"/>
  <c r="P343" i="2"/>
  <c r="BI342" i="2"/>
  <c r="BH342" i="2"/>
  <c r="BF342" i="2"/>
  <c r="BE342" i="2"/>
  <c r="T342" i="2"/>
  <c r="R342" i="2"/>
  <c r="P342" i="2"/>
  <c r="BI340" i="2"/>
  <c r="BH340" i="2"/>
  <c r="BF340" i="2"/>
  <c r="BE340" i="2"/>
  <c r="T340" i="2"/>
  <c r="R340" i="2"/>
  <c r="P340" i="2"/>
  <c r="BI339" i="2"/>
  <c r="BH339" i="2"/>
  <c r="BF339" i="2"/>
  <c r="BE339" i="2"/>
  <c r="T339" i="2"/>
  <c r="R339" i="2"/>
  <c r="P339" i="2"/>
  <c r="BI338" i="2"/>
  <c r="BH338" i="2"/>
  <c r="BF338" i="2"/>
  <c r="BE338" i="2"/>
  <c r="T338" i="2"/>
  <c r="R338" i="2"/>
  <c r="P338" i="2"/>
  <c r="BI337" i="2"/>
  <c r="BH337" i="2"/>
  <c r="BF337" i="2"/>
  <c r="BE337" i="2"/>
  <c r="T337" i="2"/>
  <c r="R337" i="2"/>
  <c r="P337" i="2"/>
  <c r="BI336" i="2"/>
  <c r="BH336" i="2"/>
  <c r="BF336" i="2"/>
  <c r="BE336" i="2"/>
  <c r="T336" i="2"/>
  <c r="R336" i="2"/>
  <c r="P336" i="2"/>
  <c r="BI335" i="2"/>
  <c r="BH335" i="2"/>
  <c r="BF335" i="2"/>
  <c r="BE335" i="2"/>
  <c r="T335" i="2"/>
  <c r="R335" i="2"/>
  <c r="P335" i="2"/>
  <c r="BI334" i="2"/>
  <c r="BH334" i="2"/>
  <c r="BF334" i="2"/>
  <c r="BE334" i="2"/>
  <c r="T334" i="2"/>
  <c r="R334" i="2"/>
  <c r="P334" i="2"/>
  <c r="BI333" i="2"/>
  <c r="BH333" i="2"/>
  <c r="BF333" i="2"/>
  <c r="BE333" i="2"/>
  <c r="T333" i="2"/>
  <c r="R333" i="2"/>
  <c r="P333" i="2"/>
  <c r="BI332" i="2"/>
  <c r="BH332" i="2"/>
  <c r="BF332" i="2"/>
  <c r="BE332" i="2"/>
  <c r="T332" i="2"/>
  <c r="R332" i="2"/>
  <c r="P332" i="2"/>
  <c r="BI331" i="2"/>
  <c r="BH331" i="2"/>
  <c r="BF331" i="2"/>
  <c r="BE331" i="2"/>
  <c r="T331" i="2"/>
  <c r="R331" i="2"/>
  <c r="P331" i="2"/>
  <c r="BI330" i="2"/>
  <c r="BH330" i="2"/>
  <c r="BF330" i="2"/>
  <c r="BE330" i="2"/>
  <c r="T330" i="2"/>
  <c r="R330" i="2"/>
  <c r="P330" i="2"/>
  <c r="BI329" i="2"/>
  <c r="BH329" i="2"/>
  <c r="BF329" i="2"/>
  <c r="BE329" i="2"/>
  <c r="T329" i="2"/>
  <c r="R329" i="2"/>
  <c r="P329" i="2"/>
  <c r="BI328" i="2"/>
  <c r="BH328" i="2"/>
  <c r="BF328" i="2"/>
  <c r="BE328" i="2"/>
  <c r="T328" i="2"/>
  <c r="R328" i="2"/>
  <c r="P328" i="2"/>
  <c r="BI327" i="2"/>
  <c r="BH327" i="2"/>
  <c r="BF327" i="2"/>
  <c r="BE327" i="2"/>
  <c r="T327" i="2"/>
  <c r="R327" i="2"/>
  <c r="P327" i="2"/>
  <c r="BI326" i="2"/>
  <c r="BH326" i="2"/>
  <c r="BF326" i="2"/>
  <c r="BE326" i="2"/>
  <c r="T326" i="2"/>
  <c r="R326" i="2"/>
  <c r="P326" i="2"/>
  <c r="BI325" i="2"/>
  <c r="BH325" i="2"/>
  <c r="BF325" i="2"/>
  <c r="BE325" i="2"/>
  <c r="T325" i="2"/>
  <c r="R325" i="2"/>
  <c r="P325" i="2"/>
  <c r="BI324" i="2"/>
  <c r="BH324" i="2"/>
  <c r="BF324" i="2"/>
  <c r="BE324" i="2"/>
  <c r="T324" i="2"/>
  <c r="R324" i="2"/>
  <c r="P324" i="2"/>
  <c r="BI323" i="2"/>
  <c r="BH323" i="2"/>
  <c r="BF323" i="2"/>
  <c r="BE323" i="2"/>
  <c r="T323" i="2"/>
  <c r="R323" i="2"/>
  <c r="P323" i="2"/>
  <c r="BI322" i="2"/>
  <c r="BH322" i="2"/>
  <c r="BF322" i="2"/>
  <c r="BE322" i="2"/>
  <c r="T322" i="2"/>
  <c r="R322" i="2"/>
  <c r="P322" i="2"/>
  <c r="BI321" i="2"/>
  <c r="BH321" i="2"/>
  <c r="BF321" i="2"/>
  <c r="BE321" i="2"/>
  <c r="T321" i="2"/>
  <c r="R321" i="2"/>
  <c r="P321" i="2"/>
  <c r="BI320" i="2"/>
  <c r="BH320" i="2"/>
  <c r="BF320" i="2"/>
  <c r="BE320" i="2"/>
  <c r="T320" i="2"/>
  <c r="R320" i="2"/>
  <c r="P320" i="2"/>
  <c r="BI319" i="2"/>
  <c r="BH319" i="2"/>
  <c r="BF319" i="2"/>
  <c r="BE319" i="2"/>
  <c r="T319" i="2"/>
  <c r="R319" i="2"/>
  <c r="P319" i="2"/>
  <c r="BI318" i="2"/>
  <c r="BH318" i="2"/>
  <c r="BF318" i="2"/>
  <c r="BE318" i="2"/>
  <c r="T318" i="2"/>
  <c r="R318" i="2"/>
  <c r="P318" i="2"/>
  <c r="BI317" i="2"/>
  <c r="BH317" i="2"/>
  <c r="BF317" i="2"/>
  <c r="BE317" i="2"/>
  <c r="T317" i="2"/>
  <c r="R317" i="2"/>
  <c r="P317" i="2"/>
  <c r="BI316" i="2"/>
  <c r="BH316" i="2"/>
  <c r="BF316" i="2"/>
  <c r="BE316" i="2"/>
  <c r="T316" i="2"/>
  <c r="R316" i="2"/>
  <c r="P316" i="2"/>
  <c r="BI315" i="2"/>
  <c r="BH315" i="2"/>
  <c r="BF315" i="2"/>
  <c r="BE315" i="2"/>
  <c r="T315" i="2"/>
  <c r="R315" i="2"/>
  <c r="P315" i="2"/>
  <c r="BI314" i="2"/>
  <c r="BH314" i="2"/>
  <c r="BF314" i="2"/>
  <c r="BE314" i="2"/>
  <c r="T314" i="2"/>
  <c r="R314" i="2"/>
  <c r="P314" i="2"/>
  <c r="BI313" i="2"/>
  <c r="BH313" i="2"/>
  <c r="BF313" i="2"/>
  <c r="BE313" i="2"/>
  <c r="T313" i="2"/>
  <c r="R313" i="2"/>
  <c r="P313" i="2"/>
  <c r="BI307" i="2"/>
  <c r="BH307" i="2"/>
  <c r="BF307" i="2"/>
  <c r="BE307" i="2"/>
  <c r="T307" i="2"/>
  <c r="R307" i="2"/>
  <c r="P307" i="2"/>
  <c r="BI306" i="2"/>
  <c r="BH306" i="2"/>
  <c r="BF306" i="2"/>
  <c r="BE306" i="2"/>
  <c r="T306" i="2"/>
  <c r="R306" i="2"/>
  <c r="P306" i="2"/>
  <c r="BI300" i="2"/>
  <c r="BH300" i="2"/>
  <c r="BF300" i="2"/>
  <c r="BE300" i="2"/>
  <c r="T300" i="2"/>
  <c r="R300" i="2"/>
  <c r="P300" i="2"/>
  <c r="BI294" i="2"/>
  <c r="BH294" i="2"/>
  <c r="BF294" i="2"/>
  <c r="BE294" i="2"/>
  <c r="T294" i="2"/>
  <c r="R294" i="2"/>
  <c r="P294" i="2"/>
  <c r="BI288" i="2"/>
  <c r="BH288" i="2"/>
  <c r="BF288" i="2"/>
  <c r="BE288" i="2"/>
  <c r="T288" i="2"/>
  <c r="R288" i="2"/>
  <c r="P288" i="2"/>
  <c r="BI282" i="2"/>
  <c r="BH282" i="2"/>
  <c r="BF282" i="2"/>
  <c r="BE282" i="2"/>
  <c r="T282" i="2"/>
  <c r="R282" i="2"/>
  <c r="P282" i="2"/>
  <c r="BI281" i="2"/>
  <c r="BH281" i="2"/>
  <c r="BF281" i="2"/>
  <c r="BE281" i="2"/>
  <c r="T281" i="2"/>
  <c r="R281" i="2"/>
  <c r="P281" i="2"/>
  <c r="BI280" i="2"/>
  <c r="BH280" i="2"/>
  <c r="BF280" i="2"/>
  <c r="BE280" i="2"/>
  <c r="T280" i="2"/>
  <c r="R280" i="2"/>
  <c r="P280" i="2"/>
  <c r="BI279" i="2"/>
  <c r="BH279" i="2"/>
  <c r="BF279" i="2"/>
  <c r="BE279" i="2"/>
  <c r="T279" i="2"/>
  <c r="R279" i="2"/>
  <c r="P279" i="2"/>
  <c r="BI278" i="2"/>
  <c r="BH278" i="2"/>
  <c r="BF278" i="2"/>
  <c r="BE278" i="2"/>
  <c r="T278" i="2"/>
  <c r="R278" i="2"/>
  <c r="P278" i="2"/>
  <c r="BI277" i="2"/>
  <c r="BH277" i="2"/>
  <c r="BF277" i="2"/>
  <c r="BE277" i="2"/>
  <c r="T277" i="2"/>
  <c r="R277" i="2"/>
  <c r="P277" i="2"/>
  <c r="BI272" i="2"/>
  <c r="BH272" i="2"/>
  <c r="BF272" i="2"/>
  <c r="BE272" i="2"/>
  <c r="T272" i="2"/>
  <c r="R272" i="2"/>
  <c r="P272" i="2"/>
  <c r="BI271" i="2"/>
  <c r="BH271" i="2"/>
  <c r="BF271" i="2"/>
  <c r="BE271" i="2"/>
  <c r="T271" i="2"/>
  <c r="R271" i="2"/>
  <c r="P271" i="2"/>
  <c r="BI268" i="2"/>
  <c r="BH268" i="2"/>
  <c r="BF268" i="2"/>
  <c r="BE268" i="2"/>
  <c r="T268" i="2"/>
  <c r="R268" i="2"/>
  <c r="P268" i="2"/>
  <c r="BI267" i="2"/>
  <c r="BH267" i="2"/>
  <c r="BF267" i="2"/>
  <c r="BE267" i="2"/>
  <c r="T267" i="2"/>
  <c r="R267" i="2"/>
  <c r="P267" i="2"/>
  <c r="BI266" i="2"/>
  <c r="BH266" i="2"/>
  <c r="BF266" i="2"/>
  <c r="BE266" i="2"/>
  <c r="T266" i="2"/>
  <c r="R266" i="2"/>
  <c r="P266" i="2"/>
  <c r="BI265" i="2"/>
  <c r="BH265" i="2"/>
  <c r="BF265" i="2"/>
  <c r="BE265" i="2"/>
  <c r="T265" i="2"/>
  <c r="R265" i="2"/>
  <c r="P265" i="2"/>
  <c r="BI262" i="2"/>
  <c r="BH262" i="2"/>
  <c r="BF262" i="2"/>
  <c r="BE262" i="2"/>
  <c r="T262" i="2"/>
  <c r="R262" i="2"/>
  <c r="P262" i="2"/>
  <c r="BI260" i="2"/>
  <c r="BH260" i="2"/>
  <c r="BF260" i="2"/>
  <c r="BE260" i="2"/>
  <c r="T260" i="2"/>
  <c r="R260" i="2"/>
  <c r="P260" i="2"/>
  <c r="BI258" i="2"/>
  <c r="BH258" i="2"/>
  <c r="BF258" i="2"/>
  <c r="BE258" i="2"/>
  <c r="T258" i="2"/>
  <c r="R258" i="2"/>
  <c r="P258" i="2"/>
  <c r="BI257" i="2"/>
  <c r="BH257" i="2"/>
  <c r="BF257" i="2"/>
  <c r="BE257" i="2"/>
  <c r="T257" i="2"/>
  <c r="R257" i="2"/>
  <c r="P257" i="2"/>
  <c r="BI256" i="2"/>
  <c r="BH256" i="2"/>
  <c r="BF256" i="2"/>
  <c r="BE256" i="2"/>
  <c r="T256" i="2"/>
  <c r="R256" i="2"/>
  <c r="P256" i="2"/>
  <c r="BI255" i="2"/>
  <c r="BH255" i="2"/>
  <c r="BF255" i="2"/>
  <c r="BE255" i="2"/>
  <c r="T255" i="2"/>
  <c r="R255" i="2"/>
  <c r="P255" i="2"/>
  <c r="BI254" i="2"/>
  <c r="BH254" i="2"/>
  <c r="BF254" i="2"/>
  <c r="BE254" i="2"/>
  <c r="T254" i="2"/>
  <c r="R254" i="2"/>
  <c r="P254" i="2"/>
  <c r="BI252" i="2"/>
  <c r="BH252" i="2"/>
  <c r="BF252" i="2"/>
  <c r="BE252" i="2"/>
  <c r="T252" i="2"/>
  <c r="R252" i="2"/>
  <c r="P252" i="2"/>
  <c r="BI251" i="2"/>
  <c r="BH251" i="2"/>
  <c r="BF251" i="2"/>
  <c r="BE251" i="2"/>
  <c r="T251" i="2"/>
  <c r="R251" i="2"/>
  <c r="P251" i="2"/>
  <c r="BI250" i="2"/>
  <c r="BH250" i="2"/>
  <c r="BF250" i="2"/>
  <c r="BE250" i="2"/>
  <c r="T250" i="2"/>
  <c r="R250" i="2"/>
  <c r="P250" i="2"/>
  <c r="BI249" i="2"/>
  <c r="BH249" i="2"/>
  <c r="BF249" i="2"/>
  <c r="BE249" i="2"/>
  <c r="T249" i="2"/>
  <c r="R249" i="2"/>
  <c r="P249" i="2"/>
  <c r="BI248" i="2"/>
  <c r="BH248" i="2"/>
  <c r="BF248" i="2"/>
  <c r="BE248" i="2"/>
  <c r="T248" i="2"/>
  <c r="R248" i="2"/>
  <c r="P248" i="2"/>
  <c r="BI247" i="2"/>
  <c r="BH247" i="2"/>
  <c r="BF247" i="2"/>
  <c r="BE247" i="2"/>
  <c r="T247" i="2"/>
  <c r="R247" i="2"/>
  <c r="P247" i="2"/>
  <c r="BI246" i="2"/>
  <c r="BH246" i="2"/>
  <c r="BF246" i="2"/>
  <c r="BE246" i="2"/>
  <c r="T246" i="2"/>
  <c r="R246" i="2"/>
  <c r="P246" i="2"/>
  <c r="BI245" i="2"/>
  <c r="BH245" i="2"/>
  <c r="BF245" i="2"/>
  <c r="BE245" i="2"/>
  <c r="T245" i="2"/>
  <c r="R245" i="2"/>
  <c r="P245" i="2"/>
  <c r="BI242" i="2"/>
  <c r="BH242" i="2"/>
  <c r="BF242" i="2"/>
  <c r="BE242" i="2"/>
  <c r="T242" i="2"/>
  <c r="T241" i="2"/>
  <c r="R242" i="2"/>
  <c r="R241" i="2" s="1"/>
  <c r="P242" i="2"/>
  <c r="P241" i="2"/>
  <c r="BI240" i="2"/>
  <c r="BH240" i="2"/>
  <c r="BF240" i="2"/>
  <c r="BE240" i="2"/>
  <c r="T240" i="2"/>
  <c r="R240" i="2"/>
  <c r="P240" i="2"/>
  <c r="BI239" i="2"/>
  <c r="BH239" i="2"/>
  <c r="BF239" i="2"/>
  <c r="BE239" i="2"/>
  <c r="T239" i="2"/>
  <c r="R239" i="2"/>
  <c r="P239" i="2"/>
  <c r="BI238" i="2"/>
  <c r="BH238" i="2"/>
  <c r="BF238" i="2"/>
  <c r="BE238" i="2"/>
  <c r="T238" i="2"/>
  <c r="R238" i="2"/>
  <c r="P238" i="2"/>
  <c r="BI237" i="2"/>
  <c r="BH237" i="2"/>
  <c r="BF237" i="2"/>
  <c r="BE237" i="2"/>
  <c r="T237" i="2"/>
  <c r="R237" i="2"/>
  <c r="P237" i="2"/>
  <c r="BI236" i="2"/>
  <c r="BH236" i="2"/>
  <c r="BF236" i="2"/>
  <c r="BE236" i="2"/>
  <c r="T236" i="2"/>
  <c r="R236" i="2"/>
  <c r="P236" i="2"/>
  <c r="BI235" i="2"/>
  <c r="BH235" i="2"/>
  <c r="BF235" i="2"/>
  <c r="BE235" i="2"/>
  <c r="T235" i="2"/>
  <c r="R235" i="2"/>
  <c r="P235" i="2"/>
  <c r="BI234" i="2"/>
  <c r="BH234" i="2"/>
  <c r="BF234" i="2"/>
  <c r="BE234" i="2"/>
  <c r="T234" i="2"/>
  <c r="R234" i="2"/>
  <c r="P234" i="2"/>
  <c r="BI233" i="2"/>
  <c r="BH233" i="2"/>
  <c r="BF233" i="2"/>
  <c r="BE233" i="2"/>
  <c r="T233" i="2"/>
  <c r="R233" i="2"/>
  <c r="P233" i="2"/>
  <c r="BI232" i="2"/>
  <c r="BH232" i="2"/>
  <c r="BF232" i="2"/>
  <c r="BE232" i="2"/>
  <c r="T232" i="2"/>
  <c r="R232" i="2"/>
  <c r="P232" i="2"/>
  <c r="BI230" i="2"/>
  <c r="BH230" i="2"/>
  <c r="BF230" i="2"/>
  <c r="BE230" i="2"/>
  <c r="T230" i="2"/>
  <c r="R230" i="2"/>
  <c r="P230" i="2"/>
  <c r="BI227" i="2"/>
  <c r="BH227" i="2"/>
  <c r="BF227" i="2"/>
  <c r="BE227" i="2"/>
  <c r="T227" i="2"/>
  <c r="R227" i="2"/>
  <c r="P227" i="2"/>
  <c r="BI226" i="2"/>
  <c r="BH226" i="2"/>
  <c r="BF226" i="2"/>
  <c r="BE226" i="2"/>
  <c r="T226" i="2"/>
  <c r="R226" i="2"/>
  <c r="P226" i="2"/>
  <c r="BI225" i="2"/>
  <c r="BH225" i="2"/>
  <c r="BF225" i="2"/>
  <c r="BE225" i="2"/>
  <c r="T225" i="2"/>
  <c r="R225" i="2"/>
  <c r="P225" i="2"/>
  <c r="BI224" i="2"/>
  <c r="BH224" i="2"/>
  <c r="BF224" i="2"/>
  <c r="BE224" i="2"/>
  <c r="T224" i="2"/>
  <c r="R224" i="2"/>
  <c r="P224" i="2"/>
  <c r="BI223" i="2"/>
  <c r="BH223" i="2"/>
  <c r="BF223" i="2"/>
  <c r="BE223" i="2"/>
  <c r="T223" i="2"/>
  <c r="R223" i="2"/>
  <c r="P223" i="2"/>
  <c r="BI222" i="2"/>
  <c r="BH222" i="2"/>
  <c r="BF222" i="2"/>
  <c r="BE222" i="2"/>
  <c r="T222" i="2"/>
  <c r="R222" i="2"/>
  <c r="P222" i="2"/>
  <c r="BI221" i="2"/>
  <c r="BH221" i="2"/>
  <c r="BF221" i="2"/>
  <c r="BE221" i="2"/>
  <c r="T221" i="2"/>
  <c r="R221" i="2"/>
  <c r="P221" i="2"/>
  <c r="BI220" i="2"/>
  <c r="BH220" i="2"/>
  <c r="BF220" i="2"/>
  <c r="BE220" i="2"/>
  <c r="T220" i="2"/>
  <c r="R220" i="2"/>
  <c r="P220" i="2"/>
  <c r="BI219" i="2"/>
  <c r="BH219" i="2"/>
  <c r="BF219" i="2"/>
  <c r="BE219" i="2"/>
  <c r="T219" i="2"/>
  <c r="R219" i="2"/>
  <c r="P219" i="2"/>
  <c r="BI218" i="2"/>
  <c r="BH218" i="2"/>
  <c r="BF218" i="2"/>
  <c r="BE218" i="2"/>
  <c r="T218" i="2"/>
  <c r="R218" i="2"/>
  <c r="P218" i="2"/>
  <c r="BI217" i="2"/>
  <c r="BH217" i="2"/>
  <c r="BF217" i="2"/>
  <c r="BE217" i="2"/>
  <c r="T217" i="2"/>
  <c r="R217" i="2"/>
  <c r="P217" i="2"/>
  <c r="BI216" i="2"/>
  <c r="BH216" i="2"/>
  <c r="BF216" i="2"/>
  <c r="BE216" i="2"/>
  <c r="T216" i="2"/>
  <c r="R216" i="2"/>
  <c r="P216" i="2"/>
  <c r="BI215" i="2"/>
  <c r="BH215" i="2"/>
  <c r="BF215" i="2"/>
  <c r="BE215" i="2"/>
  <c r="T215" i="2"/>
  <c r="R215" i="2"/>
  <c r="P215" i="2"/>
  <c r="BI214" i="2"/>
  <c r="BH214" i="2"/>
  <c r="BF214" i="2"/>
  <c r="BE214" i="2"/>
  <c r="T214" i="2"/>
  <c r="R214" i="2"/>
  <c r="P214" i="2"/>
  <c r="BI213" i="2"/>
  <c r="BH213" i="2"/>
  <c r="BF213" i="2"/>
  <c r="BE213" i="2"/>
  <c r="T213" i="2"/>
  <c r="R213" i="2"/>
  <c r="P213" i="2"/>
  <c r="BI212" i="2"/>
  <c r="BH212" i="2"/>
  <c r="BF212" i="2"/>
  <c r="BE212" i="2"/>
  <c r="T212" i="2"/>
  <c r="R212" i="2"/>
  <c r="P212" i="2"/>
  <c r="BI211" i="2"/>
  <c r="BH211" i="2"/>
  <c r="BF211" i="2"/>
  <c r="BE211" i="2"/>
  <c r="T211" i="2"/>
  <c r="R211" i="2"/>
  <c r="P211" i="2"/>
  <c r="BI210" i="2"/>
  <c r="BH210" i="2"/>
  <c r="BF210" i="2"/>
  <c r="BE210" i="2"/>
  <c r="T210" i="2"/>
  <c r="R210" i="2"/>
  <c r="P210" i="2"/>
  <c r="BI209" i="2"/>
  <c r="BH209" i="2"/>
  <c r="BF209" i="2"/>
  <c r="BE209" i="2"/>
  <c r="T209" i="2"/>
  <c r="R209" i="2"/>
  <c r="P209" i="2"/>
  <c r="BI208" i="2"/>
  <c r="BH208" i="2"/>
  <c r="BF208" i="2"/>
  <c r="BE208" i="2"/>
  <c r="T208" i="2"/>
  <c r="R208" i="2"/>
  <c r="P208" i="2"/>
  <c r="BI207" i="2"/>
  <c r="BH207" i="2"/>
  <c r="BF207" i="2"/>
  <c r="BE207" i="2"/>
  <c r="T207" i="2"/>
  <c r="R207" i="2"/>
  <c r="P207" i="2"/>
  <c r="BI206" i="2"/>
  <c r="BH206" i="2"/>
  <c r="BF206" i="2"/>
  <c r="BE206" i="2"/>
  <c r="T206" i="2"/>
  <c r="R206" i="2"/>
  <c r="P206" i="2"/>
  <c r="BI205" i="2"/>
  <c r="BH205" i="2"/>
  <c r="BF205" i="2"/>
  <c r="BE205" i="2"/>
  <c r="T205" i="2"/>
  <c r="R205" i="2"/>
  <c r="P205" i="2"/>
  <c r="BI204" i="2"/>
  <c r="BH204" i="2"/>
  <c r="BF204" i="2"/>
  <c r="BE204" i="2"/>
  <c r="T204" i="2"/>
  <c r="R204" i="2"/>
  <c r="P204" i="2"/>
  <c r="BI203" i="2"/>
  <c r="BH203" i="2"/>
  <c r="BF203" i="2"/>
  <c r="BE203" i="2"/>
  <c r="T203" i="2"/>
  <c r="R203" i="2"/>
  <c r="P203" i="2"/>
  <c r="BI202" i="2"/>
  <c r="BH202" i="2"/>
  <c r="BF202" i="2"/>
  <c r="BE202" i="2"/>
  <c r="T202" i="2"/>
  <c r="R202" i="2"/>
  <c r="P202" i="2"/>
  <c r="BI201" i="2"/>
  <c r="BH201" i="2"/>
  <c r="BF201" i="2"/>
  <c r="BE201" i="2"/>
  <c r="T201" i="2"/>
  <c r="R201" i="2"/>
  <c r="P201" i="2"/>
  <c r="BI200" i="2"/>
  <c r="BH200" i="2"/>
  <c r="BF200" i="2"/>
  <c r="BE200" i="2"/>
  <c r="T200" i="2"/>
  <c r="R200" i="2"/>
  <c r="P200" i="2"/>
  <c r="BI199" i="2"/>
  <c r="BH199" i="2"/>
  <c r="BF199" i="2"/>
  <c r="BE199" i="2"/>
  <c r="T199" i="2"/>
  <c r="R199" i="2"/>
  <c r="P199" i="2"/>
  <c r="BI198" i="2"/>
  <c r="BH198" i="2"/>
  <c r="BF198" i="2"/>
  <c r="BE198" i="2"/>
  <c r="T198" i="2"/>
  <c r="R198" i="2"/>
  <c r="P198" i="2"/>
  <c r="BI197" i="2"/>
  <c r="BH197" i="2"/>
  <c r="BF197" i="2"/>
  <c r="BE197" i="2"/>
  <c r="T197" i="2"/>
  <c r="R197" i="2"/>
  <c r="P197" i="2"/>
  <c r="BI196" i="2"/>
  <c r="BH196" i="2"/>
  <c r="BF196" i="2"/>
  <c r="BE196" i="2"/>
  <c r="T196" i="2"/>
  <c r="R196" i="2"/>
  <c r="P196" i="2"/>
  <c r="BI195" i="2"/>
  <c r="BH195" i="2"/>
  <c r="BF195" i="2"/>
  <c r="BE195" i="2"/>
  <c r="T195" i="2"/>
  <c r="R195" i="2"/>
  <c r="P195" i="2"/>
  <c r="BI194" i="2"/>
  <c r="BH194" i="2"/>
  <c r="BF194" i="2"/>
  <c r="BE194" i="2"/>
  <c r="T194" i="2"/>
  <c r="R194" i="2"/>
  <c r="P194" i="2"/>
  <c r="BI193" i="2"/>
  <c r="BH193" i="2"/>
  <c r="BF193" i="2"/>
  <c r="BE193" i="2"/>
  <c r="T193" i="2"/>
  <c r="R193" i="2"/>
  <c r="P193" i="2"/>
  <c r="BI192" i="2"/>
  <c r="BH192" i="2"/>
  <c r="BF192" i="2"/>
  <c r="BE192" i="2"/>
  <c r="T192" i="2"/>
  <c r="R192" i="2"/>
  <c r="P192" i="2"/>
  <c r="BI188" i="2"/>
  <c r="BH188" i="2"/>
  <c r="BF188" i="2"/>
  <c r="BE188" i="2"/>
  <c r="T188" i="2"/>
  <c r="R188" i="2"/>
  <c r="P188" i="2"/>
  <c r="BI186" i="2"/>
  <c r="BH186" i="2"/>
  <c r="BF186" i="2"/>
  <c r="BE186" i="2"/>
  <c r="T186" i="2"/>
  <c r="R186" i="2"/>
  <c r="P186" i="2"/>
  <c r="BI184" i="2"/>
  <c r="BH184" i="2"/>
  <c r="BF184" i="2"/>
  <c r="BE184" i="2"/>
  <c r="T184" i="2"/>
  <c r="R184" i="2"/>
  <c r="P184" i="2"/>
  <c r="BI183" i="2"/>
  <c r="BH183" i="2"/>
  <c r="BF183" i="2"/>
  <c r="BE183" i="2"/>
  <c r="T183" i="2"/>
  <c r="R183" i="2"/>
  <c r="P183" i="2"/>
  <c r="BI182" i="2"/>
  <c r="BH182" i="2"/>
  <c r="BF182" i="2"/>
  <c r="BE182" i="2"/>
  <c r="T182" i="2"/>
  <c r="R182" i="2"/>
  <c r="P182" i="2"/>
  <c r="BI181" i="2"/>
  <c r="BH181" i="2"/>
  <c r="BF181" i="2"/>
  <c r="BE181" i="2"/>
  <c r="T181" i="2"/>
  <c r="R181" i="2"/>
  <c r="P181" i="2"/>
  <c r="BI180" i="2"/>
  <c r="BH180" i="2"/>
  <c r="BF180" i="2"/>
  <c r="BE180" i="2"/>
  <c r="T180" i="2"/>
  <c r="R180" i="2"/>
  <c r="P180" i="2"/>
  <c r="BI179" i="2"/>
  <c r="BH179" i="2"/>
  <c r="BF179" i="2"/>
  <c r="BE179" i="2"/>
  <c r="T179" i="2"/>
  <c r="R179" i="2"/>
  <c r="P179" i="2"/>
  <c r="BI178" i="2"/>
  <c r="BH178" i="2"/>
  <c r="BF178" i="2"/>
  <c r="BE178" i="2"/>
  <c r="T178" i="2"/>
  <c r="R178" i="2"/>
  <c r="P178" i="2"/>
  <c r="BI177" i="2"/>
  <c r="BH177" i="2"/>
  <c r="BF177" i="2"/>
  <c r="BE177" i="2"/>
  <c r="T177" i="2"/>
  <c r="R177" i="2"/>
  <c r="P177" i="2"/>
  <c r="BI176" i="2"/>
  <c r="BH176" i="2"/>
  <c r="BF176" i="2"/>
  <c r="BE176" i="2"/>
  <c r="T176" i="2"/>
  <c r="R176" i="2"/>
  <c r="P176" i="2"/>
  <c r="BI175" i="2"/>
  <c r="BH175" i="2"/>
  <c r="BF175" i="2"/>
  <c r="BE175" i="2"/>
  <c r="T175" i="2"/>
  <c r="R175" i="2"/>
  <c r="P175" i="2"/>
  <c r="BI173" i="2"/>
  <c r="BH173" i="2"/>
  <c r="BF173" i="2"/>
  <c r="BE173" i="2"/>
  <c r="T173" i="2"/>
  <c r="R173" i="2"/>
  <c r="P173" i="2"/>
  <c r="BI172" i="2"/>
  <c r="BH172" i="2"/>
  <c r="BF172" i="2"/>
  <c r="BE172" i="2"/>
  <c r="T172" i="2"/>
  <c r="R172" i="2"/>
  <c r="P172" i="2"/>
  <c r="BI171" i="2"/>
  <c r="BH171" i="2"/>
  <c r="BF171" i="2"/>
  <c r="BE171" i="2"/>
  <c r="T171" i="2"/>
  <c r="R171" i="2"/>
  <c r="P171" i="2"/>
  <c r="BI170" i="2"/>
  <c r="BH170" i="2"/>
  <c r="BF170" i="2"/>
  <c r="BE170" i="2"/>
  <c r="T170" i="2"/>
  <c r="R170" i="2"/>
  <c r="P170" i="2"/>
  <c r="BI169" i="2"/>
  <c r="BH169" i="2"/>
  <c r="BF169" i="2"/>
  <c r="BE169" i="2"/>
  <c r="T169" i="2"/>
  <c r="R169" i="2"/>
  <c r="P169" i="2"/>
  <c r="BI168" i="2"/>
  <c r="BH168" i="2"/>
  <c r="BF168" i="2"/>
  <c r="BE168" i="2"/>
  <c r="T168" i="2"/>
  <c r="R168" i="2"/>
  <c r="P168" i="2"/>
  <c r="BI167" i="2"/>
  <c r="BH167" i="2"/>
  <c r="BF167" i="2"/>
  <c r="BE167" i="2"/>
  <c r="T167" i="2"/>
  <c r="R167" i="2"/>
  <c r="P167" i="2"/>
  <c r="BI166" i="2"/>
  <c r="BH166" i="2"/>
  <c r="BF166" i="2"/>
  <c r="BE166" i="2"/>
  <c r="T166" i="2"/>
  <c r="R166" i="2"/>
  <c r="P166" i="2"/>
  <c r="BI165" i="2"/>
  <c r="BH165" i="2"/>
  <c r="BF165" i="2"/>
  <c r="BE165" i="2"/>
  <c r="T165" i="2"/>
  <c r="R165" i="2"/>
  <c r="P165" i="2"/>
  <c r="BI163" i="2"/>
  <c r="BH163" i="2"/>
  <c r="BF163" i="2"/>
  <c r="BE163" i="2"/>
  <c r="T163" i="2"/>
  <c r="R163" i="2"/>
  <c r="P163" i="2"/>
  <c r="BI162" i="2"/>
  <c r="BH162" i="2"/>
  <c r="BF162" i="2"/>
  <c r="BE162" i="2"/>
  <c r="T162" i="2"/>
  <c r="R162" i="2"/>
  <c r="P162" i="2"/>
  <c r="BI161" i="2"/>
  <c r="BH161" i="2"/>
  <c r="BF161" i="2"/>
  <c r="BE161" i="2"/>
  <c r="T161" i="2"/>
  <c r="R161" i="2"/>
  <c r="P161" i="2"/>
  <c r="BI160" i="2"/>
  <c r="BH160" i="2"/>
  <c r="BF160" i="2"/>
  <c r="BE160" i="2"/>
  <c r="T160" i="2"/>
  <c r="R160" i="2"/>
  <c r="P160" i="2"/>
  <c r="BI156" i="2"/>
  <c r="BH156" i="2"/>
  <c r="BF156" i="2"/>
  <c r="BE156" i="2"/>
  <c r="T156" i="2"/>
  <c r="R156" i="2"/>
  <c r="P156" i="2"/>
  <c r="BI155" i="2"/>
  <c r="BH155" i="2"/>
  <c r="BF155" i="2"/>
  <c r="BE155" i="2"/>
  <c r="T155" i="2"/>
  <c r="R155" i="2"/>
  <c r="P155" i="2"/>
  <c r="BI153" i="2"/>
  <c r="BH153" i="2"/>
  <c r="BF153" i="2"/>
  <c r="BE153" i="2"/>
  <c r="T153" i="2"/>
  <c r="R153" i="2"/>
  <c r="P153" i="2"/>
  <c r="BI152" i="2"/>
  <c r="BH152" i="2"/>
  <c r="BF152" i="2"/>
  <c r="BE152" i="2"/>
  <c r="T152" i="2"/>
  <c r="R152" i="2"/>
  <c r="P152" i="2"/>
  <c r="BI149" i="2"/>
  <c r="BH149" i="2"/>
  <c r="BF149" i="2"/>
  <c r="BE149" i="2"/>
  <c r="T149" i="2"/>
  <c r="R149" i="2"/>
  <c r="P149" i="2"/>
  <c r="BI148" i="2"/>
  <c r="BH148" i="2"/>
  <c r="BF148" i="2"/>
  <c r="BE148" i="2"/>
  <c r="T148" i="2"/>
  <c r="R148" i="2"/>
  <c r="P148" i="2"/>
  <c r="BI147" i="2"/>
  <c r="BH147" i="2"/>
  <c r="BF147" i="2"/>
  <c r="BE147" i="2"/>
  <c r="T147" i="2"/>
  <c r="R147" i="2"/>
  <c r="P147" i="2"/>
  <c r="BI146" i="2"/>
  <c r="BH146" i="2"/>
  <c r="BF146" i="2"/>
  <c r="BE146" i="2"/>
  <c r="T146" i="2"/>
  <c r="R146" i="2"/>
  <c r="P146" i="2"/>
  <c r="BI145" i="2"/>
  <c r="BH145" i="2"/>
  <c r="BF145" i="2"/>
  <c r="BE145" i="2"/>
  <c r="T145" i="2"/>
  <c r="R145" i="2"/>
  <c r="P145" i="2"/>
  <c r="F136" i="2"/>
  <c r="E134" i="2"/>
  <c r="F89" i="2"/>
  <c r="E87" i="2"/>
  <c r="J24" i="2"/>
  <c r="E24" i="2"/>
  <c r="J139" i="2" s="1"/>
  <c r="J23" i="2"/>
  <c r="J21" i="2"/>
  <c r="E21" i="2"/>
  <c r="J138" i="2" s="1"/>
  <c r="J20" i="2"/>
  <c r="J18" i="2"/>
  <c r="E18" i="2"/>
  <c r="F92" i="2" s="1"/>
  <c r="J17" i="2"/>
  <c r="J15" i="2"/>
  <c r="E15" i="2"/>
  <c r="F138" i="2" s="1"/>
  <c r="J14" i="2"/>
  <c r="J12" i="2"/>
  <c r="J89" i="2" s="1"/>
  <c r="E7" i="2"/>
  <c r="E85" i="2"/>
  <c r="L90" i="1"/>
  <c r="AM90" i="1"/>
  <c r="AM89" i="1"/>
  <c r="L89" i="1"/>
  <c r="AM87" i="1"/>
  <c r="L87" i="1"/>
  <c r="L85" i="1"/>
  <c r="L84" i="1"/>
  <c r="J209" i="5"/>
  <c r="BK208" i="5"/>
  <c r="J205" i="5"/>
  <c r="J204" i="5"/>
  <c r="J203" i="5"/>
  <c r="BK202" i="5"/>
  <c r="J200" i="5"/>
  <c r="BK198" i="5"/>
  <c r="J196" i="5"/>
  <c r="J195" i="5"/>
  <c r="J193" i="5"/>
  <c r="J192" i="5"/>
  <c r="J191" i="5"/>
  <c r="BK189" i="5"/>
  <c r="J188" i="5"/>
  <c r="J186" i="5"/>
  <c r="BK185" i="5"/>
  <c r="J184" i="5"/>
  <c r="BK183" i="5"/>
  <c r="BK182" i="5"/>
  <c r="J180" i="5"/>
  <c r="J178" i="5"/>
  <c r="BK177" i="5"/>
  <c r="J174" i="5"/>
  <c r="J163" i="5"/>
  <c r="BK161" i="5"/>
  <c r="BK155" i="5"/>
  <c r="BK151" i="5"/>
  <c r="J142" i="5"/>
  <c r="J141" i="5"/>
  <c r="J136" i="5"/>
  <c r="BK134" i="5"/>
  <c r="J247" i="4"/>
  <c r="J242" i="4"/>
  <c r="BK238" i="4"/>
  <c r="J235" i="4"/>
  <c r="BK232" i="4"/>
  <c r="J228" i="4"/>
  <c r="J225" i="4"/>
  <c r="J222" i="4"/>
  <c r="BK219" i="4"/>
  <c r="J216" i="4"/>
  <c r="BK213" i="4"/>
  <c r="J210" i="4"/>
  <c r="BK207" i="4"/>
  <c r="BK204" i="4"/>
  <c r="J201" i="4"/>
  <c r="BK198" i="4"/>
  <c r="BK195" i="4"/>
  <c r="J189" i="4"/>
  <c r="BK188" i="4"/>
  <c r="BK186" i="4"/>
  <c r="BK185" i="4"/>
  <c r="J184" i="4"/>
  <c r="BK182" i="4"/>
  <c r="J182" i="4"/>
  <c r="J180" i="4"/>
  <c r="BK178" i="4"/>
  <c r="J176" i="4"/>
  <c r="J175" i="4"/>
  <c r="BK174" i="4"/>
  <c r="BK173" i="4"/>
  <c r="J172" i="4"/>
  <c r="J171" i="4"/>
  <c r="BK170" i="4"/>
  <c r="BK169" i="4"/>
  <c r="J168" i="4"/>
  <c r="BK167" i="4"/>
  <c r="BK165" i="4"/>
  <c r="J162" i="4"/>
  <c r="J161" i="4"/>
  <c r="BK160" i="4"/>
  <c r="J159" i="4"/>
  <c r="BK156" i="4"/>
  <c r="J155" i="4"/>
  <c r="J154" i="4"/>
  <c r="BK153" i="4"/>
  <c r="BK152" i="4"/>
  <c r="BK151" i="4"/>
  <c r="BK150" i="4"/>
  <c r="BK146" i="4"/>
  <c r="J145" i="4"/>
  <c r="BK142" i="4"/>
  <c r="BK141" i="4"/>
  <c r="BK138" i="4"/>
  <c r="J137" i="4"/>
  <c r="J134" i="4"/>
  <c r="J129" i="4"/>
  <c r="BK128" i="4"/>
  <c r="J184" i="3"/>
  <c r="BK183" i="3"/>
  <c r="BK180" i="3"/>
  <c r="BK179" i="3"/>
  <c r="BK175" i="3"/>
  <c r="J174" i="3"/>
  <c r="J173" i="3"/>
  <c r="BK172" i="3"/>
  <c r="J170" i="3"/>
  <c r="J169" i="3"/>
  <c r="J168" i="3"/>
  <c r="BK164" i="3"/>
  <c r="BK163" i="3"/>
  <c r="J159" i="3"/>
  <c r="J155" i="3"/>
  <c r="BK154" i="3"/>
  <c r="BK153" i="3"/>
  <c r="J152" i="3"/>
  <c r="BK151" i="3"/>
  <c r="BK150" i="3"/>
  <c r="J149" i="3"/>
  <c r="BK147" i="3"/>
  <c r="BK144" i="3"/>
  <c r="J142" i="3"/>
  <c r="BK139" i="3"/>
  <c r="BK138" i="3"/>
  <c r="J137" i="3"/>
  <c r="J135" i="3"/>
  <c r="J134" i="3"/>
  <c r="J130" i="3"/>
  <c r="BK127" i="3"/>
  <c r="J602" i="2"/>
  <c r="BK599" i="2"/>
  <c r="BK598" i="2"/>
  <c r="J597" i="2"/>
  <c r="J596" i="2"/>
  <c r="J595" i="2"/>
  <c r="J592" i="2"/>
  <c r="BK589" i="2"/>
  <c r="J586" i="2"/>
  <c r="BK585" i="2"/>
  <c r="J584" i="2"/>
  <c r="BK583" i="2"/>
  <c r="J582" i="2"/>
  <c r="BK579" i="2"/>
  <c r="J576" i="2"/>
  <c r="J573" i="2"/>
  <c r="BK572" i="2"/>
  <c r="J571" i="2"/>
  <c r="BK570" i="2"/>
  <c r="BK569" i="2"/>
  <c r="J568" i="2"/>
  <c r="BK567" i="2"/>
  <c r="J566" i="2"/>
  <c r="J564" i="2"/>
  <c r="J561" i="2"/>
  <c r="J560" i="2"/>
  <c r="J559" i="2"/>
  <c r="J558" i="2"/>
  <c r="BK557" i="2"/>
  <c r="BK556" i="2"/>
  <c r="J555" i="2"/>
  <c r="J554" i="2"/>
  <c r="J553" i="2"/>
  <c r="J552" i="2"/>
  <c r="J551" i="2"/>
  <c r="J550" i="2"/>
  <c r="BK549" i="2"/>
  <c r="J547" i="2"/>
  <c r="BK546" i="2"/>
  <c r="J544" i="2"/>
  <c r="BK543" i="2"/>
  <c r="BK539" i="2"/>
  <c r="J536" i="2"/>
  <c r="BK532" i="2"/>
  <c r="J531" i="2"/>
  <c r="BK530" i="2"/>
  <c r="J527" i="2"/>
  <c r="J524" i="2"/>
  <c r="BK521" i="2"/>
  <c r="BK520" i="2"/>
  <c r="BK517" i="2"/>
  <c r="BK516" i="2"/>
  <c r="BK513" i="2"/>
  <c r="BK512" i="2"/>
  <c r="BK510" i="2"/>
  <c r="J509" i="2"/>
  <c r="BK506" i="2"/>
  <c r="J505" i="2"/>
  <c r="BK503" i="2"/>
  <c r="BK502" i="2"/>
  <c r="J501" i="2"/>
  <c r="BK500" i="2"/>
  <c r="BK499" i="2"/>
  <c r="J498" i="2"/>
  <c r="J497" i="2"/>
  <c r="BK493" i="2"/>
  <c r="J493" i="2"/>
  <c r="J489" i="2"/>
  <c r="BK488" i="2"/>
  <c r="J487" i="2"/>
  <c r="J486" i="2"/>
  <c r="BK484" i="2"/>
  <c r="J482" i="2"/>
  <c r="BK481" i="2"/>
  <c r="J480" i="2"/>
  <c r="BK479" i="2"/>
  <c r="J477" i="2"/>
  <c r="J475" i="2"/>
  <c r="BK472" i="2"/>
  <c r="BK470" i="2"/>
  <c r="BK469" i="2"/>
  <c r="J468" i="2"/>
  <c r="J467" i="2"/>
  <c r="J466" i="2"/>
  <c r="J464" i="2"/>
  <c r="BK461" i="2"/>
  <c r="BK460" i="2"/>
  <c r="J459" i="2"/>
  <c r="J453" i="2"/>
  <c r="BK447" i="2"/>
  <c r="BK441" i="2"/>
  <c r="BK432" i="2"/>
  <c r="J429" i="2"/>
  <c r="J426" i="2"/>
  <c r="J422" i="2"/>
  <c r="BK419" i="2"/>
  <c r="J415" i="2"/>
  <c r="BK412" i="2"/>
  <c r="BK402" i="2"/>
  <c r="J396" i="2"/>
  <c r="J390" i="2"/>
  <c r="J384" i="2"/>
  <c r="BK379" i="2"/>
  <c r="J374" i="2"/>
  <c r="BK368" i="2"/>
  <c r="J359" i="2"/>
  <c r="BK358" i="2"/>
  <c r="J357" i="2"/>
  <c r="BK356" i="2"/>
  <c r="BK355" i="2"/>
  <c r="J354" i="2"/>
  <c r="J352" i="2"/>
  <c r="J351" i="2"/>
  <c r="J350" i="2"/>
  <c r="J349" i="2"/>
  <c r="BK348" i="2"/>
  <c r="J347" i="2"/>
  <c r="J346" i="2"/>
  <c r="BK344" i="2"/>
  <c r="J343" i="2"/>
  <c r="J342" i="2"/>
  <c r="BK340" i="2"/>
  <c r="J339" i="2"/>
  <c r="J338" i="2"/>
  <c r="BK337" i="2"/>
  <c r="J336" i="2"/>
  <c r="BK335" i="2"/>
  <c r="BK334" i="2"/>
  <c r="BK333" i="2"/>
  <c r="J332" i="2"/>
  <c r="J331" i="2"/>
  <c r="J330" i="2"/>
  <c r="BK329" i="2"/>
  <c r="BK327" i="2"/>
  <c r="BK326" i="2"/>
  <c r="J325" i="2"/>
  <c r="BK324" i="2"/>
  <c r="J323" i="2"/>
  <c r="J322" i="2"/>
  <c r="BK321" i="2"/>
  <c r="J320" i="2"/>
  <c r="BK319" i="2"/>
  <c r="J318" i="2"/>
  <c r="BK316" i="2"/>
  <c r="J315" i="2"/>
  <c r="J313" i="2"/>
  <c r="BK307" i="2"/>
  <c r="J300" i="2"/>
  <c r="BK294" i="2"/>
  <c r="J288" i="2"/>
  <c r="BK282" i="2"/>
  <c r="BK281" i="2"/>
  <c r="BK280" i="2"/>
  <c r="J279" i="2"/>
  <c r="BK278" i="2"/>
  <c r="BK277" i="2"/>
  <c r="BK271" i="2"/>
  <c r="BK260" i="2"/>
  <c r="J257" i="2"/>
  <c r="BK255" i="2"/>
  <c r="BK254" i="2"/>
  <c r="BK245" i="2"/>
  <c r="J242" i="2"/>
  <c r="J238" i="2"/>
  <c r="BK237" i="2"/>
  <c r="J230" i="2"/>
  <c r="J225" i="2"/>
  <c r="J224" i="2"/>
  <c r="J221" i="2"/>
  <c r="J220" i="2"/>
  <c r="BK219" i="2"/>
  <c r="J212" i="2"/>
  <c r="J211" i="2"/>
  <c r="BK210" i="2"/>
  <c r="J209" i="2"/>
  <c r="J208" i="2"/>
  <c r="J207" i="2"/>
  <c r="BK205" i="2"/>
  <c r="BK204" i="2"/>
  <c r="BK203" i="2"/>
  <c r="J202" i="2"/>
  <c r="BK201" i="2"/>
  <c r="J198" i="2"/>
  <c r="J197" i="2"/>
  <c r="J196" i="2"/>
  <c r="J195" i="2"/>
  <c r="BK193" i="2"/>
  <c r="BK192" i="2"/>
  <c r="BK188" i="2"/>
  <c r="J188" i="2"/>
  <c r="J186" i="2"/>
  <c r="BK184" i="2"/>
  <c r="BK183" i="2"/>
  <c r="BK182" i="2"/>
  <c r="BK181" i="2"/>
  <c r="J180" i="2"/>
  <c r="BK179" i="2"/>
  <c r="BK178" i="2"/>
  <c r="BK177" i="2"/>
  <c r="BK176" i="2"/>
  <c r="BK175" i="2"/>
  <c r="BK170" i="2"/>
  <c r="J168" i="2"/>
  <c r="BK167" i="2"/>
  <c r="BK166" i="2"/>
  <c r="BK165" i="2"/>
  <c r="BK163" i="2"/>
  <c r="BK162" i="2"/>
  <c r="J161" i="2"/>
  <c r="J160" i="2"/>
  <c r="J156" i="2"/>
  <c r="BK153" i="2"/>
  <c r="BK149" i="2"/>
  <c r="J147" i="2"/>
  <c r="BK146" i="2"/>
  <c r="J145" i="2"/>
  <c r="BK209" i="5"/>
  <c r="J208" i="5"/>
  <c r="BK205" i="5"/>
  <c r="BK204" i="5"/>
  <c r="BK203" i="5"/>
  <c r="J202" i="5"/>
  <c r="BK200" i="5"/>
  <c r="J198" i="5"/>
  <c r="BK196" i="5"/>
  <c r="BK195" i="5"/>
  <c r="BK193" i="5"/>
  <c r="BK192" i="5"/>
  <c r="BK191" i="5"/>
  <c r="J189" i="5"/>
  <c r="BK188" i="5"/>
  <c r="J185" i="5"/>
  <c r="J183" i="5"/>
  <c r="BK181" i="5"/>
  <c r="BK180" i="5"/>
  <c r="BK178" i="5"/>
  <c r="J177" i="5"/>
  <c r="BK176" i="5"/>
  <c r="J175" i="5"/>
  <c r="BK173" i="5"/>
  <c r="BK170" i="5"/>
  <c r="BK167" i="5"/>
  <c r="BK166" i="5"/>
  <c r="BK165" i="5"/>
  <c r="BK163" i="5"/>
  <c r="BK160" i="5"/>
  <c r="BK159" i="5"/>
  <c r="J158" i="5"/>
  <c r="J157" i="5"/>
  <c r="BK156" i="5"/>
  <c r="BK153" i="5"/>
  <c r="J151" i="5"/>
  <c r="J150" i="5"/>
  <c r="BK142" i="5"/>
  <c r="J140" i="5"/>
  <c r="BK139" i="5"/>
  <c r="BK137" i="5"/>
  <c r="J135" i="5"/>
  <c r="J133" i="5"/>
  <c r="BK179" i="5"/>
  <c r="J176" i="5"/>
  <c r="BK175" i="5"/>
  <c r="BK174" i="5"/>
  <c r="J170" i="5"/>
  <c r="BK168" i="5"/>
  <c r="J167" i="5"/>
  <c r="J166" i="5"/>
  <c r="J165" i="5"/>
  <c r="J160" i="5"/>
  <c r="J155" i="5"/>
  <c r="BK150" i="5"/>
  <c r="BK148" i="5"/>
  <c r="J144" i="5"/>
  <c r="BK143" i="5"/>
  <c r="J139" i="5"/>
  <c r="J138" i="5"/>
  <c r="BK135" i="5"/>
  <c r="BK247" i="4"/>
  <c r="BK242" i="4"/>
  <c r="J232" i="4"/>
  <c r="J192" i="4"/>
  <c r="J187" i="4"/>
  <c r="J173" i="4"/>
  <c r="BK166" i="4"/>
  <c r="J165" i="4"/>
  <c r="J160" i="4"/>
  <c r="BK154" i="4"/>
  <c r="J153" i="4"/>
  <c r="J151" i="4"/>
  <c r="J150" i="4"/>
  <c r="BK131" i="4"/>
  <c r="J130" i="4"/>
  <c r="J128" i="4"/>
  <c r="J177" i="3"/>
  <c r="J171" i="3"/>
  <c r="J167" i="3"/>
  <c r="J160" i="3"/>
  <c r="BK148" i="3"/>
  <c r="J139" i="3"/>
  <c r="J127" i="3"/>
  <c r="J598" i="2"/>
  <c r="J589" i="2"/>
  <c r="J585" i="2"/>
  <c r="BK561" i="2"/>
  <c r="J540" i="2"/>
  <c r="J533" i="2"/>
  <c r="J532" i="2"/>
  <c r="J510" i="2"/>
  <c r="J503" i="2"/>
  <c r="J500" i="2"/>
  <c r="BK489" i="2"/>
  <c r="J488" i="2"/>
  <c r="J484" i="2"/>
  <c r="J483" i="2"/>
  <c r="BK482" i="2"/>
  <c r="BK478" i="2"/>
  <c r="BK476" i="2"/>
  <c r="BK475" i="2"/>
  <c r="BK474" i="2"/>
  <c r="J473" i="2"/>
  <c r="J471" i="2"/>
  <c r="J470" i="2"/>
  <c r="BK466" i="2"/>
  <c r="J465" i="2"/>
  <c r="J368" i="2"/>
  <c r="J353" i="2"/>
  <c r="J345" i="2"/>
  <c r="BK332" i="2"/>
  <c r="J324" i="2"/>
  <c r="BK323" i="2"/>
  <c r="J321" i="2"/>
  <c r="J317" i="2"/>
  <c r="J316" i="2"/>
  <c r="BK315" i="2"/>
  <c r="BK314" i="2"/>
  <c r="BK306" i="2"/>
  <c r="J280" i="2"/>
  <c r="J272" i="2"/>
  <c r="BK268" i="2"/>
  <c r="BK267" i="2"/>
  <c r="BK266" i="2"/>
  <c r="BK265" i="2"/>
  <c r="BK262" i="2"/>
  <c r="J258" i="2"/>
  <c r="J256" i="2"/>
  <c r="J255" i="2"/>
  <c r="BK252" i="2"/>
  <c r="BK251" i="2"/>
  <c r="BK250" i="2"/>
  <c r="BK249" i="2"/>
  <c r="BK248" i="2"/>
  <c r="BK247" i="2"/>
  <c r="J246" i="2"/>
  <c r="J245" i="2"/>
  <c r="BK242" i="2"/>
  <c r="J240" i="2"/>
  <c r="BK239" i="2"/>
  <c r="J236" i="2"/>
  <c r="BK235" i="2"/>
  <c r="J234" i="2"/>
  <c r="BK233" i="2"/>
  <c r="J232" i="2"/>
  <c r="J227" i="2"/>
  <c r="BK226" i="2"/>
  <c r="BK225" i="2"/>
  <c r="J223" i="2"/>
  <c r="J222" i="2"/>
  <c r="BK221" i="2"/>
  <c r="BK220" i="2"/>
  <c r="J218" i="2"/>
  <c r="BK217" i="2"/>
  <c r="BK216" i="2"/>
  <c r="J215" i="2"/>
  <c r="BK214" i="2"/>
  <c r="J213" i="2"/>
  <c r="BK212" i="2"/>
  <c r="BK209" i="2"/>
  <c r="J206" i="2"/>
  <c r="J205" i="2"/>
  <c r="J204" i="2"/>
  <c r="J203" i="2"/>
  <c r="BK202" i="2"/>
  <c r="J201" i="2"/>
  <c r="BK200" i="2"/>
  <c r="J199" i="2"/>
  <c r="BK198" i="2"/>
  <c r="BK197" i="2"/>
  <c r="BK196" i="2"/>
  <c r="BK195" i="2"/>
  <c r="BK194" i="2"/>
  <c r="J194" i="2"/>
  <c r="J192" i="2"/>
  <c r="BK186" i="2"/>
  <c r="J183" i="2"/>
  <c r="J182" i="2"/>
  <c r="J181" i="2"/>
  <c r="BK180" i="2"/>
  <c r="J179" i="2"/>
  <c r="J175" i="2"/>
  <c r="J173" i="2"/>
  <c r="J172" i="2"/>
  <c r="BK171" i="2"/>
  <c r="J170" i="2"/>
  <c r="BK169" i="2"/>
  <c r="BK168" i="2"/>
  <c r="J165" i="2"/>
  <c r="J162" i="2"/>
  <c r="BK161" i="2"/>
  <c r="BK160" i="2"/>
  <c r="BK156" i="2"/>
  <c r="BK155" i="2"/>
  <c r="J153" i="2"/>
  <c r="J152" i="2"/>
  <c r="J148" i="2"/>
  <c r="BK147" i="2"/>
  <c r="BK145" i="2"/>
  <c r="BK186" i="5"/>
  <c r="BK184" i="5"/>
  <c r="J182" i="5"/>
  <c r="J181" i="5"/>
  <c r="J179" i="5"/>
  <c r="J173" i="5"/>
  <c r="J168" i="5"/>
  <c r="J161" i="5"/>
  <c r="J159" i="5"/>
  <c r="BK158" i="5"/>
  <c r="BK157" i="5"/>
  <c r="J156" i="5"/>
  <c r="J153" i="5"/>
  <c r="J148" i="5"/>
  <c r="BK144" i="5"/>
  <c r="J143" i="5"/>
  <c r="BK141" i="5"/>
  <c r="BK140" i="5"/>
  <c r="BK138" i="5"/>
  <c r="J137" i="5"/>
  <c r="BK136" i="5"/>
  <c r="J134" i="5"/>
  <c r="BK133" i="5"/>
  <c r="J238" i="4"/>
  <c r="BK235" i="4"/>
  <c r="BK228" i="4"/>
  <c r="BK225" i="4"/>
  <c r="BK222" i="4"/>
  <c r="J219" i="4"/>
  <c r="BK216" i="4"/>
  <c r="J213" i="4"/>
  <c r="BK210" i="4"/>
  <c r="J207" i="4"/>
  <c r="J204" i="4"/>
  <c r="BK201" i="4"/>
  <c r="J198" i="4"/>
  <c r="J195" i="4"/>
  <c r="BK192" i="4"/>
  <c r="BK189" i="4"/>
  <c r="J188" i="4"/>
  <c r="BK187" i="4"/>
  <c r="J186" i="4"/>
  <c r="J185" i="4"/>
  <c r="BK184" i="4"/>
  <c r="BK180" i="4"/>
  <c r="J178" i="4"/>
  <c r="BK176" i="4"/>
  <c r="BK175" i="4"/>
  <c r="J174" i="4"/>
  <c r="BK172" i="4"/>
  <c r="BK171" i="4"/>
  <c r="J170" i="4"/>
  <c r="J169" i="4"/>
  <c r="BK168" i="4"/>
  <c r="J167" i="4"/>
  <c r="J166" i="4"/>
  <c r="BK162" i="4"/>
  <c r="BK161" i="4"/>
  <c r="BK159" i="4"/>
  <c r="J156" i="4"/>
  <c r="BK155" i="4"/>
  <c r="J152" i="4"/>
  <c r="J146" i="4"/>
  <c r="BK145" i="4"/>
  <c r="J142" i="4"/>
  <c r="J141" i="4"/>
  <c r="J138" i="4"/>
  <c r="BK137" i="4"/>
  <c r="BK134" i="4"/>
  <c r="J131" i="4"/>
  <c r="BK130" i="4"/>
  <c r="BK129" i="4"/>
  <c r="BK184" i="3"/>
  <c r="J183" i="3"/>
  <c r="J180" i="3"/>
  <c r="J179" i="3"/>
  <c r="BK177" i="3"/>
  <c r="J175" i="3"/>
  <c r="BK174" i="3"/>
  <c r="BK173" i="3"/>
  <c r="J172" i="3"/>
  <c r="BK171" i="3"/>
  <c r="BK170" i="3"/>
  <c r="BK169" i="3"/>
  <c r="BK168" i="3"/>
  <c r="BK167" i="3"/>
  <c r="J164" i="3"/>
  <c r="J163" i="3"/>
  <c r="BK160" i="3"/>
  <c r="BK159" i="3"/>
  <c r="BK155" i="3"/>
  <c r="J154" i="3"/>
  <c r="J153" i="3"/>
  <c r="BK152" i="3"/>
  <c r="J151" i="3"/>
  <c r="J150" i="3"/>
  <c r="BK149" i="3"/>
  <c r="J148" i="3"/>
  <c r="J147" i="3"/>
  <c r="J144" i="3"/>
  <c r="BK142" i="3"/>
  <c r="J138" i="3"/>
  <c r="BK137" i="3"/>
  <c r="BK135" i="3"/>
  <c r="BK134" i="3"/>
  <c r="BK130" i="3"/>
  <c r="BK612" i="2"/>
  <c r="J612" i="2"/>
  <c r="BK609" i="2"/>
  <c r="J609" i="2"/>
  <c r="BK607" i="2"/>
  <c r="J607" i="2"/>
  <c r="BK602" i="2"/>
  <c r="J599" i="2"/>
  <c r="BK597" i="2"/>
  <c r="BK596" i="2"/>
  <c r="BK595" i="2"/>
  <c r="BK592" i="2"/>
  <c r="BK586" i="2"/>
  <c r="BK584" i="2"/>
  <c r="J583" i="2"/>
  <c r="BK582" i="2"/>
  <c r="J579" i="2"/>
  <c r="BK576" i="2"/>
  <c r="BK573" i="2"/>
  <c r="J572" i="2"/>
  <c r="BK571" i="2"/>
  <c r="J570" i="2"/>
  <c r="J569" i="2"/>
  <c r="BK568" i="2"/>
  <c r="J567" i="2"/>
  <c r="BK566" i="2"/>
  <c r="BK564" i="2"/>
  <c r="BK560" i="2"/>
  <c r="BK559" i="2"/>
  <c r="BK558" i="2"/>
  <c r="J557" i="2"/>
  <c r="J556" i="2"/>
  <c r="BK555" i="2"/>
  <c r="BK554" i="2"/>
  <c r="BK553" i="2"/>
  <c r="BK552" i="2"/>
  <c r="BK551" i="2"/>
  <c r="BK550" i="2"/>
  <c r="J549" i="2"/>
  <c r="BK547" i="2"/>
  <c r="J546" i="2"/>
  <c r="BK544" i="2"/>
  <c r="J543" i="2"/>
  <c r="BK540" i="2"/>
  <c r="J539" i="2"/>
  <c r="BK536" i="2"/>
  <c r="BK533" i="2"/>
  <c r="BK531" i="2"/>
  <c r="J530" i="2"/>
  <c r="BK527" i="2"/>
  <c r="BK524" i="2"/>
  <c r="J521" i="2"/>
  <c r="J520" i="2"/>
  <c r="J517" i="2"/>
  <c r="J516" i="2"/>
  <c r="J513" i="2"/>
  <c r="J512" i="2"/>
  <c r="BK509" i="2"/>
  <c r="J506" i="2"/>
  <c r="BK505" i="2"/>
  <c r="J502" i="2"/>
  <c r="BK501" i="2"/>
  <c r="J499" i="2"/>
  <c r="BK498" i="2"/>
  <c r="BK497" i="2"/>
  <c r="BK487" i="2"/>
  <c r="BK486" i="2"/>
  <c r="BK483" i="2"/>
  <c r="J481" i="2"/>
  <c r="BK480" i="2"/>
  <c r="J479" i="2"/>
  <c r="J478" i="2"/>
  <c r="BK477" i="2"/>
  <c r="J476" i="2"/>
  <c r="J474" i="2"/>
  <c r="BK473" i="2"/>
  <c r="J472" i="2"/>
  <c r="BK471" i="2"/>
  <c r="J469" i="2"/>
  <c r="BK468" i="2"/>
  <c r="BK467" i="2"/>
  <c r="BK465" i="2"/>
  <c r="BK464" i="2"/>
  <c r="J461" i="2"/>
  <c r="J460" i="2"/>
  <c r="BK459" i="2"/>
  <c r="BK453" i="2"/>
  <c r="J447" i="2"/>
  <c r="J441" i="2"/>
  <c r="BK435" i="2"/>
  <c r="J435" i="2"/>
  <c r="J432" i="2"/>
  <c r="BK429" i="2"/>
  <c r="BK426" i="2"/>
  <c r="BK422" i="2"/>
  <c r="J419" i="2"/>
  <c r="BK415" i="2"/>
  <c r="J412" i="2"/>
  <c r="J402" i="2"/>
  <c r="BK396" i="2"/>
  <c r="BK390" i="2"/>
  <c r="BK384" i="2"/>
  <c r="J379" i="2"/>
  <c r="BK374" i="2"/>
  <c r="BK359" i="2"/>
  <c r="J358" i="2"/>
  <c r="BK357" i="2"/>
  <c r="J356" i="2"/>
  <c r="J355" i="2"/>
  <c r="BK354" i="2"/>
  <c r="BK353" i="2"/>
  <c r="BK352" i="2"/>
  <c r="BK351" i="2"/>
  <c r="BK350" i="2"/>
  <c r="BK349" i="2"/>
  <c r="J348" i="2"/>
  <c r="BK347" i="2"/>
  <c r="BK346" i="2"/>
  <c r="BK345" i="2"/>
  <c r="J344" i="2"/>
  <c r="BK343" i="2"/>
  <c r="BK342" i="2"/>
  <c r="J340" i="2"/>
  <c r="BK339" i="2"/>
  <c r="BK338" i="2"/>
  <c r="J337" i="2"/>
  <c r="BK336" i="2"/>
  <c r="J335" i="2"/>
  <c r="J334" i="2"/>
  <c r="J333" i="2"/>
  <c r="BK331" i="2"/>
  <c r="BK330" i="2"/>
  <c r="J329" i="2"/>
  <c r="BK328" i="2"/>
  <c r="J328" i="2"/>
  <c r="J327" i="2"/>
  <c r="J326" i="2"/>
  <c r="BK325" i="2"/>
  <c r="BK322" i="2"/>
  <c r="BK320" i="2"/>
  <c r="J319" i="2"/>
  <c r="BK318" i="2"/>
  <c r="BK317" i="2"/>
  <c r="J314" i="2"/>
  <c r="BK313" i="2"/>
  <c r="J307" i="2"/>
  <c r="J306" i="2"/>
  <c r="BK300" i="2"/>
  <c r="J294" i="2"/>
  <c r="BK288" i="2"/>
  <c r="J282" i="2"/>
  <c r="J281" i="2"/>
  <c r="BK279" i="2"/>
  <c r="J278" i="2"/>
  <c r="J277" i="2"/>
  <c r="BK272" i="2"/>
  <c r="J271" i="2"/>
  <c r="J268" i="2"/>
  <c r="J267" i="2"/>
  <c r="J266" i="2"/>
  <c r="J265" i="2"/>
  <c r="J262" i="2"/>
  <c r="J260" i="2"/>
  <c r="BK258" i="2"/>
  <c r="BK257" i="2"/>
  <c r="BK256" i="2"/>
  <c r="J254" i="2"/>
  <c r="J252" i="2"/>
  <c r="J251" i="2"/>
  <c r="J250" i="2"/>
  <c r="J249" i="2"/>
  <c r="J248" i="2"/>
  <c r="J247" i="2"/>
  <c r="BK246" i="2"/>
  <c r="BK240" i="2"/>
  <c r="J239" i="2"/>
  <c r="BK238" i="2"/>
  <c r="J237" i="2"/>
  <c r="BK236" i="2"/>
  <c r="J235" i="2"/>
  <c r="BK234" i="2"/>
  <c r="J233" i="2"/>
  <c r="BK232" i="2"/>
  <c r="BK230" i="2"/>
  <c r="BK227" i="2"/>
  <c r="J226" i="2"/>
  <c r="BK224" i="2"/>
  <c r="BK223" i="2"/>
  <c r="BK222" i="2"/>
  <c r="J219" i="2"/>
  <c r="BK218" i="2"/>
  <c r="J217" i="2"/>
  <c r="J216" i="2"/>
  <c r="BK215" i="2"/>
  <c r="J214" i="2"/>
  <c r="BK213" i="2"/>
  <c r="BK211" i="2"/>
  <c r="J210" i="2"/>
  <c r="BK208" i="2"/>
  <c r="BK207" i="2"/>
  <c r="BK206" i="2"/>
  <c r="J200" i="2"/>
  <c r="BK199" i="2"/>
  <c r="J193" i="2"/>
  <c r="J184" i="2"/>
  <c r="J178" i="2"/>
  <c r="J177" i="2"/>
  <c r="J176" i="2"/>
  <c r="BK173" i="2"/>
  <c r="BK172" i="2"/>
  <c r="J171" i="2"/>
  <c r="J169" i="2"/>
  <c r="J167" i="2"/>
  <c r="J166" i="2"/>
  <c r="J163" i="2"/>
  <c r="J155" i="2"/>
  <c r="BK152" i="2"/>
  <c r="J149" i="2"/>
  <c r="BK148" i="2"/>
  <c r="J146" i="2"/>
  <c r="AS94" i="1"/>
  <c r="P605" i="2" l="1"/>
  <c r="T144" i="2"/>
  <c r="P154" i="2"/>
  <c r="BK159" i="2"/>
  <c r="J159" i="2" s="1"/>
  <c r="J100" i="2" s="1"/>
  <c r="BK185" i="2"/>
  <c r="J185" i="2"/>
  <c r="J101" i="2" s="1"/>
  <c r="T185" i="2"/>
  <c r="P231" i="2"/>
  <c r="BK244" i="2"/>
  <c r="J244" i="2" s="1"/>
  <c r="J105" i="2" s="1"/>
  <c r="T244" i="2"/>
  <c r="R253" i="2"/>
  <c r="BK259" i="2"/>
  <c r="J259" i="2"/>
  <c r="J107" i="2"/>
  <c r="P259" i="2"/>
  <c r="BK276" i="2"/>
  <c r="J276" i="2" s="1"/>
  <c r="J109" i="2" s="1"/>
  <c r="BK341" i="2"/>
  <c r="J341" i="2" s="1"/>
  <c r="J110" i="2" s="1"/>
  <c r="T341" i="2"/>
  <c r="T485" i="2"/>
  <c r="BK511" i="2"/>
  <c r="J511" i="2" s="1"/>
  <c r="J113" i="2" s="1"/>
  <c r="P511" i="2"/>
  <c r="BK545" i="2"/>
  <c r="J545" i="2" s="1"/>
  <c r="J114" i="2" s="1"/>
  <c r="P545" i="2"/>
  <c r="T545" i="2"/>
  <c r="T548" i="2"/>
  <c r="T565" i="2"/>
  <c r="P126" i="3"/>
  <c r="BK133" i="3"/>
  <c r="J133" i="3" s="1"/>
  <c r="J99" i="3" s="1"/>
  <c r="P133" i="3"/>
  <c r="T133" i="3"/>
  <c r="T136" i="3"/>
  <c r="R146" i="3"/>
  <c r="BK178" i="3"/>
  <c r="J178" i="3" s="1"/>
  <c r="J104" i="3" s="1"/>
  <c r="T178" i="3"/>
  <c r="BK127" i="4"/>
  <c r="BK126" i="4" s="1"/>
  <c r="J126" i="4" s="1"/>
  <c r="J97" i="4" s="1"/>
  <c r="P133" i="4"/>
  <c r="P132" i="4" s="1"/>
  <c r="BK191" i="4"/>
  <c r="R144" i="2"/>
  <c r="R159" i="2"/>
  <c r="R185" i="2"/>
  <c r="T231" i="2"/>
  <c r="R244" i="2"/>
  <c r="T253" i="2"/>
  <c r="BK264" i="2"/>
  <c r="J264" i="2"/>
  <c r="J108" i="2"/>
  <c r="R276" i="2"/>
  <c r="P341" i="2"/>
  <c r="P485" i="2"/>
  <c r="P504" i="2"/>
  <c r="R511" i="2"/>
  <c r="R545" i="2"/>
  <c r="R548" i="2"/>
  <c r="P565" i="2"/>
  <c r="R126" i="3"/>
  <c r="BK136" i="3"/>
  <c r="J136" i="3" s="1"/>
  <c r="J100" i="3" s="1"/>
  <c r="P146" i="3"/>
  <c r="P145" i="3" s="1"/>
  <c r="P178" i="3"/>
  <c r="R127" i="4"/>
  <c r="R126" i="4"/>
  <c r="T133" i="4"/>
  <c r="T132" i="4" s="1"/>
  <c r="T191" i="4"/>
  <c r="T190" i="4"/>
  <c r="T127" i="4"/>
  <c r="T126" i="4" s="1"/>
  <c r="T125" i="4" s="1"/>
  <c r="BK133" i="4"/>
  <c r="BK132" i="4" s="1"/>
  <c r="J132" i="4" s="1"/>
  <c r="J99" i="4" s="1"/>
  <c r="R191" i="4"/>
  <c r="R190" i="4" s="1"/>
  <c r="BK132" i="5"/>
  <c r="J132" i="5"/>
  <c r="J98" i="5"/>
  <c r="R132" i="5"/>
  <c r="BK149" i="5"/>
  <c r="J149" i="5"/>
  <c r="J100" i="5"/>
  <c r="R149" i="5"/>
  <c r="T164" i="5"/>
  <c r="BK187" i="5"/>
  <c r="J187" i="5"/>
  <c r="J106" i="5" s="1"/>
  <c r="R187" i="5"/>
  <c r="R172" i="5"/>
  <c r="R171" i="5"/>
  <c r="T190" i="5"/>
  <c r="BK144" i="2"/>
  <c r="P144" i="2"/>
  <c r="BK154" i="2"/>
  <c r="J154" i="2" s="1"/>
  <c r="J99" i="2" s="1"/>
  <c r="R154" i="2"/>
  <c r="T154" i="2"/>
  <c r="P159" i="2"/>
  <c r="T159" i="2"/>
  <c r="P185" i="2"/>
  <c r="BK231" i="2"/>
  <c r="J231" i="2" s="1"/>
  <c r="J102" i="2" s="1"/>
  <c r="R231" i="2"/>
  <c r="P244" i="2"/>
  <c r="BK253" i="2"/>
  <c r="J253" i="2" s="1"/>
  <c r="J106" i="2" s="1"/>
  <c r="P253" i="2"/>
  <c r="R259" i="2"/>
  <c r="T259" i="2"/>
  <c r="P264" i="2"/>
  <c r="R264" i="2"/>
  <c r="T264" i="2"/>
  <c r="P276" i="2"/>
  <c r="T276" i="2"/>
  <c r="R341" i="2"/>
  <c r="BK485" i="2"/>
  <c r="J485" i="2" s="1"/>
  <c r="J111" i="2" s="1"/>
  <c r="R485" i="2"/>
  <c r="BK504" i="2"/>
  <c r="J504" i="2" s="1"/>
  <c r="J112" i="2" s="1"/>
  <c r="R504" i="2"/>
  <c r="T504" i="2"/>
  <c r="T511" i="2"/>
  <c r="BK548" i="2"/>
  <c r="J548" i="2"/>
  <c r="J115" i="2" s="1"/>
  <c r="P548" i="2"/>
  <c r="BK565" i="2"/>
  <c r="J565" i="2"/>
  <c r="J118" i="2" s="1"/>
  <c r="R565" i="2"/>
  <c r="BK126" i="3"/>
  <c r="J126" i="3"/>
  <c r="J98" i="3" s="1"/>
  <c r="T126" i="3"/>
  <c r="T125" i="3"/>
  <c r="R133" i="3"/>
  <c r="P136" i="3"/>
  <c r="R136" i="3"/>
  <c r="BK146" i="3"/>
  <c r="J146" i="3"/>
  <c r="J103" i="3" s="1"/>
  <c r="T146" i="3"/>
  <c r="T145" i="3"/>
  <c r="R178" i="3"/>
  <c r="P127" i="4"/>
  <c r="P126" i="4" s="1"/>
  <c r="R133" i="4"/>
  <c r="R132" i="4"/>
  <c r="P191" i="4"/>
  <c r="P190" i="4" s="1"/>
  <c r="P132" i="5"/>
  <c r="T132" i="5"/>
  <c r="P149" i="5"/>
  <c r="T149" i="5"/>
  <c r="BK164" i="5"/>
  <c r="J164" i="5"/>
  <c r="J102" i="5" s="1"/>
  <c r="P164" i="5"/>
  <c r="R164" i="5"/>
  <c r="P187" i="5"/>
  <c r="P172" i="5" s="1"/>
  <c r="P171" i="5" s="1"/>
  <c r="T187" i="5"/>
  <c r="T172" i="5"/>
  <c r="T171" i="5" s="1"/>
  <c r="BK190" i="5"/>
  <c r="J190" i="5"/>
  <c r="J107" i="5"/>
  <c r="P190" i="5"/>
  <c r="R190" i="5"/>
  <c r="BK194" i="5"/>
  <c r="J194" i="5"/>
  <c r="J108" i="5" s="1"/>
  <c r="P194" i="5"/>
  <c r="R194" i="5"/>
  <c r="T194" i="5"/>
  <c r="BK207" i="5"/>
  <c r="J207" i="5" s="1"/>
  <c r="J110" i="5" s="1"/>
  <c r="P207" i="5"/>
  <c r="P206" i="5" s="1"/>
  <c r="R207" i="5"/>
  <c r="R206" i="5"/>
  <c r="T207" i="5"/>
  <c r="T206" i="5" s="1"/>
  <c r="F91" i="2"/>
  <c r="J91" i="2"/>
  <c r="E132" i="2"/>
  <c r="J136" i="2"/>
  <c r="F139" i="2"/>
  <c r="BG148" i="2"/>
  <c r="BG152" i="2"/>
  <c r="BG162" i="2"/>
  <c r="BG163" i="2"/>
  <c r="BG165" i="2"/>
  <c r="BG166" i="2"/>
  <c r="BG167" i="2"/>
  <c r="BG175" i="2"/>
  <c r="BG177" i="2"/>
  <c r="BG180" i="2"/>
  <c r="BG181" i="2"/>
  <c r="BG182" i="2"/>
  <c r="BG183" i="2"/>
  <c r="BG184" i="2"/>
  <c r="BG192" i="2"/>
  <c r="BG193" i="2"/>
  <c r="BG198" i="2"/>
  <c r="BG207" i="2"/>
  <c r="BG209" i="2"/>
  <c r="BG210" i="2"/>
  <c r="BG214" i="2"/>
  <c r="BG215" i="2"/>
  <c r="BG219" i="2"/>
  <c r="BG220" i="2"/>
  <c r="BG224" i="2"/>
  <c r="BG225" i="2"/>
  <c r="BG230" i="2"/>
  <c r="BG232" i="2"/>
  <c r="BG233" i="2"/>
  <c r="BG234" i="2"/>
  <c r="BG237" i="2"/>
  <c r="BG238" i="2"/>
  <c r="BG242" i="2"/>
  <c r="BG246" i="2"/>
  <c r="BG247" i="2"/>
  <c r="BG248" i="2"/>
  <c r="BG249" i="2"/>
  <c r="BG250" i="2"/>
  <c r="BG251" i="2"/>
  <c r="BG254" i="2"/>
  <c r="BG265" i="2"/>
  <c r="BG266" i="2"/>
  <c r="BG268" i="2"/>
  <c r="BG271" i="2"/>
  <c r="BG277" i="2"/>
  <c r="BG279" i="2"/>
  <c r="BG280" i="2"/>
  <c r="BG281" i="2"/>
  <c r="BG300" i="2"/>
  <c r="BG307" i="2"/>
  <c r="BG315" i="2"/>
  <c r="BG317" i="2"/>
  <c r="BG318" i="2"/>
  <c r="BG320" i="2"/>
  <c r="BG322" i="2"/>
  <c r="BG325" i="2"/>
  <c r="BG326" i="2"/>
  <c r="BG327" i="2"/>
  <c r="BG328" i="2"/>
  <c r="BG331" i="2"/>
  <c r="BG332" i="2"/>
  <c r="BG333" i="2"/>
  <c r="BG334" i="2"/>
  <c r="BG339" i="2"/>
  <c r="BG340" i="2"/>
  <c r="BG345" i="2"/>
  <c r="BG347" i="2"/>
  <c r="BG354" i="2"/>
  <c r="BG355" i="2"/>
  <c r="BG357" i="2"/>
  <c r="BG358" i="2"/>
  <c r="BG359" i="2"/>
  <c r="BG374" i="2"/>
  <c r="BG379" i="2"/>
  <c r="BG396" i="2"/>
  <c r="BG402" i="2"/>
  <c r="BG415" i="2"/>
  <c r="BG432" i="2"/>
  <c r="BG435" i="2"/>
  <c r="BG441" i="2"/>
  <c r="BG460" i="2"/>
  <c r="BG465" i="2"/>
  <c r="BG469" i="2"/>
  <c r="BG473" i="2"/>
  <c r="BG474" i="2"/>
  <c r="BG475" i="2"/>
  <c r="BG476" i="2"/>
  <c r="BG477" i="2"/>
  <c r="BG479" i="2"/>
  <c r="BG484" i="2"/>
  <c r="BG487" i="2"/>
  <c r="BG488" i="2"/>
  <c r="BG499" i="2"/>
  <c r="BG501" i="2"/>
  <c r="BG505" i="2"/>
  <c r="BG509" i="2"/>
  <c r="BG512" i="2"/>
  <c r="BG513" i="2"/>
  <c r="BG516" i="2"/>
  <c r="BG517" i="2"/>
  <c r="BG520" i="2"/>
  <c r="BG527" i="2"/>
  <c r="BG531" i="2"/>
  <c r="BG536" i="2"/>
  <c r="BG540" i="2"/>
  <c r="BG555" i="2"/>
  <c r="BG559" i="2"/>
  <c r="BG569" i="2"/>
  <c r="BG571" i="2"/>
  <c r="BG576" i="2"/>
  <c r="BG582" i="2"/>
  <c r="BG584" i="2"/>
  <c r="BG586" i="2"/>
  <c r="BG589" i="2"/>
  <c r="BG597" i="2"/>
  <c r="BG598" i="2"/>
  <c r="BG599" i="2"/>
  <c r="BG602" i="2"/>
  <c r="BG607" i="2"/>
  <c r="BG609" i="2"/>
  <c r="BG612" i="2"/>
  <c r="BK241" i="2"/>
  <c r="J241" i="2" s="1"/>
  <c r="J103" i="2" s="1"/>
  <c r="BK563" i="2"/>
  <c r="BK562" i="2"/>
  <c r="J562" i="2" s="1"/>
  <c r="J116" i="2" s="1"/>
  <c r="BK608" i="2"/>
  <c r="J608" i="2"/>
  <c r="J121" i="2" s="1"/>
  <c r="BK611" i="2"/>
  <c r="J611" i="2"/>
  <c r="J122" i="2"/>
  <c r="E85" i="3"/>
  <c r="J89" i="3"/>
  <c r="J91" i="3"/>
  <c r="J121" i="3"/>
  <c r="BG135" i="3"/>
  <c r="BG137" i="3"/>
  <c r="BG138" i="3"/>
  <c r="BG149" i="3"/>
  <c r="BG152" i="3"/>
  <c r="BG160" i="3"/>
  <c r="BG163" i="3"/>
  <c r="BG171" i="3"/>
  <c r="BG179" i="3"/>
  <c r="BK143" i="3"/>
  <c r="J143" i="3"/>
  <c r="J101" i="3"/>
  <c r="F91" i="4"/>
  <c r="J92" i="4"/>
  <c r="J121" i="4"/>
  <c r="BG131" i="4"/>
  <c r="BG137" i="4"/>
  <c r="BG138" i="4"/>
  <c r="BG141" i="4"/>
  <c r="BG146" i="4"/>
  <c r="BG151" i="4"/>
  <c r="BG152" i="4"/>
  <c r="BG153" i="4"/>
  <c r="BG155" i="4"/>
  <c r="BG156" i="4"/>
  <c r="BG159" i="4"/>
  <c r="BG162" i="4"/>
  <c r="BG168" i="4"/>
  <c r="BG169" i="4"/>
  <c r="BG172" i="4"/>
  <c r="BG173" i="4"/>
  <c r="BG176" i="4"/>
  <c r="BG184" i="4"/>
  <c r="BG185" i="4"/>
  <c r="BG187" i="4"/>
  <c r="BG195" i="4"/>
  <c r="BG201" i="4"/>
  <c r="BG204" i="4"/>
  <c r="BG213" i="4"/>
  <c r="BG216" i="4"/>
  <c r="BG228" i="4"/>
  <c r="BG235" i="4"/>
  <c r="AV97" i="1"/>
  <c r="BK241" i="4"/>
  <c r="J241" i="4" s="1"/>
  <c r="J103" i="4" s="1"/>
  <c r="E85" i="5"/>
  <c r="J89" i="5"/>
  <c r="F126" i="5"/>
  <c r="J127" i="5"/>
  <c r="BG133" i="5"/>
  <c r="BG134" i="5"/>
  <c r="BG137" i="5"/>
  <c r="BG140" i="5"/>
  <c r="BG143" i="5"/>
  <c r="BG156" i="5"/>
  <c r="BG157" i="5"/>
  <c r="BG166" i="5"/>
  <c r="BG170" i="5"/>
  <c r="BG178" i="5"/>
  <c r="BG186" i="5"/>
  <c r="J92" i="2"/>
  <c r="BG145" i="2"/>
  <c r="BG147" i="2"/>
  <c r="BG149" i="2"/>
  <c r="BG153" i="2"/>
  <c r="BG155" i="2"/>
  <c r="BG156" i="2"/>
  <c r="BG170" i="2"/>
  <c r="BG171" i="2"/>
  <c r="BG172" i="2"/>
  <c r="BG176" i="2"/>
  <c r="BG178" i="2"/>
  <c r="BG186" i="2"/>
  <c r="BG188" i="2"/>
  <c r="BG194" i="2"/>
  <c r="BG195" i="2"/>
  <c r="BG196" i="2"/>
  <c r="BG202" i="2"/>
  <c r="BG204" i="2"/>
  <c r="BG205" i="2"/>
  <c r="BG206" i="2"/>
  <c r="BG208" i="2"/>
  <c r="BG211" i="2"/>
  <c r="BG212" i="2"/>
  <c r="BG213" i="2"/>
  <c r="BG217" i="2"/>
  <c r="BG221" i="2"/>
  <c r="BG222" i="2"/>
  <c r="BG223" i="2"/>
  <c r="BG226" i="2"/>
  <c r="BG227" i="2"/>
  <c r="BG245" i="2"/>
  <c r="BG252" i="2"/>
  <c r="BG255" i="2"/>
  <c r="BG256" i="2"/>
  <c r="BG257" i="2"/>
  <c r="BG260" i="2"/>
  <c r="BG262" i="2"/>
  <c r="BG267" i="2"/>
  <c r="BG288" i="2"/>
  <c r="BG294" i="2"/>
  <c r="BG313" i="2"/>
  <c r="BG314" i="2"/>
  <c r="BG321" i="2"/>
  <c r="BG323" i="2"/>
  <c r="BG335" i="2"/>
  <c r="BG336" i="2"/>
  <c r="BG412" i="2"/>
  <c r="BG447" i="2"/>
  <c r="BG468" i="2"/>
  <c r="BG471" i="2"/>
  <c r="BG482" i="2"/>
  <c r="BG483" i="2"/>
  <c r="BG493" i="2"/>
  <c r="BG498" i="2"/>
  <c r="BG503" i="2"/>
  <c r="BG521" i="2"/>
  <c r="BG556" i="2"/>
  <c r="BG560" i="2"/>
  <c r="BG564" i="2"/>
  <c r="BG566" i="2"/>
  <c r="BG568" i="2"/>
  <c r="BG570" i="2"/>
  <c r="F92" i="3"/>
  <c r="BG139" i="3"/>
  <c r="BG144" i="3"/>
  <c r="BG167" i="3"/>
  <c r="BG174" i="3"/>
  <c r="BG180" i="3"/>
  <c r="E85" i="4"/>
  <c r="J119" i="4"/>
  <c r="BG128" i="4"/>
  <c r="BG145" i="4"/>
  <c r="BG154" i="4"/>
  <c r="BG160" i="4"/>
  <c r="BG189" i="4"/>
  <c r="BG192" i="4"/>
  <c r="BG198" i="4"/>
  <c r="BG219" i="4"/>
  <c r="BK246" i="4"/>
  <c r="BK245" i="4" s="1"/>
  <c r="J245" i="4" s="1"/>
  <c r="J104" i="4" s="1"/>
  <c r="F127" i="5"/>
  <c r="BG135" i="5"/>
  <c r="BG142" i="5"/>
  <c r="BG148" i="5"/>
  <c r="BG161" i="5"/>
  <c r="BG167" i="5"/>
  <c r="BG168" i="5"/>
  <c r="BG174" i="5"/>
  <c r="BG175" i="5"/>
  <c r="J91" i="5"/>
  <c r="BG136" i="5"/>
  <c r="BG138" i="5"/>
  <c r="BG139" i="5"/>
  <c r="BG151" i="5"/>
  <c r="BG155" i="5"/>
  <c r="BG158" i="5"/>
  <c r="BG159" i="5"/>
  <c r="BG163" i="5"/>
  <c r="BG165" i="5"/>
  <c r="BG176" i="5"/>
  <c r="BG177" i="5"/>
  <c r="BG179" i="5"/>
  <c r="BG180" i="5"/>
  <c r="BG184" i="5"/>
  <c r="BG191" i="5"/>
  <c r="BG196" i="5"/>
  <c r="BG198" i="5"/>
  <c r="BG203" i="5"/>
  <c r="BG204" i="5"/>
  <c r="BG209" i="5"/>
  <c r="BK162" i="5"/>
  <c r="J162" i="5"/>
  <c r="J101" i="5" s="1"/>
  <c r="BG146" i="2"/>
  <c r="BG160" i="2"/>
  <c r="BG161" i="2"/>
  <c r="BG168" i="2"/>
  <c r="BG169" i="2"/>
  <c r="BG173" i="2"/>
  <c r="BG179" i="2"/>
  <c r="BG197" i="2"/>
  <c r="BG199" i="2"/>
  <c r="BG200" i="2"/>
  <c r="BG201" i="2"/>
  <c r="BG203" i="2"/>
  <c r="BG216" i="2"/>
  <c r="BG218" i="2"/>
  <c r="BG235" i="2"/>
  <c r="BG236" i="2"/>
  <c r="BG239" i="2"/>
  <c r="BG240" i="2"/>
  <c r="BG258" i="2"/>
  <c r="BG272" i="2"/>
  <c r="BG278" i="2"/>
  <c r="BG282" i="2"/>
  <c r="BG306" i="2"/>
  <c r="BG316" i="2"/>
  <c r="BG319" i="2"/>
  <c r="BG324" i="2"/>
  <c r="BG329" i="2"/>
  <c r="BG330" i="2"/>
  <c r="BG337" i="2"/>
  <c r="BG338" i="2"/>
  <c r="BG342" i="2"/>
  <c r="BG343" i="2"/>
  <c r="BG344" i="2"/>
  <c r="BG346" i="2"/>
  <c r="BG348" i="2"/>
  <c r="BG349" i="2"/>
  <c r="BG350" i="2"/>
  <c r="BG351" i="2"/>
  <c r="BG352" i="2"/>
  <c r="BG353" i="2"/>
  <c r="BG356" i="2"/>
  <c r="BG368" i="2"/>
  <c r="BG384" i="2"/>
  <c r="BG390" i="2"/>
  <c r="BG419" i="2"/>
  <c r="BG422" i="2"/>
  <c r="BG426" i="2"/>
  <c r="BG429" i="2"/>
  <c r="BG453" i="2"/>
  <c r="BG459" i="2"/>
  <c r="BG461" i="2"/>
  <c r="BG464" i="2"/>
  <c r="BG466" i="2"/>
  <c r="BG467" i="2"/>
  <c r="BG470" i="2"/>
  <c r="BG472" i="2"/>
  <c r="BG478" i="2"/>
  <c r="BG480" i="2"/>
  <c r="BG481" i="2"/>
  <c r="BG486" i="2"/>
  <c r="BG489" i="2"/>
  <c r="BG497" i="2"/>
  <c r="BG500" i="2"/>
  <c r="BG502" i="2"/>
  <c r="BG506" i="2"/>
  <c r="BG510" i="2"/>
  <c r="BG524" i="2"/>
  <c r="BG530" i="2"/>
  <c r="BG532" i="2"/>
  <c r="BG533" i="2"/>
  <c r="BG539" i="2"/>
  <c r="BG543" i="2"/>
  <c r="BG544" i="2"/>
  <c r="BG546" i="2"/>
  <c r="BG547" i="2"/>
  <c r="BG549" i="2"/>
  <c r="BG550" i="2"/>
  <c r="BG551" i="2"/>
  <c r="BG552" i="2"/>
  <c r="BG553" i="2"/>
  <c r="BG554" i="2"/>
  <c r="BG557" i="2"/>
  <c r="BG558" i="2"/>
  <c r="BG561" i="2"/>
  <c r="BG567" i="2"/>
  <c r="BG572" i="2"/>
  <c r="BG573" i="2"/>
  <c r="BG579" i="2"/>
  <c r="BG583" i="2"/>
  <c r="BG585" i="2"/>
  <c r="BG592" i="2"/>
  <c r="BG595" i="2"/>
  <c r="BG596" i="2"/>
  <c r="BK606" i="2"/>
  <c r="BK605" i="2"/>
  <c r="J605" i="2" s="1"/>
  <c r="J119" i="2" s="1"/>
  <c r="F91" i="3"/>
  <c r="BG127" i="3"/>
  <c r="BG130" i="3"/>
  <c r="BG134" i="3"/>
  <c r="BG142" i="3"/>
  <c r="BG147" i="3"/>
  <c r="BG148" i="3"/>
  <c r="BG150" i="3"/>
  <c r="BG151" i="3"/>
  <c r="BG153" i="3"/>
  <c r="BG154" i="3"/>
  <c r="BG155" i="3"/>
  <c r="BG159" i="3"/>
  <c r="BG164" i="3"/>
  <c r="BG168" i="3"/>
  <c r="BG169" i="3"/>
  <c r="BG170" i="3"/>
  <c r="BG172" i="3"/>
  <c r="BG173" i="3"/>
  <c r="BG175" i="3"/>
  <c r="BG177" i="3"/>
  <c r="BG183" i="3"/>
  <c r="BG184" i="3"/>
  <c r="F92" i="4"/>
  <c r="BG129" i="4"/>
  <c r="BG130" i="4"/>
  <c r="BG134" i="4"/>
  <c r="BG142" i="4"/>
  <c r="BG150" i="4"/>
  <c r="BG161" i="4"/>
  <c r="BG165" i="4"/>
  <c r="BG166" i="4"/>
  <c r="BG167" i="4"/>
  <c r="BG170" i="4"/>
  <c r="BG171" i="4"/>
  <c r="BG174" i="4"/>
  <c r="BG175" i="4"/>
  <c r="BG178" i="4"/>
  <c r="BG180" i="4"/>
  <c r="BG182" i="4"/>
  <c r="BG186" i="4"/>
  <c r="BG188" i="4"/>
  <c r="BG207" i="4"/>
  <c r="BG210" i="4"/>
  <c r="BG222" i="4"/>
  <c r="BG225" i="4"/>
  <c r="BG232" i="4"/>
  <c r="BG238" i="4"/>
  <c r="BG242" i="4"/>
  <c r="BG247" i="4"/>
  <c r="BG141" i="5"/>
  <c r="BG144" i="5"/>
  <c r="BG150" i="5"/>
  <c r="BG153" i="5"/>
  <c r="BG160" i="5"/>
  <c r="BG173" i="5"/>
  <c r="BG181" i="5"/>
  <c r="BG182" i="5"/>
  <c r="BG183" i="5"/>
  <c r="BG185" i="5"/>
  <c r="BG188" i="5"/>
  <c r="BG189" i="5"/>
  <c r="BG192" i="5"/>
  <c r="BG193" i="5"/>
  <c r="BG195" i="5"/>
  <c r="BG200" i="5"/>
  <c r="BG202" i="5"/>
  <c r="BG205" i="5"/>
  <c r="BG208" i="5"/>
  <c r="BK147" i="5"/>
  <c r="J147" i="5" s="1"/>
  <c r="J99" i="5" s="1"/>
  <c r="BK169" i="5"/>
  <c r="J169" i="5"/>
  <c r="J103" i="5" s="1"/>
  <c r="BK172" i="5"/>
  <c r="J172" i="5"/>
  <c r="J105" i="5"/>
  <c r="F36" i="4"/>
  <c r="BC97" i="1" s="1"/>
  <c r="J33" i="2"/>
  <c r="AV95" i="1"/>
  <c r="F33" i="2"/>
  <c r="AZ95" i="1" s="1"/>
  <c r="F34" i="2"/>
  <c r="BA95" i="1"/>
  <c r="F36" i="3"/>
  <c r="BC96" i="1" s="1"/>
  <c r="J34" i="4"/>
  <c r="AW97" i="1"/>
  <c r="F34" i="5"/>
  <c r="BA98" i="1" s="1"/>
  <c r="F33" i="5"/>
  <c r="AZ98" i="1"/>
  <c r="J34" i="5"/>
  <c r="AW98" i="1" s="1"/>
  <c r="J34" i="3"/>
  <c r="AW96" i="1"/>
  <c r="F33" i="4"/>
  <c r="AZ97" i="1" s="1"/>
  <c r="F37" i="2"/>
  <c r="BD95" i="1"/>
  <c r="J33" i="3"/>
  <c r="AV96" i="1" s="1"/>
  <c r="F34" i="4"/>
  <c r="BA97" i="1"/>
  <c r="F37" i="4"/>
  <c r="BD97" i="1" s="1"/>
  <c r="F37" i="5"/>
  <c r="BD98" i="1"/>
  <c r="J34" i="2"/>
  <c r="AW95" i="1" s="1"/>
  <c r="F34" i="3"/>
  <c r="BA96" i="1"/>
  <c r="F37" i="3"/>
  <c r="BD96" i="1" s="1"/>
  <c r="F36" i="5"/>
  <c r="BC98" i="1"/>
  <c r="F33" i="3"/>
  <c r="AZ96" i="1" s="1"/>
  <c r="J33" i="5"/>
  <c r="AV98" i="1"/>
  <c r="F36" i="2"/>
  <c r="BC95" i="1" s="1"/>
  <c r="T131" i="5" l="1"/>
  <c r="T130" i="5" s="1"/>
  <c r="R125" i="4"/>
  <c r="T143" i="2"/>
  <c r="P131" i="5"/>
  <c r="P130" i="5" s="1"/>
  <c r="AU98" i="1" s="1"/>
  <c r="P125" i="4"/>
  <c r="AU97" i="1" s="1"/>
  <c r="P143" i="2"/>
  <c r="BK143" i="2"/>
  <c r="R131" i="5"/>
  <c r="R130" i="5" s="1"/>
  <c r="R125" i="3"/>
  <c r="R243" i="2"/>
  <c r="R143" i="2"/>
  <c r="BK190" i="4"/>
  <c r="J190" i="4"/>
  <c r="J101" i="4"/>
  <c r="R145" i="3"/>
  <c r="T124" i="3"/>
  <c r="P243" i="2"/>
  <c r="P125" i="3"/>
  <c r="P124" i="3"/>
  <c r="AU96" i="1" s="1"/>
  <c r="T243" i="2"/>
  <c r="J144" i="2"/>
  <c r="J98" i="2"/>
  <c r="BK243" i="2"/>
  <c r="J243" i="2"/>
  <c r="J104" i="2"/>
  <c r="J563" i="2"/>
  <c r="J117" i="2" s="1"/>
  <c r="J606" i="2"/>
  <c r="J120" i="2"/>
  <c r="BK145" i="3"/>
  <c r="J145" i="3" s="1"/>
  <c r="J102" i="3" s="1"/>
  <c r="BK125" i="4"/>
  <c r="J125" i="4"/>
  <c r="J30" i="4" s="1"/>
  <c r="AG97" i="1" s="1"/>
  <c r="AN97" i="1" s="1"/>
  <c r="J127" i="4"/>
  <c r="J98" i="4"/>
  <c r="J191" i="4"/>
  <c r="J102" i="4"/>
  <c r="J246" i="4"/>
  <c r="J105" i="4"/>
  <c r="J133" i="4"/>
  <c r="J100" i="4"/>
  <c r="BK131" i="5"/>
  <c r="J131" i="5"/>
  <c r="J97" i="5"/>
  <c r="BK125" i="3"/>
  <c r="J125" i="3" s="1"/>
  <c r="J97" i="3" s="1"/>
  <c r="BK171" i="5"/>
  <c r="J171" i="5"/>
  <c r="J104" i="5" s="1"/>
  <c r="BK206" i="5"/>
  <c r="J206" i="5"/>
  <c r="J109" i="5"/>
  <c r="AT96" i="1"/>
  <c r="AT97" i="1"/>
  <c r="F35" i="3"/>
  <c r="BB96" i="1"/>
  <c r="F35" i="2"/>
  <c r="BB95" i="1" s="1"/>
  <c r="BD94" i="1"/>
  <c r="W33" i="1"/>
  <c r="AZ94" i="1"/>
  <c r="W29" i="1" s="1"/>
  <c r="F35" i="5"/>
  <c r="BB98" i="1"/>
  <c r="AT95" i="1"/>
  <c r="BC94" i="1"/>
  <c r="W32" i="1"/>
  <c r="AT98" i="1"/>
  <c r="BA94" i="1"/>
  <c r="W30" i="1" s="1"/>
  <c r="F35" i="4"/>
  <c r="BB97" i="1"/>
  <c r="R124" i="3" l="1"/>
  <c r="P142" i="2"/>
  <c r="AU95" i="1"/>
  <c r="AU94" i="1" s="1"/>
  <c r="R142" i="2"/>
  <c r="BK142" i="2"/>
  <c r="J142" i="2"/>
  <c r="J96" i="2"/>
  <c r="T142" i="2"/>
  <c r="J143" i="2"/>
  <c r="J97" i="2"/>
  <c r="BK124" i="3"/>
  <c r="J124" i="3"/>
  <c r="J39" i="4"/>
  <c r="J96" i="4"/>
  <c r="BK130" i="5"/>
  <c r="J130" i="5"/>
  <c r="J30" i="5" s="1"/>
  <c r="AG98" i="1" s="1"/>
  <c r="AN98" i="1" s="1"/>
  <c r="BB94" i="1"/>
  <c r="W31" i="1"/>
  <c r="AY94" i="1"/>
  <c r="AW94" i="1"/>
  <c r="AK30" i="1" s="1"/>
  <c r="AV94" i="1"/>
  <c r="AK29" i="1"/>
  <c r="J30" i="3"/>
  <c r="AG96" i="1" s="1"/>
  <c r="AN96" i="1" s="1"/>
  <c r="J96" i="3" l="1"/>
  <c r="J39" i="5"/>
  <c r="J96" i="5"/>
  <c r="J39" i="3"/>
  <c r="AX94" i="1"/>
  <c r="J30" i="2"/>
  <c r="AG95" i="1"/>
  <c r="AN95" i="1"/>
  <c r="AT94" i="1"/>
  <c r="J39" i="2" l="1"/>
  <c r="AG94" i="1"/>
  <c r="AK26" i="1"/>
  <c r="AK35" i="1"/>
  <c r="AN94" i="1" l="1"/>
</calcChain>
</file>

<file path=xl/sharedStrings.xml><?xml version="1.0" encoding="utf-8"?>
<sst xmlns="http://schemas.openxmlformats.org/spreadsheetml/2006/main" count="9617" uniqueCount="1790">
  <si>
    <t>Export Komplet</t>
  </si>
  <si>
    <t/>
  </si>
  <si>
    <t>2.0</t>
  </si>
  <si>
    <t>ZAMOK</t>
  </si>
  <si>
    <t>False</t>
  </si>
  <si>
    <t>{1abbe0ba-2b22-46ab-87d4-89e2f250e7d5}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</si>
  <si>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</si>
  <si>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</si>
  <si>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</si>
  <si>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</si>
  <si>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</si>
  <si>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</si>
  <si>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</si>
  <si>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</si>
  <si>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65420163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</si>
  <si>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</si>
  <si>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</si>
  <si>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Protivín ON - oprava výpravní budovy</t>
  </si>
  <si>
    <t>KSO:</t>
  </si>
  <si>
    <t>CC-CZ:</t>
  </si>
  <si>
    <t>Místo:</t>
  </si>
  <si>
    <t xml:space="preserve"> </t>
  </si>
  <si>
    <t>Datum:</t>
  </si>
  <si>
    <t>1. 6. 2020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</si>
  <si>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</si>
  <si>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</si>
  <si>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</si>
  <si>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</si>
  <si>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</si>
  <si>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</si>
  <si>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</si>
  <si>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</si>
  <si>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</si>
  <si>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</si>
  <si>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</si>
  <si>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</si>
  <si>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</si>
  <si>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</si>
  <si>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</si>
  <si>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</si>
  <si>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</si>
  <si>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</si>
  <si>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</si>
  <si>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</si>
  <si>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</si>
  <si>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</si>
  <si>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</si>
  <si>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</si>
  <si>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</si>
  <si>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</si>
  <si>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</si>
  <si>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</si>
  <si>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</si>
  <si>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</si>
  <si>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</si>
  <si>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</si>
  <si>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</si>
  <si>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</si>
  <si>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</si>
  <si>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</si>
  <si>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</si>
  <si>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</si>
  <si>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</si>
  <si>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</si>
  <si>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</si>
  <si>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</si>
  <si>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</si>
  <si>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</si>
  <si>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</si>
  <si>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</si>
  <si>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</si>
  <si>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</si>
  <si>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</si>
  <si>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</si>
  <si>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</si>
  <si>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</si>
  <si>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</si>
  <si>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</si>
  <si>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</si>
  <si>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část</t>
  </si>
  <si>
    <t>STA</t>
  </si>
  <si>
    <t>1</t>
  </si>
  <si>
    <t>{febb8a55-6f83-4b5a-b091-fac153cb7c7f}</t>
  </si>
  <si>
    <t>2</t>
  </si>
  <si>
    <t>SO 02</t>
  </si>
  <si>
    <t>Oprava elektroinstalace</t>
  </si>
  <si>
    <t>{5c6be8c9-aaad-4018-a5f3-19918b8628c2}</t>
  </si>
  <si>
    <t>SO 03</t>
  </si>
  <si>
    <t>Oprava hromosvodu</t>
  </si>
  <si>
    <t>{13a8d0dd-939d-4b60-b7ea-a7d84807acda}</t>
  </si>
  <si>
    <t>SO 04</t>
  </si>
  <si>
    <t>Oprava kanalizace</t>
  </si>
  <si>
    <t>{7913a8e6-ac70-443d-8207-75185e58ecd4}</t>
  </si>
  <si>
    <t>KRYCÍ LIST SOUPISU PRACÍ</t>
  </si>
  <si>
    <t>Objekt:</t>
  </si>
  <si>
    <t>SO 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</si>
  <si>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</si>
  <si>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</si>
  <si>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</si>
  <si>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</si>
  <si>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</si>
  <si>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</si>
  <si>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</si>
  <si>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</si>
  <si>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</si>
  <si>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</si>
  <si>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</si>
  <si>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</si>
  <si>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</si>
  <si>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</si>
  <si>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721 - Zdravotechnika - vnitřní kanalizace</t>
  </si>
  <si>
    <t xml:space="preserve">    731 - Ústřední vytápění - kotelny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</si>
  <si>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</si>
  <si>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</si>
  <si>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</si>
  <si>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</si>
  <si>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</si>
  <si>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</si>
  <si>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</si>
  <si>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</si>
  <si>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>M - Práce a dodávky M</t>
  </si>
  <si>
    <t xml:space="preserve">    46-M - Zemní práce při extr.mont.pracích</t>
  </si>
  <si>
    <t>HZS - Hodinové zúčtovací sazby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</si>
  <si>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</si>
  <si>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</si>
  <si>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</si>
  <si>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</si>
  <si>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</si>
  <si>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</si>
  <si>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</si>
  <si>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</si>
  <si>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</si>
  <si>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</si>
  <si>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</si>
  <si>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</si>
  <si>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</si>
  <si>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</si>
  <si>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</si>
  <si>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</si>
  <si>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</si>
  <si>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</si>
  <si>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</si>
  <si>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</si>
  <si>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</si>
  <si>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</si>
  <si>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</si>
  <si>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314231164</t>
  </si>
  <si>
    <t>Zdivo komínů a ventilací z cihel plných lícových dl 290 mm na MVC včetně spárování</t>
  </si>
  <si>
    <t>m3</t>
  </si>
  <si>
    <t>CS ÚRS 2020 01</t>
  </si>
  <si>
    <t>4</t>
  </si>
  <si>
    <t>1344955398</t>
  </si>
  <si>
    <t>316381113</t>
  </si>
  <si>
    <t>Komínové krycí desky tl do 120 mm z betonu tř. C 12/15 až C 16/20 bez přesahů</t>
  </si>
  <si>
    <t>m2</t>
  </si>
  <si>
    <t>1228380124</t>
  </si>
  <si>
    <t>316381116</t>
  </si>
  <si>
    <t>Komínové krycí desky tl do 100 mm z betonu tř. C 12/15 až C 16/20 s přesahy do 70 mm</t>
  </si>
  <si>
    <t>256667823</t>
  </si>
  <si>
    <t>317221111</t>
  </si>
  <si>
    <t>Osazení kamenných římsových desek do maltového lože</t>
  </si>
  <si>
    <t>-1848638135</t>
  </si>
  <si>
    <t>5</t>
  </si>
  <si>
    <t>M</t>
  </si>
  <si>
    <t>583880.1Z</t>
  </si>
  <si>
    <t>Zákrytová žulová deska</t>
  </si>
  <si>
    <t>kus</t>
  </si>
  <si>
    <t>8</t>
  </si>
  <si>
    <t>-847340423</t>
  </si>
  <si>
    <t>VV</t>
  </si>
  <si>
    <t>Součet</t>
  </si>
  <si>
    <t>6</t>
  </si>
  <si>
    <t>319201321</t>
  </si>
  <si>
    <t>Vyrovnání nerovného povrchu zdiva tl do 30 mm maltou</t>
  </si>
  <si>
    <t>-1923719838</t>
  </si>
  <si>
    <t>7</t>
  </si>
  <si>
    <t>359901212</t>
  </si>
  <si>
    <t>Monitoring stoky jakékoli výšky na stávající kanalizaci</t>
  </si>
  <si>
    <t>m</t>
  </si>
  <si>
    <t>1459189751</t>
  </si>
  <si>
    <t>Vodorovné konstrukce</t>
  </si>
  <si>
    <t>434191423</t>
  </si>
  <si>
    <t>Osazení schodišťových stupňů kamenných pemrlovaných na desku</t>
  </si>
  <si>
    <t>-1341513843</t>
  </si>
  <si>
    <t>9</t>
  </si>
  <si>
    <t>583880.2Z</t>
  </si>
  <si>
    <t>stupeň schodišťový žulový plný 200x500x1750mm rovný tryskaný s boční nerezovou větrací mřížkou</t>
  </si>
  <si>
    <t>-1777661981</t>
  </si>
  <si>
    <t>3 "hlavní vstup"</t>
  </si>
  <si>
    <t>Úpravy povrchů, podlahy a osazování výplní</t>
  </si>
  <si>
    <t>10</t>
  </si>
  <si>
    <t>612325111</t>
  </si>
  <si>
    <t>Vápenocementová hladká omítka rýh ve stěnách šířky do 150 mm</t>
  </si>
  <si>
    <t>1776277690</t>
  </si>
  <si>
    <t>11</t>
  </si>
  <si>
    <t>612345301</t>
  </si>
  <si>
    <t>Sádrová hladká omítka ostění nebo nadpraží</t>
  </si>
  <si>
    <t>808306566</t>
  </si>
  <si>
    <t>12</t>
  </si>
  <si>
    <t>619991021</t>
  </si>
  <si>
    <t>Oblepení rámů a keramických soklů lepící páskou</t>
  </si>
  <si>
    <t>81470855</t>
  </si>
  <si>
    <t>13</t>
  </si>
  <si>
    <t>619995001</t>
  </si>
  <si>
    <t>Začištění omítek kolem oken, dveří, podlah nebo obkladů</t>
  </si>
  <si>
    <t>-826345511</t>
  </si>
  <si>
    <t>P</t>
  </si>
  <si>
    <t>Poznámka k položce:_x000D_
Poznámka k položce: z obou stran</t>
  </si>
  <si>
    <t>14</t>
  </si>
  <si>
    <t>622125101</t>
  </si>
  <si>
    <t>Vyplnění spár cementovou maltou vnějších stěn z cihel</t>
  </si>
  <si>
    <t>1994519627</t>
  </si>
  <si>
    <t>622125111</t>
  </si>
  <si>
    <t>Vyplnění spár cementovou maltou vnějších stěn z tvárnic nebo kamene</t>
  </si>
  <si>
    <t>-1555513197</t>
  </si>
  <si>
    <t>16</t>
  </si>
  <si>
    <t>622131101</t>
  </si>
  <si>
    <t>Cementový postřik vnějších stěn nanášený celoplošně ručně</t>
  </si>
  <si>
    <t>-1341379332</t>
  </si>
  <si>
    <t>17</t>
  </si>
  <si>
    <t>622131121</t>
  </si>
  <si>
    <t>Penetrační disperzní nátěr vnějších stěn nanášený ručně</t>
  </si>
  <si>
    <t>73494115</t>
  </si>
  <si>
    <t>18</t>
  </si>
  <si>
    <t>622142001</t>
  </si>
  <si>
    <t>Potažení vnějších stěn sklovláknitým pletivem vtlačeným do tenkovrstvé hmoty</t>
  </si>
  <si>
    <t>-1648398749</t>
  </si>
  <si>
    <t>19</t>
  </si>
  <si>
    <t>622321121</t>
  </si>
  <si>
    <t>Vápenocementová omítka hladká jednovrstvá vnějších stěn nanášená ručně</t>
  </si>
  <si>
    <t>2113627987</t>
  </si>
  <si>
    <t>20</t>
  </si>
  <si>
    <t>622541011</t>
  </si>
  <si>
    <t>Tenkovrstvá silikonsilikátová zrnitá omítka tl. 1,5 mm včetně penetrace vnějších stěn</t>
  </si>
  <si>
    <t>343916047</t>
  </si>
  <si>
    <t>623125101</t>
  </si>
  <si>
    <t>Vyplnění spár cementovou maltou vnějších pilířů nebo sloupů z cihel</t>
  </si>
  <si>
    <t>464011901</t>
  </si>
  <si>
    <t>22</t>
  </si>
  <si>
    <t>623131111</t>
  </si>
  <si>
    <t>Polymercementový spojovací můstek vnějších pilířů nebo sloupů nanášený ručně</t>
  </si>
  <si>
    <t>192479819</t>
  </si>
  <si>
    <t>Poznámka k položce:_x000D_
Poznámka k položce: Penetrace pod reprofilací režného zdiva.</t>
  </si>
  <si>
    <t>23</t>
  </si>
  <si>
    <t>623131121</t>
  </si>
  <si>
    <t>Penetrační disperzní nátěr vnějších pilířů nebo sloupů nanášený ručně</t>
  </si>
  <si>
    <t>-1340130934</t>
  </si>
  <si>
    <t>24</t>
  </si>
  <si>
    <t>623511101</t>
  </si>
  <si>
    <t>Tenkovrstvá akrylátová mozaiková jemnozrnná omítka včetně penetrace vnějších pilířů nebo sloupů</t>
  </si>
  <si>
    <t>-1631199385</t>
  </si>
  <si>
    <t>25</t>
  </si>
  <si>
    <t>623631001</t>
  </si>
  <si>
    <t>Spárování spárovací maltou vnějších pohledových ploch pilířů nebo sloupů z cihel</t>
  </si>
  <si>
    <t>-524602012</t>
  </si>
  <si>
    <t>26</t>
  </si>
  <si>
    <t>623631011</t>
  </si>
  <si>
    <t>Spárování spárovací maltou vnějších pohledových ploch pilířů nebo sloupů z tvárnic nebo kamene</t>
  </si>
  <si>
    <t>-4366763</t>
  </si>
  <si>
    <t>27</t>
  </si>
  <si>
    <t>629991011</t>
  </si>
  <si>
    <t>Zakrytí výplní otvorů a svislých ploch fólií přilepenou lepící páskou</t>
  </si>
  <si>
    <t>-1045114554</t>
  </si>
  <si>
    <t>28</t>
  </si>
  <si>
    <t>629995101</t>
  </si>
  <si>
    <t>Očištění vnějších ploch tlakovou vodou</t>
  </si>
  <si>
    <t>-1909976126</t>
  </si>
  <si>
    <t>29</t>
  </si>
  <si>
    <t>629995201</t>
  </si>
  <si>
    <t>Očištění vnějších ploch otryskáním sušeným křemičitým pískem</t>
  </si>
  <si>
    <t>620600005</t>
  </si>
  <si>
    <t>30</t>
  </si>
  <si>
    <t>629995213</t>
  </si>
  <si>
    <t>Očištění vnějších ploch otryskáním nesušeným křemičitým pískem kamenného tvrdého povrchu</t>
  </si>
  <si>
    <t>-917268068</t>
  </si>
  <si>
    <t>31</t>
  </si>
  <si>
    <t>637211122</t>
  </si>
  <si>
    <t>Okapový chodník z betonových dlaždic tl 60 mm kladených do písku se zalitím spár MC</t>
  </si>
  <si>
    <t>-1318209682</t>
  </si>
  <si>
    <t>32</t>
  </si>
  <si>
    <t>637311122</t>
  </si>
  <si>
    <t>Okapový chodník z betonových chodníkových obrubníků stojatých lože beton</t>
  </si>
  <si>
    <t>148079323</t>
  </si>
  <si>
    <t>Ostatní konstrukce a práce, bourání</t>
  </si>
  <si>
    <t>33</t>
  </si>
  <si>
    <t>9361042.1Z</t>
  </si>
  <si>
    <t>Montáž a dodávka betonového odpadkového koše z vymývaného betonu včetně víka a vložky</t>
  </si>
  <si>
    <t>559311373</t>
  </si>
  <si>
    <t>Poznámka k položce:_x000D_
Poznámka k položce: https://www.mevatec.cz/Betonovy-odpadkovy-kos-z-vymyvaneho-betonu-bez-vika-d2490.htm</t>
  </si>
  <si>
    <t>34</t>
  </si>
  <si>
    <t>74910107</t>
  </si>
  <si>
    <t>parková lavička 1500 mm s opěradlem s dřevěným sedákem, kovová konstrukce, RAL 7024</t>
  </si>
  <si>
    <t>1939744187</t>
  </si>
  <si>
    <t>Poznámka k položce:_x000D_
Poznámka k položce: https://www.abstore.cz/parkova-lavicka-1500-mm-kovova-konstrukce-antracit-ral-7016</t>
  </si>
  <si>
    <t>35</t>
  </si>
  <si>
    <t>941111131</t>
  </si>
  <si>
    <t>Montáž lešení řadového trubkového lehkého s podlahami zatížení do 200 kg/m2 š do 1,5 m v do 10 m</t>
  </si>
  <si>
    <t>-1756325040</t>
  </si>
  <si>
    <t>36</t>
  </si>
  <si>
    <t>941111231</t>
  </si>
  <si>
    <t>Příplatek k lešení řadovému trubkovému lehkému s podlahami š 1,5 m v 10 m za první a ZKD den použití</t>
  </si>
  <si>
    <t>93498630</t>
  </si>
  <si>
    <t>37</t>
  </si>
  <si>
    <t>941111831</t>
  </si>
  <si>
    <t>Demontáž lešení řadového trubkového lehkého s podlahami zatížení do 200 kg/m2 š do 1,5 m v do 10 m</t>
  </si>
  <si>
    <t>-2070445818</t>
  </si>
  <si>
    <t>38</t>
  </si>
  <si>
    <t>944111122</t>
  </si>
  <si>
    <t>Montáž ochranného zábradlí trubkového vnitřního na lešeňových konstrukcích dvoutyčového</t>
  </si>
  <si>
    <t>-1686820588</t>
  </si>
  <si>
    <t>39</t>
  </si>
  <si>
    <t>944111222</t>
  </si>
  <si>
    <t>Příplatek k ochrannému zábradlí trubkovému vnitřnímu dvoutyčovému za první a ZKD den použití</t>
  </si>
  <si>
    <t>532506026</t>
  </si>
  <si>
    <t>40</t>
  </si>
  <si>
    <t>944111822</t>
  </si>
  <si>
    <t>Demontáž ochranného zábradlí trubkového vnitřního na lešeňových konstrukcích dvoutyčového</t>
  </si>
  <si>
    <t>-818584952</t>
  </si>
  <si>
    <t>41</t>
  </si>
  <si>
    <t>944511111</t>
  </si>
  <si>
    <t>Montáž ochranné sítě z textilie z umělých vláken</t>
  </si>
  <si>
    <t>-1719295533</t>
  </si>
  <si>
    <t>42</t>
  </si>
  <si>
    <t>944511211</t>
  </si>
  <si>
    <t>Příplatek k ochranné síti za první a ZKD den použití</t>
  </si>
  <si>
    <t>1184316112</t>
  </si>
  <si>
    <t>43</t>
  </si>
  <si>
    <t>944511811</t>
  </si>
  <si>
    <t>Demontáž ochranné sítě z textilie z umělých vláken</t>
  </si>
  <si>
    <t>-510411406</t>
  </si>
  <si>
    <t>44</t>
  </si>
  <si>
    <t>944611111</t>
  </si>
  <si>
    <t>Montáž ochranné plachty z textilie z umělých vláken</t>
  </si>
  <si>
    <t>22011928</t>
  </si>
  <si>
    <t>45</t>
  </si>
  <si>
    <t>944611211</t>
  </si>
  <si>
    <t>Příplatek k ochranné plachtě za první a ZKD den použití</t>
  </si>
  <si>
    <t>-527964545</t>
  </si>
  <si>
    <t>46</t>
  </si>
  <si>
    <t>944611811</t>
  </si>
  <si>
    <t>Demontáž ochranné plachty z textilie z umělých vláken</t>
  </si>
  <si>
    <t>1077242791</t>
  </si>
  <si>
    <t>47</t>
  </si>
  <si>
    <t>944711112</t>
  </si>
  <si>
    <t>Montáž záchytné stříšky š do 2 m</t>
  </si>
  <si>
    <t>-1306594059</t>
  </si>
  <si>
    <t>48</t>
  </si>
  <si>
    <t>944711212</t>
  </si>
  <si>
    <t>Příplatek k záchytné stříšce š do 2 m za první a ZKD den použití</t>
  </si>
  <si>
    <t>475007394</t>
  </si>
  <si>
    <t>49</t>
  </si>
  <si>
    <t>944711812</t>
  </si>
  <si>
    <t>Demontáž záchytné stříšky š do 2 m</t>
  </si>
  <si>
    <t>-804317865</t>
  </si>
  <si>
    <t>50</t>
  </si>
  <si>
    <t>949101112</t>
  </si>
  <si>
    <t>Lešení pomocné pro objekty pozemních staveb s lešeňovou podlahou v do 3,5 m zatížení do 150 kg/m2</t>
  </si>
  <si>
    <t>1828439344</t>
  </si>
  <si>
    <t>51</t>
  </si>
  <si>
    <t>952901101</t>
  </si>
  <si>
    <t>Čištění budov omytí jednoduchých oken nebo balkonových dveří plochy do 0,6m2</t>
  </si>
  <si>
    <t>-545163249</t>
  </si>
  <si>
    <t>52</t>
  </si>
  <si>
    <t>953752.1Z</t>
  </si>
  <si>
    <t>Revize komínového průduchu včetně jeho vyčištění</t>
  </si>
  <si>
    <t>-352113059</t>
  </si>
  <si>
    <t>53</t>
  </si>
  <si>
    <t>953965122</t>
  </si>
  <si>
    <t>Kotevní šroub pro chemické kotvy M 12 dl 220 mm</t>
  </si>
  <si>
    <t>1269938281</t>
  </si>
  <si>
    <t>54</t>
  </si>
  <si>
    <t>953965132</t>
  </si>
  <si>
    <t>Kotevní šroub pro chemické kotvy M 16 dl 260 mm</t>
  </si>
  <si>
    <t>1613355080</t>
  </si>
  <si>
    <t>55</t>
  </si>
  <si>
    <t>962032641</t>
  </si>
  <si>
    <t>Bourání zdiva komínového nad střechou z cihel na MC</t>
  </si>
  <si>
    <t>-732446269</t>
  </si>
  <si>
    <t>56</t>
  </si>
  <si>
    <t>963022819</t>
  </si>
  <si>
    <t>Bourání kamenných schodišťových stupňů zhotovených na místě</t>
  </si>
  <si>
    <t>-725740421</t>
  </si>
  <si>
    <t>57</t>
  </si>
  <si>
    <t>968062245</t>
  </si>
  <si>
    <t>Vybourání dřevěných rámů oken jednoduchých včetně křídel pl do 2 m2</t>
  </si>
  <si>
    <t>114809393</t>
  </si>
  <si>
    <t>58</t>
  </si>
  <si>
    <t>974031153</t>
  </si>
  <si>
    <t>Vysekání rýh ve zdivu cihelném hl do 100 mm š do 100 mm</t>
  </si>
  <si>
    <t>577214112</t>
  </si>
  <si>
    <t>59</t>
  </si>
  <si>
    <t>974082113</t>
  </si>
  <si>
    <t>Vysekání rýh pro vodiče v omítce MV nebo MVC stěn š do 50 mm</t>
  </si>
  <si>
    <t>-2118344933</t>
  </si>
  <si>
    <t>60</t>
  </si>
  <si>
    <t>975074111</t>
  </si>
  <si>
    <t>Jednostranné podchycení střešních vazníků v přes 3,5 m pro zatížení do 1000 kg/m</t>
  </si>
  <si>
    <t>-2126308719</t>
  </si>
  <si>
    <t>61</t>
  </si>
  <si>
    <t>975078111</t>
  </si>
  <si>
    <t>Příplatek k jednostrannému podchycení střešních vazníků do 1000 kg/m ZKD 1 m v výztuhy přes 3,5 m</t>
  </si>
  <si>
    <t>1083233402</t>
  </si>
  <si>
    <t>62</t>
  </si>
  <si>
    <t>976072221</t>
  </si>
  <si>
    <t>Vybourání kovových komínových dvířek pl do 0,3 m2 ze zdiva cihelného</t>
  </si>
  <si>
    <t>948695697</t>
  </si>
  <si>
    <t>63</t>
  </si>
  <si>
    <t>977131113</t>
  </si>
  <si>
    <t>Vrty příklepovými vrtáky D 12 mm do cihelného zdiva nebo prostého betonu</t>
  </si>
  <si>
    <t>-576972769</t>
  </si>
  <si>
    <t>64</t>
  </si>
  <si>
    <t>978019361</t>
  </si>
  <si>
    <t>Otlučení (osekání) vnější vápenné nebo vápenocementové omítky stupně členitosti 3 až 5 do 50%</t>
  </si>
  <si>
    <t>812454602</t>
  </si>
  <si>
    <t>65</t>
  </si>
  <si>
    <t>978023251</t>
  </si>
  <si>
    <t>Vyškrabání spár zdiva kamenného režného</t>
  </si>
  <si>
    <t>1494118629</t>
  </si>
  <si>
    <t>66</t>
  </si>
  <si>
    <t>978023411</t>
  </si>
  <si>
    <t>Vyškrabání spár zdiva cihelného mimo komínového</t>
  </si>
  <si>
    <t>198469733</t>
  </si>
  <si>
    <t>67</t>
  </si>
  <si>
    <t>978035117</t>
  </si>
  <si>
    <t>Odsekání tenkovrstvé omítky obroušením v rozsahu do 100%</t>
  </si>
  <si>
    <t>-198852878</t>
  </si>
  <si>
    <t>68</t>
  </si>
  <si>
    <t>985131311</t>
  </si>
  <si>
    <t>Ruční dočištění ploch stěn, rubu kleneb a podlah ocelových kartáči</t>
  </si>
  <si>
    <t>-628578565</t>
  </si>
  <si>
    <t>69</t>
  </si>
  <si>
    <t>985221113</t>
  </si>
  <si>
    <t>Doplnění zdiva kamenem do aktivované malty se spárami dl přes 12 m/m2</t>
  </si>
  <si>
    <t>541009616</t>
  </si>
  <si>
    <t>70</t>
  </si>
  <si>
    <t>58380758</t>
  </si>
  <si>
    <t>kámen lomový soklový (1t=1,5m2) - ŽULA</t>
  </si>
  <si>
    <t>t</t>
  </si>
  <si>
    <t>-1283585568</t>
  </si>
  <si>
    <t>71</t>
  </si>
  <si>
    <t>985311.1Z</t>
  </si>
  <si>
    <t>Reprofilace režného zdiva sanačními maltami Restauriermörtel ručně sloupů, tloušťky do 30 mm</t>
  </si>
  <si>
    <t>kg</t>
  </si>
  <si>
    <t>-1876074922</t>
  </si>
  <si>
    <t>997</t>
  </si>
  <si>
    <t>Přesun sutě</t>
  </si>
  <si>
    <t>72</t>
  </si>
  <si>
    <t>997013113</t>
  </si>
  <si>
    <t>Vnitrostaveništní doprava suti a vybouraných hmot pro budovy v do 12 m s použitím mechanizace</t>
  </si>
  <si>
    <t>729061214</t>
  </si>
  <si>
    <t>73</t>
  </si>
  <si>
    <t>997013501</t>
  </si>
  <si>
    <t>Odvoz suti a vybouraných hmot na skládku nebo meziskládku do 1 km se složením</t>
  </si>
  <si>
    <t>1176286274</t>
  </si>
  <si>
    <t>74</t>
  </si>
  <si>
    <t>997013509</t>
  </si>
  <si>
    <t>Příplatek k odvozu suti a vybouraných hmot na skládku ZKD 1 km přes 1 km</t>
  </si>
  <si>
    <t>2053848559</t>
  </si>
  <si>
    <t>75</t>
  </si>
  <si>
    <t>997013801</t>
  </si>
  <si>
    <t>Poplatek za uložení na skládce (skládkovné) stavebního odpadu betonového kód odpadu 170 101</t>
  </si>
  <si>
    <t>1827676206</t>
  </si>
  <si>
    <t>76</t>
  </si>
  <si>
    <t>997013803</t>
  </si>
  <si>
    <t>Poplatek za uložení na skládce (skládkovné) stavebního odpadu cihelného kód odpadu 170 102</t>
  </si>
  <si>
    <t>-1270713158</t>
  </si>
  <si>
    <t>77</t>
  </si>
  <si>
    <t>997013811</t>
  </si>
  <si>
    <t>Poplatek za uložení na skládce (skládkovné) stavebního odpadu dřevěného kód odpadu 170 201</t>
  </si>
  <si>
    <t>351094335</t>
  </si>
  <si>
    <t>78</t>
  </si>
  <si>
    <t>997013821</t>
  </si>
  <si>
    <t>Poplatek za uložení na skládce (skládkovné) stavebního odpadu s obsahem azbestu kód odpadu 170 605</t>
  </si>
  <si>
    <t>-2050117354</t>
  </si>
  <si>
    <t>79</t>
  </si>
  <si>
    <t>997013841</t>
  </si>
  <si>
    <t>Poplatek za uložení na skládce (skládkovné) odpadu po otryskávání kód odpadu 120 117</t>
  </si>
  <si>
    <t>1540562284</t>
  </si>
  <si>
    <t>80</t>
  </si>
  <si>
    <t>997223845</t>
  </si>
  <si>
    <t>Poplatek za uložení na skládce (skládkovné) odpadu asfaltového bez dehtu kód odpadu 170 302</t>
  </si>
  <si>
    <t>1462141418</t>
  </si>
  <si>
    <t>998</t>
  </si>
  <si>
    <t>Přesun hmot</t>
  </si>
  <si>
    <t>81</t>
  </si>
  <si>
    <t>998017002</t>
  </si>
  <si>
    <t>Přesun hmot s omezením mechanizace pro budovy v do 12 m</t>
  </si>
  <si>
    <t>1753833681</t>
  </si>
  <si>
    <t>PSV</t>
  </si>
  <si>
    <t>Práce a dodávky PSV</t>
  </si>
  <si>
    <t>712</t>
  </si>
  <si>
    <t>Povlakové krytiny</t>
  </si>
  <si>
    <t>82</t>
  </si>
  <si>
    <t>712400832</t>
  </si>
  <si>
    <t>Odstranění povlakové krytiny střech do 30° dvouvrstvé</t>
  </si>
  <si>
    <t>369160630</t>
  </si>
  <si>
    <t>83</t>
  </si>
  <si>
    <t>712441559</t>
  </si>
  <si>
    <t>Provedení povlakové krytiny střech do 30° pásy přitavením NAIP v plné ploše</t>
  </si>
  <si>
    <t>678739009</t>
  </si>
  <si>
    <t>84</t>
  </si>
  <si>
    <t>62852015</t>
  </si>
  <si>
    <t>pás asfaltový natavitelný modifikovaný SBS tl 4,0mm s vložkou ze skleněné tkaniny a spalitelnou PE fólií nebo jemnozrnný minerálním posypem na horním povrchu</t>
  </si>
  <si>
    <t>-80302906</t>
  </si>
  <si>
    <t>85</t>
  </si>
  <si>
    <t>712591587</t>
  </si>
  <si>
    <t>Provedení povlakové krytiny oblých střech přibitím pásů hřebíky</t>
  </si>
  <si>
    <t>1555535333</t>
  </si>
  <si>
    <t>86</t>
  </si>
  <si>
    <t>62832001</t>
  </si>
  <si>
    <t>pás asfaltový natavitelný oxidovaný tl. 3,5mm typu V60 S35 s vložkou ze skleněné rohože, s jemnozrnným minerálním posypem</t>
  </si>
  <si>
    <t>-1284989534</t>
  </si>
  <si>
    <t>87</t>
  </si>
  <si>
    <t>712600832</t>
  </si>
  <si>
    <t>Odstranění povlakové krytiny střech přes 30° dvouvrstvé</t>
  </si>
  <si>
    <t>-1592447113</t>
  </si>
  <si>
    <t>88</t>
  </si>
  <si>
    <t>712600845</t>
  </si>
  <si>
    <t>Demontáž ventilační hlavice na střeše sklonu přes 30°</t>
  </si>
  <si>
    <t>-669916287</t>
  </si>
  <si>
    <t>89</t>
  </si>
  <si>
    <t>998712102</t>
  </si>
  <si>
    <t>Přesun hmot tonážní tonážní pro krytiny povlakové v objektech v do 12 m</t>
  </si>
  <si>
    <t>-365348782</t>
  </si>
  <si>
    <t>721</t>
  </si>
  <si>
    <t>Zdravotechnika - vnitřní kanalizace</t>
  </si>
  <si>
    <t>90</t>
  </si>
  <si>
    <t>721141106</t>
  </si>
  <si>
    <t>Potrubí kanalizační litinové bezhrdlové odpadní spojované spojkami do DN 200</t>
  </si>
  <si>
    <t>25992172</t>
  </si>
  <si>
    <t>91</t>
  </si>
  <si>
    <t>721173724</t>
  </si>
  <si>
    <t>Potrubí kanalizační z PE připojovací DN 70</t>
  </si>
  <si>
    <t>682602998</t>
  </si>
  <si>
    <t>92</t>
  </si>
  <si>
    <t>721242116</t>
  </si>
  <si>
    <t>Lapač střešních splavenin z PP s kulovým kloubem na odtoku DN 125</t>
  </si>
  <si>
    <t>697366621</t>
  </si>
  <si>
    <t>93</t>
  </si>
  <si>
    <t>721300922</t>
  </si>
  <si>
    <t>Pročištění svodů ležatých do DN 300</t>
  </si>
  <si>
    <t>1463220328</t>
  </si>
  <si>
    <t>94</t>
  </si>
  <si>
    <t>998721102</t>
  </si>
  <si>
    <t>Přesun hmot tonážní pro vnitřní kanalizace v objektech v do 12 m</t>
  </si>
  <si>
    <t>674062675</t>
  </si>
  <si>
    <t>731</t>
  </si>
  <si>
    <t>Ústřední vytápění - kotelny</t>
  </si>
  <si>
    <t>95</t>
  </si>
  <si>
    <t>731810232</t>
  </si>
  <si>
    <t>Nucený odtah spalin dvoutrubkový pro turbokotel svislý 100 mm odvod spalin přes šikmou střechu</t>
  </si>
  <si>
    <t>soubor</t>
  </si>
  <si>
    <t>863802837</t>
  </si>
  <si>
    <t>Poznámka k položce:_x000D_
Poznámka k položce: Převedení stávajícího odkouření z vodorovné polohy do svislé s vyústěním nad střešní rovinu.</t>
  </si>
  <si>
    <t>96</t>
  </si>
  <si>
    <t>731810242</t>
  </si>
  <si>
    <t>Prodloužení odděleného potrubí pro turbokotel průměru 100 mm</t>
  </si>
  <si>
    <t>-312358343</t>
  </si>
  <si>
    <t>741</t>
  </si>
  <si>
    <t>Elektroinstalace - silnoproud</t>
  </si>
  <si>
    <t>97</t>
  </si>
  <si>
    <t>741110062</t>
  </si>
  <si>
    <t>Montáž trubka plastová ohebná D přes 23 do 35 mm uložená pod omítku</t>
  </si>
  <si>
    <t>-181417811</t>
  </si>
  <si>
    <t>98</t>
  </si>
  <si>
    <t>34571063</t>
  </si>
  <si>
    <t>trubka elektroinstalační ohebná z PVC (ČSN) 2323</t>
  </si>
  <si>
    <t>-65823129</t>
  </si>
  <si>
    <t>99</t>
  </si>
  <si>
    <t>741110333</t>
  </si>
  <si>
    <t>Montáž trubka ochranná do krabic ocelová závitová DN přes 25 do 50 mm uložená pevně</t>
  </si>
  <si>
    <t>413010607</t>
  </si>
  <si>
    <t>100</t>
  </si>
  <si>
    <t>34571128</t>
  </si>
  <si>
    <t>trubka elektroinstalační ocelová lakovaná závitová D 42 mm</t>
  </si>
  <si>
    <t>1264679860</t>
  </si>
  <si>
    <t>72,44*2+5*2*8</t>
  </si>
  <si>
    <t>101</t>
  </si>
  <si>
    <t>741112022</t>
  </si>
  <si>
    <t>Montáž krabice nástěnná plastová čtyřhranná do 160x160 mm</t>
  </si>
  <si>
    <t>417726343</t>
  </si>
  <si>
    <t>102</t>
  </si>
  <si>
    <t>34571431</t>
  </si>
  <si>
    <t>krabice pancéřová z PH 167x167x58 mm svorkovnicí krabicovou šroubovací s vodiči 16x4 mm2</t>
  </si>
  <si>
    <t>-546329273</t>
  </si>
  <si>
    <t>10 "SEE"</t>
  </si>
  <si>
    <t>10 "SSZT"</t>
  </si>
  <si>
    <t>762</t>
  </si>
  <si>
    <t>Konstrukce tesařské</t>
  </si>
  <si>
    <t>103</t>
  </si>
  <si>
    <t>762081150</t>
  </si>
  <si>
    <t>Hoblování hraněného řeziva ve staveništní dílně</t>
  </si>
  <si>
    <t>190790251</t>
  </si>
  <si>
    <t>104</t>
  </si>
  <si>
    <t>762082230</t>
  </si>
  <si>
    <t>Provedení tesařského profilování zhlaví trámu jednoduchým seříznutím dvěma řezy plochy do 320 cm2</t>
  </si>
  <si>
    <t>909917445</t>
  </si>
  <si>
    <t>105</t>
  </si>
  <si>
    <t>762082530</t>
  </si>
  <si>
    <t>Provedení tesařského profilování zhlaví trámu jednoduchý vnitřní jeden a půloblouk plochy do 320 cm2</t>
  </si>
  <si>
    <t>430492420</t>
  </si>
  <si>
    <t>106</t>
  </si>
  <si>
    <t>762083122</t>
  </si>
  <si>
    <t>Impregnace řeziva proti dřevokaznému hmyzu, houbám a plísním máčením třída ohrožení 3 a 4</t>
  </si>
  <si>
    <t>293002574</t>
  </si>
  <si>
    <t>107</t>
  </si>
  <si>
    <t>762085112</t>
  </si>
  <si>
    <t>Montáž svorníků nebo šroubů délky do 300 mm</t>
  </si>
  <si>
    <t>-1697912260</t>
  </si>
  <si>
    <t>108</t>
  </si>
  <si>
    <t>31197004</t>
  </si>
  <si>
    <t>tyč závitová Pz 4,6 M12</t>
  </si>
  <si>
    <t>1407349599</t>
  </si>
  <si>
    <t>(16*2+51+16*2)*0,35 "přístavek + peron + WC"</t>
  </si>
  <si>
    <t>15*2*0,35 "VB SZ"</t>
  </si>
  <si>
    <t>(15*2+7*2)*0,35 "VB střed"</t>
  </si>
  <si>
    <t>17*2*0,35 "VB JV"</t>
  </si>
  <si>
    <t>109</t>
  </si>
  <si>
    <t>31111006</t>
  </si>
  <si>
    <t>matice přesná šestihranná Pz DIN 934-8 M12</t>
  </si>
  <si>
    <t>100 kus</t>
  </si>
  <si>
    <t>-511754795</t>
  </si>
  <si>
    <t>(16*2+51+16*2)*4/100 "přístavek + peron + WC"</t>
  </si>
  <si>
    <t>(15*2*4)/100 "VB SZ"</t>
  </si>
  <si>
    <t>(15*2+7*2)*4/100 "VB střed"</t>
  </si>
  <si>
    <t>(17*2*4)/100 "VB JV"</t>
  </si>
  <si>
    <t>110</t>
  </si>
  <si>
    <t>31120006</t>
  </si>
  <si>
    <t>podložka DIN 125-A ZB D 12mm</t>
  </si>
  <si>
    <t>4893476</t>
  </si>
  <si>
    <t>(16*2+51+16*2)*2/100 "přístavek + peron + WC"</t>
  </si>
  <si>
    <t>(15*2*2)/100 "VB SZ"</t>
  </si>
  <si>
    <t>(15*2+7*2)*2/100 "VB střed"</t>
  </si>
  <si>
    <t>(17*2*2)/100 "VB JV"</t>
  </si>
  <si>
    <t>111</t>
  </si>
  <si>
    <t>31121013</t>
  </si>
  <si>
    <t>podložka pružná s čtvercovým průřezem DIN 7980 BZ D 12mm</t>
  </si>
  <si>
    <t>332099818</t>
  </si>
  <si>
    <t>112</t>
  </si>
  <si>
    <t>762086111</t>
  </si>
  <si>
    <t>Montáž KDK hmotnosti prvku do 5 kg</t>
  </si>
  <si>
    <t>462567745</t>
  </si>
  <si>
    <t>113</t>
  </si>
  <si>
    <t>13010359</t>
  </si>
  <si>
    <t>ocel pásová válcovaná za studena 50x3mm</t>
  </si>
  <si>
    <t>-1096978881</t>
  </si>
  <si>
    <t>(16*2+51+16*2)*(1,57/2)/1000 "přístavek + peron + WC"</t>
  </si>
  <si>
    <t>(15*2)*(1,57/2)/1000 "VB SZ"</t>
  </si>
  <si>
    <t>(15*2+7*2)*(1,57/2)/1000 "VB střed"</t>
  </si>
  <si>
    <t>(17*2)*(1,57/2)/1000 "VB JV"</t>
  </si>
  <si>
    <t>114</t>
  </si>
  <si>
    <t>762137811</t>
  </si>
  <si>
    <t>Demontáž bednění svislých stěn z lišt</t>
  </si>
  <si>
    <t>1555249463</t>
  </si>
  <si>
    <t>115</t>
  </si>
  <si>
    <t>762331812</t>
  </si>
  <si>
    <t>Demontáž vázaných kcí krovů z hranolů průřezové plochy do 224 cm2</t>
  </si>
  <si>
    <t>-313055870</t>
  </si>
  <si>
    <t>116</t>
  </si>
  <si>
    <t>762332532</t>
  </si>
  <si>
    <t>Montáž vázaných kcí krovů pravidelných z řeziva hoblovaného průřezové plochy do 224 cm2</t>
  </si>
  <si>
    <t>-1795500005</t>
  </si>
  <si>
    <t>117</t>
  </si>
  <si>
    <t>60512131</t>
  </si>
  <si>
    <t>hranol stavební řezivo průřezu do 224cm2 dl 6-8m</t>
  </si>
  <si>
    <t>-1520729724</t>
  </si>
  <si>
    <t>118</t>
  </si>
  <si>
    <t>762341260</t>
  </si>
  <si>
    <t>Montáž bednění střech rovných a šikmých sklonu do 60° z palubek</t>
  </si>
  <si>
    <t>-819363990</t>
  </si>
  <si>
    <t>119</t>
  </si>
  <si>
    <t>60516100</t>
  </si>
  <si>
    <t>řezivo smrkové sušené tl 30mm</t>
  </si>
  <si>
    <t>-30975501</t>
  </si>
  <si>
    <t>120</t>
  </si>
  <si>
    <t>762341650</t>
  </si>
  <si>
    <t>Montáž bednění štítových okapových říms z hoblovaných prken</t>
  </si>
  <si>
    <t>-105701640</t>
  </si>
  <si>
    <t>121</t>
  </si>
  <si>
    <t>60516110</t>
  </si>
  <si>
    <t>řezivo modřínové sušené tl 30mm</t>
  </si>
  <si>
    <t>1634181790</t>
  </si>
  <si>
    <t>122</t>
  </si>
  <si>
    <t>762341811</t>
  </si>
  <si>
    <t>Demontáž bednění střech z prken</t>
  </si>
  <si>
    <t>-936452335</t>
  </si>
  <si>
    <t>123</t>
  </si>
  <si>
    <t>762342214</t>
  </si>
  <si>
    <t>Montáž laťování na střechách jednoduchých sklonu do 60° osové vzdálenosti do 360 mm</t>
  </si>
  <si>
    <t>1361672843</t>
  </si>
  <si>
    <t>124</t>
  </si>
  <si>
    <t>60514114</t>
  </si>
  <si>
    <t>řezivo jehličnaté lať impregnovaná dl 4 m</t>
  </si>
  <si>
    <t>264071543</t>
  </si>
  <si>
    <t>125</t>
  </si>
  <si>
    <t>762342441</t>
  </si>
  <si>
    <t>Montáž lišt trojúhelníkových nebo kontralatí na střechách sklonu do 60°</t>
  </si>
  <si>
    <t>1189422915</t>
  </si>
  <si>
    <t>126</t>
  </si>
  <si>
    <t>-1097808048</t>
  </si>
  <si>
    <t>127</t>
  </si>
  <si>
    <t>762351110</t>
  </si>
  <si>
    <t>Montáž světlíku, větráku nebo dýmníku z hraněného řeziva plochy do 100 cm2</t>
  </si>
  <si>
    <t>548401513</t>
  </si>
  <si>
    <t>128</t>
  </si>
  <si>
    <t>60512125</t>
  </si>
  <si>
    <t>hranol stavební řezivo průřezu do 120cm2 do dl 6m</t>
  </si>
  <si>
    <t>-1096681262</t>
  </si>
  <si>
    <t>129</t>
  </si>
  <si>
    <t>-1979326442</t>
  </si>
  <si>
    <t>130</t>
  </si>
  <si>
    <t>60516101</t>
  </si>
  <si>
    <t>řezivo smrkové sušené tl 50mm</t>
  </si>
  <si>
    <t>-1846145793</t>
  </si>
  <si>
    <t>131</t>
  </si>
  <si>
    <t>-1808199015</t>
  </si>
  <si>
    <t>132</t>
  </si>
  <si>
    <t>60726286</t>
  </si>
  <si>
    <t>deska dřevoštěpková OSB 3 P+D broušená tl 25mm</t>
  </si>
  <si>
    <t>-985009706</t>
  </si>
  <si>
    <t>133</t>
  </si>
  <si>
    <t>762353120</t>
  </si>
  <si>
    <t>Montáž střešního vikýře trojúhelníkového z hraněného řeziva plochy do 144 cm2</t>
  </si>
  <si>
    <t>-2103461121</t>
  </si>
  <si>
    <t>134</t>
  </si>
  <si>
    <t>60512130</t>
  </si>
  <si>
    <t>hranol stavební řezivo průřezu do 224cm2 do dl 6m</t>
  </si>
  <si>
    <t>-2112434697</t>
  </si>
  <si>
    <t>135</t>
  </si>
  <si>
    <t>762354811</t>
  </si>
  <si>
    <t>Demontáž střešních vikýřů trojúhelníkových</t>
  </si>
  <si>
    <t>575026785</t>
  </si>
  <si>
    <t>136</t>
  </si>
  <si>
    <t>762381111</t>
  </si>
  <si>
    <t>Ukotvení komínu ke krovu</t>
  </si>
  <si>
    <t>1731308378</t>
  </si>
  <si>
    <t>137</t>
  </si>
  <si>
    <t>762395000</t>
  </si>
  <si>
    <t>Spojovací prostředky krovů, bednění, laťování, nadstřešních konstrukcí</t>
  </si>
  <si>
    <t>-19082917</t>
  </si>
  <si>
    <t>138</t>
  </si>
  <si>
    <t>762411501</t>
  </si>
  <si>
    <t>Montáž olištování spár stropů hoblovanými lištami</t>
  </si>
  <si>
    <t>-1638093342</t>
  </si>
  <si>
    <t>139</t>
  </si>
  <si>
    <t>60516102</t>
  </si>
  <si>
    <t>řezivo smrkové sušené tl 60-70mm</t>
  </si>
  <si>
    <t>-44629169</t>
  </si>
  <si>
    <t>140</t>
  </si>
  <si>
    <t>762495000</t>
  </si>
  <si>
    <t>Spojovací prostředky pro montáž olištování, obložení stropů, střešních podhledů a stěn</t>
  </si>
  <si>
    <t>267804107</t>
  </si>
  <si>
    <t>141</t>
  </si>
  <si>
    <t>998762102</t>
  </si>
  <si>
    <t>Přesun hmot tonážní pro kce tesařské v objektech v do 12 m</t>
  </si>
  <si>
    <t>1126716517</t>
  </si>
  <si>
    <t>764</t>
  </si>
  <si>
    <t>Konstrukce klempířské</t>
  </si>
  <si>
    <t>142</t>
  </si>
  <si>
    <t>764001801</t>
  </si>
  <si>
    <t>Demontáž podkladního plechu do suti</t>
  </si>
  <si>
    <t>-633307017</t>
  </si>
  <si>
    <t>143</t>
  </si>
  <si>
    <t>764001821</t>
  </si>
  <si>
    <t>Demontáž krytiny ze svitků nebo tabulí do suti</t>
  </si>
  <si>
    <t>457841967</t>
  </si>
  <si>
    <t>144</t>
  </si>
  <si>
    <t>764001851</t>
  </si>
  <si>
    <t>Demontáž hřebene s větrací mřížkou nebo hřebenovým plechem do suti</t>
  </si>
  <si>
    <t>1420532790</t>
  </si>
  <si>
    <t>145</t>
  </si>
  <si>
    <t>764001891</t>
  </si>
  <si>
    <t>Demontáž úžlabí do suti</t>
  </si>
  <si>
    <t>-531252774</t>
  </si>
  <si>
    <t>146</t>
  </si>
  <si>
    <t>764002801</t>
  </si>
  <si>
    <t>Demontáž závětrné lišty do suti</t>
  </si>
  <si>
    <t>-1923608607</t>
  </si>
  <si>
    <t>147</t>
  </si>
  <si>
    <t>764002812</t>
  </si>
  <si>
    <t>Demontáž okapového plechu do suti v krytině skládané</t>
  </si>
  <si>
    <t>2117296078</t>
  </si>
  <si>
    <t>148</t>
  </si>
  <si>
    <t>764002821</t>
  </si>
  <si>
    <t>Demontáž střešního výlezu do suti</t>
  </si>
  <si>
    <t>-1715330461</t>
  </si>
  <si>
    <t>149</t>
  </si>
  <si>
    <t>764002871</t>
  </si>
  <si>
    <t>Demontáž lemování zdí do suti</t>
  </si>
  <si>
    <t>-1375030824</t>
  </si>
  <si>
    <t>150</t>
  </si>
  <si>
    <t>764002881</t>
  </si>
  <si>
    <t>Demontáž lemování střešních prostupů do suti</t>
  </si>
  <si>
    <t>-10645168</t>
  </si>
  <si>
    <t>151</t>
  </si>
  <si>
    <t>764003801</t>
  </si>
  <si>
    <t>Demontáž lemování trub, konzol, držáků, ventilačních nástavců a jiných kusových prvků do suti</t>
  </si>
  <si>
    <t>517923239</t>
  </si>
  <si>
    <t>152</t>
  </si>
  <si>
    <t>764004801</t>
  </si>
  <si>
    <t>Demontáž podokapního žlabu do suti</t>
  </si>
  <si>
    <t>277888903</t>
  </si>
  <si>
    <t>153</t>
  </si>
  <si>
    <t>764004861</t>
  </si>
  <si>
    <t>Demontáž svodu do suti</t>
  </si>
  <si>
    <t>1657925322</t>
  </si>
  <si>
    <t>154</t>
  </si>
  <si>
    <t>764011431</t>
  </si>
  <si>
    <t>Vyztužení klempířských prvků z Pz plechu přídavnou drážkou pod vláknocementovou krytinu</t>
  </si>
  <si>
    <t>1314322026</t>
  </si>
  <si>
    <t>155</t>
  </si>
  <si>
    <t>764011614</t>
  </si>
  <si>
    <t>Podkladní plech z Pz s upraveným povrchem rš 330 mm</t>
  </si>
  <si>
    <t>433604184</t>
  </si>
  <si>
    <t>156</t>
  </si>
  <si>
    <t>764011615</t>
  </si>
  <si>
    <t>Podkladní plech z Pz s upraveným povrchem rš 400 mm</t>
  </si>
  <si>
    <t>1397827384</t>
  </si>
  <si>
    <t>157</t>
  </si>
  <si>
    <t>764011617</t>
  </si>
  <si>
    <t>Podkladní plech z Pz s upraveným povrchem rš 670 mm</t>
  </si>
  <si>
    <t>1761262610</t>
  </si>
  <si>
    <t>158</t>
  </si>
  <si>
    <t>764101163</t>
  </si>
  <si>
    <t>Montáž krytiny střechy rovné ze šablon do 10 ks/m2 do 60°</t>
  </si>
  <si>
    <t>-800073152</t>
  </si>
  <si>
    <t>159</t>
  </si>
  <si>
    <t>553502.0Z</t>
  </si>
  <si>
    <t>Příponka tašky DEKTILE 375 včetně spojovacího materiálu</t>
  </si>
  <si>
    <t>1744876280</t>
  </si>
  <si>
    <t>7250*2 "základní taška"</t>
  </si>
  <si>
    <t>124*2 "Větrací taška"</t>
  </si>
  <si>
    <t>275*2 "okapní taška"</t>
  </si>
  <si>
    <t>465*2 "hřebenová taška"</t>
  </si>
  <si>
    <t>365*2 "štítová taška"</t>
  </si>
  <si>
    <t>465 "hřebenová krytka"</t>
  </si>
  <si>
    <t>706*2 "univerzální montážní taška"</t>
  </si>
  <si>
    <t>160</t>
  </si>
  <si>
    <t>553502.1Z</t>
  </si>
  <si>
    <t>Základní taška DEKTILE 375 PU 50, RAL 7024</t>
  </si>
  <si>
    <t>-17907304</t>
  </si>
  <si>
    <t>1600 "(6,85*13*2)*8,16*1,1 VB SZ"</t>
  </si>
  <si>
    <t>3500 "((7,5*25*2)-((5,4*10,4)/2)+(((5,9*4,85)/2)*2)+(5,9*0,65*2))*8,16*1,1 VB střed"</t>
  </si>
  <si>
    <t>1800 "(6,85*14,5*2)*8,16*1,1 VB JV"</t>
  </si>
  <si>
    <t>350 "(((((1,75*2,4)/2)*2)*9))*8,16*1,1 VB vikýře"</t>
  </si>
  <si>
    <t>161</t>
  </si>
  <si>
    <t>553502.2Z</t>
  </si>
  <si>
    <t>Větrací taška DEKTILE 375 PU 50, RAL 7024</t>
  </si>
  <si>
    <t>-90608810</t>
  </si>
  <si>
    <t>15*2 "VB SZ"</t>
  </si>
  <si>
    <t>28+10*2+6*2 "VB střed"</t>
  </si>
  <si>
    <t>17*2 "VB JV"</t>
  </si>
  <si>
    <t>162</t>
  </si>
  <si>
    <t>553502.3Z</t>
  </si>
  <si>
    <t>Okapní taška DEKTILE 375 PU 50, RAL 7024</t>
  </si>
  <si>
    <t>1928851909</t>
  </si>
  <si>
    <t>75 "(12,88*2)*2,5*1,1 VB SZ"</t>
  </si>
  <si>
    <t>80 "(14,21*2)*2,5*1,1  VB JV"</t>
  </si>
  <si>
    <t>120 "(24,92+7,3+0,65+0,65+7,3)*2,5*1,1 VB střed"</t>
  </si>
  <si>
    <t>163</t>
  </si>
  <si>
    <t>553502.4Z</t>
  </si>
  <si>
    <t>Hřebenová taška DEKTILE 375 PU 50, RAL 7024</t>
  </si>
  <si>
    <t>1576948863</t>
  </si>
  <si>
    <t>170 "(24,92*2+5,5*2)*2,5*1,1 VB střed"</t>
  </si>
  <si>
    <t>140 "(2,75*2*9)*2,5*1,1 VB vikýř"</t>
  </si>
  <si>
    <t>164</t>
  </si>
  <si>
    <t>553502.5Z</t>
  </si>
  <si>
    <t>Štítová taška DEKTILE 375 PU 50, RAL 7024</t>
  </si>
  <si>
    <t>1418142644</t>
  </si>
  <si>
    <t>80 "(6,85*2*2)*2,5*1,1 VB SZ"</t>
  </si>
  <si>
    <t>120 "(7,5*2*2+5,9*2)*2,5*1,1 VB střed"</t>
  </si>
  <si>
    <t>80 "(6,85*2*2)*2,5*1,1 VB JV"</t>
  </si>
  <si>
    <t>85 "(1,6*2)*9*2,5*1,1 VB vikýř"</t>
  </si>
  <si>
    <t>165</t>
  </si>
  <si>
    <t>553502.6Z</t>
  </si>
  <si>
    <t>Hřebenová krytka DEKTILE 375 PU 50, RAL 7024</t>
  </si>
  <si>
    <t>-129718875</t>
  </si>
  <si>
    <t>166</t>
  </si>
  <si>
    <t>553502.7Z</t>
  </si>
  <si>
    <t>Univerzální montážní taška DEKTILE 375 SP 25, RAL 3011</t>
  </si>
  <si>
    <t>409088487</t>
  </si>
  <si>
    <t>" stoupací plošina"</t>
  </si>
  <si>
    <t>15*2 "VB SZ stoupací plošina"</t>
  </si>
  <si>
    <t>25*2 "VB střed stoupací plošina"</t>
  </si>
  <si>
    <t>1*2 "VB JZ stoupací plošina"</t>
  </si>
  <si>
    <t>"sněhový lopatkový zachytávač"</t>
  </si>
  <si>
    <t>80*2 "(6,85*2*2)*2,5*1,1 VB SZ"</t>
  </si>
  <si>
    <t>120*2 "(7,5*2*2+5,9*2)*2,5*1,1 VB střed"</t>
  </si>
  <si>
    <t>80*2 "(6,85*2*2)*2,5*1,1 VB JV"</t>
  </si>
  <si>
    <t>167</t>
  </si>
  <si>
    <t>5107042399</t>
  </si>
  <si>
    <t>Střešní výlez 600x600mm</t>
  </si>
  <si>
    <t>1724415890</t>
  </si>
  <si>
    <t>168</t>
  </si>
  <si>
    <t>5107043350</t>
  </si>
  <si>
    <t>Anténní prostup - zakázková výroba</t>
  </si>
  <si>
    <t>848819468</t>
  </si>
  <si>
    <t>6+3 "anténa"</t>
  </si>
  <si>
    <t>6 "hromosvod"</t>
  </si>
  <si>
    <t>169</t>
  </si>
  <si>
    <t>5107043100</t>
  </si>
  <si>
    <t>Odvětrávací komínek - zakázková výroba</t>
  </si>
  <si>
    <t>-36457818</t>
  </si>
  <si>
    <t>5 "odvětrání ZTI"</t>
  </si>
  <si>
    <t>170</t>
  </si>
  <si>
    <t>5107043.02Z</t>
  </si>
  <si>
    <t>Prostupová manžeta 6 - 70 mm - RAL</t>
  </si>
  <si>
    <t>-878072081</t>
  </si>
  <si>
    <t>171</t>
  </si>
  <si>
    <t>5107043.04Z</t>
  </si>
  <si>
    <t>Prostupová manžeta 70 - 170 mm - RAL</t>
  </si>
  <si>
    <t>-384569856</t>
  </si>
  <si>
    <t>5 "kanalizace"</t>
  </si>
  <si>
    <t>172</t>
  </si>
  <si>
    <t>55350173</t>
  </si>
  <si>
    <t>přechodový prvek k odvětrávacímu komínku pro plechové krytiny plast</t>
  </si>
  <si>
    <t>430494341</t>
  </si>
  <si>
    <t>5+3</t>
  </si>
  <si>
    <t>173</t>
  </si>
  <si>
    <t>55350172</t>
  </si>
  <si>
    <t>flexi přípojka pro odvětrávací komínek D 110mm</t>
  </si>
  <si>
    <t>-534982216</t>
  </si>
  <si>
    <t>174</t>
  </si>
  <si>
    <t>5107043.2Z</t>
  </si>
  <si>
    <t>Stoupací plošina RAL 1000/250/40 mm</t>
  </si>
  <si>
    <t>-1739394006</t>
  </si>
  <si>
    <t>15 "VB SZ stoupací plošina"</t>
  </si>
  <si>
    <t>25 "VB střed stoupací plošina"</t>
  </si>
  <si>
    <t>1 "VB JZ stoupací plošina"</t>
  </si>
  <si>
    <t>175</t>
  </si>
  <si>
    <t>5107043.3Z</t>
  </si>
  <si>
    <t>Vzpěra soupací plošiny s podpěrou RAL</t>
  </si>
  <si>
    <t>-1982705559</t>
  </si>
  <si>
    <t>176</t>
  </si>
  <si>
    <t>5107043.4Z</t>
  </si>
  <si>
    <t>Spojka pro stoupací plošinu (pár) RAL</t>
  </si>
  <si>
    <t>-1151065823</t>
  </si>
  <si>
    <t>6 "VB SZ stoupací plošina"</t>
  </si>
  <si>
    <t>5+8 "VB střed stoupací plošina"</t>
  </si>
  <si>
    <t>0 "VB JZ stoupací plošina"</t>
  </si>
  <si>
    <t>177</t>
  </si>
  <si>
    <t>5107043.7Z</t>
  </si>
  <si>
    <t>Zachytávač lopatkový RAL</t>
  </si>
  <si>
    <t>825683148</t>
  </si>
  <si>
    <t>178</t>
  </si>
  <si>
    <t>764111641</t>
  </si>
  <si>
    <t>Krytina střechy rovné drážkováním ze svitků z Pz plechu s povrchovou úpravou do rš 670 mm sklonu do 30° - RAL 7024</t>
  </si>
  <si>
    <t>1665966693</t>
  </si>
  <si>
    <t>179</t>
  </si>
  <si>
    <t>764111691</t>
  </si>
  <si>
    <t>Příplatek k cenám krytiny z Pz plechu s povrchovou úpravou za těsnění drážek sklonu do 10°</t>
  </si>
  <si>
    <t>-550106377</t>
  </si>
  <si>
    <t>180</t>
  </si>
  <si>
    <t>55350118</t>
  </si>
  <si>
    <t>komínek odvětrávací pro plechové krytiny D 110mm</t>
  </si>
  <si>
    <t>537199691</t>
  </si>
  <si>
    <t>1+2 "odvětrání kanalizace pro plechové krytiny"</t>
  </si>
  <si>
    <t>181</t>
  </si>
  <si>
    <t>7642116.1Z</t>
  </si>
  <si>
    <t>Oplechování nevětraného hřebene z Pz s povrchovou úpravou s hřebenovým plechem rš 600 mm</t>
  </si>
  <si>
    <t>-687600637</t>
  </si>
  <si>
    <t>182</t>
  </si>
  <si>
    <t>764211613</t>
  </si>
  <si>
    <t>Oplechování větraného hřebene s těsněním a perforovaným plechem z Pz s povrch úpravou rš 250 mm</t>
  </si>
  <si>
    <t>-1514213480</t>
  </si>
  <si>
    <t>183</t>
  </si>
  <si>
    <t>764211631</t>
  </si>
  <si>
    <t>Oplechování nevětraného hřebene z Pz s povrchovou úpravou spojením na dvojitou stojatou drážku</t>
  </si>
  <si>
    <t>2047389670</t>
  </si>
  <si>
    <t>184</t>
  </si>
  <si>
    <t>764211636</t>
  </si>
  <si>
    <t>Oplechování nevětraného hřebene z Pz s povrchovou úpravou s hřebenovým plechem rš 500 mm</t>
  </si>
  <si>
    <t>-607044784</t>
  </si>
  <si>
    <t>185</t>
  </si>
  <si>
    <t>764212606</t>
  </si>
  <si>
    <t>Oplechování úžlabí z Pz s povrchovou úpravou rš 500 mm</t>
  </si>
  <si>
    <t>1539289339</t>
  </si>
  <si>
    <t>186</t>
  </si>
  <si>
    <t>764212607</t>
  </si>
  <si>
    <t>Oplechování úžlabí z Pz s povrchovou úpravou rš 670 mm</t>
  </si>
  <si>
    <t>-1283022785</t>
  </si>
  <si>
    <t>187</t>
  </si>
  <si>
    <t>764212633</t>
  </si>
  <si>
    <t>Oplechování štítu závětrnou lištou z Pz s povrchovou úpravou rš 250 mm</t>
  </si>
  <si>
    <t>1558121252</t>
  </si>
  <si>
    <t>188</t>
  </si>
  <si>
    <t>764212635</t>
  </si>
  <si>
    <t>Oplechování štítu závětrnou lištou z Pz s povrchovou úpravou rš 400 mm</t>
  </si>
  <si>
    <t>-1752751871</t>
  </si>
  <si>
    <t>189</t>
  </si>
  <si>
    <t>764212665</t>
  </si>
  <si>
    <t>Oplechování rovné okapové hrany z Pz s povrchovou úpravou rš 400 mm</t>
  </si>
  <si>
    <t>281324932</t>
  </si>
  <si>
    <t>190</t>
  </si>
  <si>
    <t>764213652</t>
  </si>
  <si>
    <t>Střešní výlez pro krytinu skládanou nebo plechovou z Pz s povrchovou úpravou</t>
  </si>
  <si>
    <t>-984216712</t>
  </si>
  <si>
    <t>191</t>
  </si>
  <si>
    <t>764311613</t>
  </si>
  <si>
    <t>Lemování rovných zdí střech s krytinou skládanou z Pz s povrchovou úpravou rš 250 mm</t>
  </si>
  <si>
    <t>-815324573</t>
  </si>
  <si>
    <t>192</t>
  </si>
  <si>
    <t>764311614</t>
  </si>
  <si>
    <t>Lemování rovných zdí střech s krytinou skládanou z Pz s povrchovou úpravou rš 330 mm</t>
  </si>
  <si>
    <t>924806492</t>
  </si>
  <si>
    <t>193</t>
  </si>
  <si>
    <t>764311615</t>
  </si>
  <si>
    <t>Lemování rovných zdí střech s krytinou skládanou z Pz s povrchovou úpravou rš 400 mm</t>
  </si>
  <si>
    <t>602933672</t>
  </si>
  <si>
    <t>194</t>
  </si>
  <si>
    <t>764312614</t>
  </si>
  <si>
    <t>Spodní lemování rovných zdí střech s krytinou skládanou z Pz s povrchovou úpravou rš 330 mm</t>
  </si>
  <si>
    <t>80955112</t>
  </si>
  <si>
    <t>195</t>
  </si>
  <si>
    <t>764314612</t>
  </si>
  <si>
    <t>Lemování prostupů střech s krytinou skládanou nebo plechovou bez lišty z Pz s povrchovou úpravou</t>
  </si>
  <si>
    <t>-589913602</t>
  </si>
  <si>
    <t>196</t>
  </si>
  <si>
    <t>764315624</t>
  </si>
  <si>
    <t>Lemování trub, konzol,držáků z Pz s povrch úpravou střech s krytinou skládanou D do 200 mm</t>
  </si>
  <si>
    <t>1783592409</t>
  </si>
  <si>
    <t>197</t>
  </si>
  <si>
    <t>764315634</t>
  </si>
  <si>
    <t>Lemování trub prostupovou manžetou z Pz s povrch úpravou střech s krytinou skládanou D do 200 mm</t>
  </si>
  <si>
    <t>-1200884504</t>
  </si>
  <si>
    <t>198</t>
  </si>
  <si>
    <t>764511603</t>
  </si>
  <si>
    <t>Žlab podokapní půlkruhový z Pz s povrchovou úpravou rš 400 mm</t>
  </si>
  <si>
    <t>845557711</t>
  </si>
  <si>
    <t>199</t>
  </si>
  <si>
    <t>764511643</t>
  </si>
  <si>
    <t>Kotlík oválný (trychtýřový) pro podokapní žlaby z Pz s povrchovou úpravou 330/120 mm</t>
  </si>
  <si>
    <t>439197104</t>
  </si>
  <si>
    <t>200</t>
  </si>
  <si>
    <t>764518623</t>
  </si>
  <si>
    <t>Svody kruhové včetně objímek, kolen, odskoků z Pz s povrchovou úpravou průměru 120 mm</t>
  </si>
  <si>
    <t>-623758479</t>
  </si>
  <si>
    <t>201</t>
  </si>
  <si>
    <t>998764102</t>
  </si>
  <si>
    <t>Přesun hmot tonážní pro konstrukce klempířské v objektech v do 12 m</t>
  </si>
  <si>
    <t>817699804</t>
  </si>
  <si>
    <t>765</t>
  </si>
  <si>
    <t>Krytina skládaná</t>
  </si>
  <si>
    <t>202</t>
  </si>
  <si>
    <t>765131801</t>
  </si>
  <si>
    <t>Demontáž vláknocementové skládané krytiny sklonu do 30° do suti - AZBEST</t>
  </si>
  <si>
    <t>-924022643</t>
  </si>
  <si>
    <t>203</t>
  </si>
  <si>
    <t>765131821</t>
  </si>
  <si>
    <t>Demontáž hřebene nebo nároží z hřebenáčů vláknocementové skládané krytiny sklonu do 30° do suti - AZBEST</t>
  </si>
  <si>
    <t>-1566733225</t>
  </si>
  <si>
    <t>204</t>
  </si>
  <si>
    <t>765135031</t>
  </si>
  <si>
    <t>Montáž držáku hromosvodu skládané vláknocementové krytiny</t>
  </si>
  <si>
    <t>-16877386</t>
  </si>
  <si>
    <t>205</t>
  </si>
  <si>
    <t>59660654</t>
  </si>
  <si>
    <t>držák hromosvodu hřebenáčový</t>
  </si>
  <si>
    <t>-1187052535</t>
  </si>
  <si>
    <t>60 "12,88+24,92+14,21+5,45 VB"</t>
  </si>
  <si>
    <t>25 "2,75*9"</t>
  </si>
  <si>
    <t>206</t>
  </si>
  <si>
    <t>59660653</t>
  </si>
  <si>
    <t>držák hromosvodu posuvné pálené krytiny</t>
  </si>
  <si>
    <t>-282717123</t>
  </si>
  <si>
    <t>55 "6,85*8"</t>
  </si>
  <si>
    <t>30 "7,5*4"</t>
  </si>
  <si>
    <t>207</t>
  </si>
  <si>
    <t>765191001</t>
  </si>
  <si>
    <t>Montáž pojistné hydroizolační nebo parotěsné fólie kladené ve sklonu do 20° lepením na bednění nebo izolaci</t>
  </si>
  <si>
    <t>307600767</t>
  </si>
  <si>
    <t>208</t>
  </si>
  <si>
    <t>2600401120</t>
  </si>
  <si>
    <t>DEKTEN METAL PLUS II (37,5m2/bal.)</t>
  </si>
  <si>
    <t>-341263116</t>
  </si>
  <si>
    <t>209</t>
  </si>
  <si>
    <t>765191051</t>
  </si>
  <si>
    <t>Montáž pojistné hydroizolační nebo parotěsné fólie hřebene větrané střechy</t>
  </si>
  <si>
    <t>-1938113125</t>
  </si>
  <si>
    <t>210</t>
  </si>
  <si>
    <t>59164004</t>
  </si>
  <si>
    <t>pás větrací pod hřebenáč barevný</t>
  </si>
  <si>
    <t>-1200065165</t>
  </si>
  <si>
    <t>211</t>
  </si>
  <si>
    <t>765191071</t>
  </si>
  <si>
    <t>Montáž pojistné hydroizolační nebo parotěsné fólie okapu</t>
  </si>
  <si>
    <t>1862156720</t>
  </si>
  <si>
    <t>212</t>
  </si>
  <si>
    <t>765192001</t>
  </si>
  <si>
    <t>Nouzové (provizorní) zakrytí střechy plachtou</t>
  </si>
  <si>
    <t>-1103478005</t>
  </si>
  <si>
    <t>213</t>
  </si>
  <si>
    <t>998765102</t>
  </si>
  <si>
    <t>Přesun hmot tonážní pro krytiny skládané v objektech v do 12 m</t>
  </si>
  <si>
    <t>1058676806</t>
  </si>
  <si>
    <t>766</t>
  </si>
  <si>
    <t>Konstrukce truhlářské</t>
  </si>
  <si>
    <t>214</t>
  </si>
  <si>
    <t>766622211</t>
  </si>
  <si>
    <t>Montáž plastových oken plochy do 1 m2 pevných s rámem do dřevěné konstrukce</t>
  </si>
  <si>
    <t>-1109154021</t>
  </si>
  <si>
    <t>215</t>
  </si>
  <si>
    <t>6113010.2Z</t>
  </si>
  <si>
    <t>okno plastové trojúhelníkové 1600/900 mm - kompletizované viz. specifikace výrobků pozice "O02"</t>
  </si>
  <si>
    <t>-1447955954</t>
  </si>
  <si>
    <t>9 "O02"</t>
  </si>
  <si>
    <t>216</t>
  </si>
  <si>
    <t>766674810</t>
  </si>
  <si>
    <t>Demontáž střešního okna hladká krytina do 30°</t>
  </si>
  <si>
    <t>784218750</t>
  </si>
  <si>
    <t>217</t>
  </si>
  <si>
    <t>998766102</t>
  </si>
  <si>
    <t>Přesun hmot tonážní pro konstrukce truhlářské v objektech v do 12 m</t>
  </si>
  <si>
    <t>-1062749906</t>
  </si>
  <si>
    <t>767</t>
  </si>
  <si>
    <t>Konstrukce zámečnické</t>
  </si>
  <si>
    <t>218</t>
  </si>
  <si>
    <t>7678101.1Z</t>
  </si>
  <si>
    <t>Montáž mřížek větracích čtyřhranných průřezu do 0,09 m2</t>
  </si>
  <si>
    <t>-94327815</t>
  </si>
  <si>
    <t>219</t>
  </si>
  <si>
    <t>553414.3Z</t>
  </si>
  <si>
    <t>fasádní nerezoavá větrací mřížka se síťovinou 400 x 550 mm</t>
  </si>
  <si>
    <t>-1085604385</t>
  </si>
  <si>
    <t>1 "Z03"</t>
  </si>
  <si>
    <t>220</t>
  </si>
  <si>
    <t>7678101.2Z</t>
  </si>
  <si>
    <t>Montáž větracích mřížek ocelových  čtyřhranných, průřezu přes 0,09 do 0,36 m2</t>
  </si>
  <si>
    <t>310183994</t>
  </si>
  <si>
    <t>221</t>
  </si>
  <si>
    <t>159452.1Z</t>
  </si>
  <si>
    <t>plech děrovaný tahokov nerez - sklepní dvířka 400/900 mm se zámkem včetně rámu</t>
  </si>
  <si>
    <t>-320843014</t>
  </si>
  <si>
    <t>222</t>
  </si>
  <si>
    <t>767810113</t>
  </si>
  <si>
    <t>-1606785597</t>
  </si>
  <si>
    <t>223</t>
  </si>
  <si>
    <t>55341425</t>
  </si>
  <si>
    <t>mřížka větrací nerezová se síťovinou 250x250mm</t>
  </si>
  <si>
    <t>-1481190829</t>
  </si>
  <si>
    <t>2 "Z01"</t>
  </si>
  <si>
    <t>224</t>
  </si>
  <si>
    <t>553414.2Z</t>
  </si>
  <si>
    <t>mřížka větrací nerezová 300 x 300 se síťovinou</t>
  </si>
  <si>
    <t>-57269769</t>
  </si>
  <si>
    <t>4 "Z02"</t>
  </si>
  <si>
    <t>225</t>
  </si>
  <si>
    <t>553414.4Z</t>
  </si>
  <si>
    <t>fasádní nerezoavá dvířka 200 x 350 mm, uzamikací</t>
  </si>
  <si>
    <t>56284735</t>
  </si>
  <si>
    <t>1 "Z04"</t>
  </si>
  <si>
    <t>226</t>
  </si>
  <si>
    <t>767810811</t>
  </si>
  <si>
    <t>Demontáž mřížek větracích ocelových čtyřhranných nebo kruhových</t>
  </si>
  <si>
    <t>-389148582</t>
  </si>
  <si>
    <t>227</t>
  </si>
  <si>
    <t>767991.1Z</t>
  </si>
  <si>
    <t>Opravy zámečnických konstrukcí ostatní - samostatné svařování</t>
  </si>
  <si>
    <t>1362038215</t>
  </si>
  <si>
    <t>228</t>
  </si>
  <si>
    <t>767995113</t>
  </si>
  <si>
    <t>Montáž atypických zámečnických konstrukcí hmotnosti do 20 kg</t>
  </si>
  <si>
    <t>-15729328</t>
  </si>
  <si>
    <t>229</t>
  </si>
  <si>
    <t>484665.1Z</t>
  </si>
  <si>
    <t>zámečnické prvky fasády a střešního pláště - stožár antény, konzole</t>
  </si>
  <si>
    <t>2121197918</t>
  </si>
  <si>
    <t>6*20 "zámečnické prvky fasády a střešního pláště - stožár antény, konzole"</t>
  </si>
  <si>
    <t>230</t>
  </si>
  <si>
    <t>484665.2Z</t>
  </si>
  <si>
    <t>stožár antény - žárově zinkovaný včetně úchytů</t>
  </si>
  <si>
    <t>kpl</t>
  </si>
  <si>
    <t>1500096690</t>
  </si>
  <si>
    <t>231</t>
  </si>
  <si>
    <t>767995114</t>
  </si>
  <si>
    <t>Montáž atypických zámečnických konstrukcí hmotnosti do 50 kg</t>
  </si>
  <si>
    <t>-1197931197</t>
  </si>
  <si>
    <t>232</t>
  </si>
  <si>
    <t>549341.1Z</t>
  </si>
  <si>
    <t>držák světelné tabule označení železniční stanice - nerezová kce.</t>
  </si>
  <si>
    <t>-698181179</t>
  </si>
  <si>
    <t>1 "držák světelné tabule označení železniční stanice"</t>
  </si>
  <si>
    <t>233</t>
  </si>
  <si>
    <t>767996801</t>
  </si>
  <si>
    <t>Demontáž atypických zámečnických konstrukcí rozebráním hmotnosti jednotlivých dílů do 50 kg</t>
  </si>
  <si>
    <t>-511428977</t>
  </si>
  <si>
    <t>234</t>
  </si>
  <si>
    <t>998767102</t>
  </si>
  <si>
    <t>Přesun hmot tonážní pro zámečnické konstrukce v objektech v do 12 m</t>
  </si>
  <si>
    <t>-1346778243</t>
  </si>
  <si>
    <t>781</t>
  </si>
  <si>
    <t>Dokončovací práce - obklady</t>
  </si>
  <si>
    <t>235</t>
  </si>
  <si>
    <t>781734112</t>
  </si>
  <si>
    <t>Montáž obkladů vnějších z obkladaček cihelných do 85 ks/m2 lepené flexibilním lepidlem</t>
  </si>
  <si>
    <t>476439328</t>
  </si>
  <si>
    <t>236</t>
  </si>
  <si>
    <t>59623114.KLC</t>
  </si>
  <si>
    <t>pásek obkladový Klinker Röben NFPS 17 - červenohnědý melír hladký 24x7,1x1,4 cm</t>
  </si>
  <si>
    <t>-596731688</t>
  </si>
  <si>
    <t>783</t>
  </si>
  <si>
    <t>Dokončovací práce - nátěry</t>
  </si>
  <si>
    <t>237</t>
  </si>
  <si>
    <t>783206805</t>
  </si>
  <si>
    <t>Odstranění nátěrů z tesařských konstrukcí opálením</t>
  </si>
  <si>
    <t>-150536130</t>
  </si>
  <si>
    <t>238</t>
  </si>
  <si>
    <t>783214101</t>
  </si>
  <si>
    <t>Základní jednonásobný syntetický nátěr tesařských konstrukcí</t>
  </si>
  <si>
    <t>-1595321517</t>
  </si>
  <si>
    <t>239</t>
  </si>
  <si>
    <t>783217101</t>
  </si>
  <si>
    <t>Krycí jednonásobný syntetický nátěr tesařských konstrukcí</t>
  </si>
  <si>
    <t>214088391</t>
  </si>
  <si>
    <t>240</t>
  </si>
  <si>
    <t>783306805</t>
  </si>
  <si>
    <t>Odstranění nátěru ze zámečnických konstrukcí opálením</t>
  </si>
  <si>
    <t>-1374310510</t>
  </si>
  <si>
    <t>241</t>
  </si>
  <si>
    <t>783314101</t>
  </si>
  <si>
    <t>Základní jednonásobný syntetický nátěr zámečnických konstrukcí</t>
  </si>
  <si>
    <t>-1368014609</t>
  </si>
  <si>
    <t>242</t>
  </si>
  <si>
    <t>783315101</t>
  </si>
  <si>
    <t>Mezinátěr jednonásobný syntetický standardní zámečnických konstrukcí</t>
  </si>
  <si>
    <t>-590474781</t>
  </si>
  <si>
    <t>243</t>
  </si>
  <si>
    <t>783317101</t>
  </si>
  <si>
    <t>Krycí jednonásobný syntetický standardní nátěr zámečnických konstrukcí</t>
  </si>
  <si>
    <t>1801048863</t>
  </si>
  <si>
    <t>244</t>
  </si>
  <si>
    <t>783806807.1</t>
  </si>
  <si>
    <t>Odstranění nátěrů z omítek odstraňovačem nátěrů - Pasta AGE</t>
  </si>
  <si>
    <t>1494337317</t>
  </si>
  <si>
    <t>245</t>
  </si>
  <si>
    <t>783806807.2</t>
  </si>
  <si>
    <t>Odstranění nátěrů z omítek odstraňovačem nátěrů - CLEAN FP / FASSADENREINIGER - PASTE</t>
  </si>
  <si>
    <t>76500101</t>
  </si>
  <si>
    <t>246</t>
  </si>
  <si>
    <t>783806809</t>
  </si>
  <si>
    <t>Odstranění nátěrů z omítek okartáčováním</t>
  </si>
  <si>
    <t>1247651336</t>
  </si>
  <si>
    <t>247</t>
  </si>
  <si>
    <t>783817.1Z</t>
  </si>
  <si>
    <t>Krycí (ochranný ) nátěr kamene a režného zdiva - Funcosil FC</t>
  </si>
  <si>
    <t>-1812943637</t>
  </si>
  <si>
    <t>248</t>
  </si>
  <si>
    <t>783823183</t>
  </si>
  <si>
    <t>Penetrační silikátový nátěr omítek stupně členitosti 5</t>
  </si>
  <si>
    <t>977623763</t>
  </si>
  <si>
    <t>249</t>
  </si>
  <si>
    <t>783827483</t>
  </si>
  <si>
    <t>Krycí dvojnásobný silikátový nátěr omítek stupně členitosti 5</t>
  </si>
  <si>
    <t>-408335503</t>
  </si>
  <si>
    <t>Práce a dodávky M</t>
  </si>
  <si>
    <t>46-M</t>
  </si>
  <si>
    <t>Zemní práce při extr.mont.pracích</t>
  </si>
  <si>
    <t>250</t>
  </si>
  <si>
    <t>460010025</t>
  </si>
  <si>
    <t>Vytyčení trasy inženýrských sítí v zastavěném prostoru</t>
  </si>
  <si>
    <t>km</t>
  </si>
  <si>
    <t>-1285798482</t>
  </si>
  <si>
    <t>HZS</t>
  </si>
  <si>
    <t>Hodinové zúčtovací sazby</t>
  </si>
  <si>
    <t>251</t>
  </si>
  <si>
    <t>HZS1211</t>
  </si>
  <si>
    <t>Hodinová zúčtovací sazba kopáč nekvalifikovaný</t>
  </si>
  <si>
    <t>hod</t>
  </si>
  <si>
    <t>262144</t>
  </si>
  <si>
    <t>254438805</t>
  </si>
  <si>
    <t>252</t>
  </si>
  <si>
    <t>HZS1212</t>
  </si>
  <si>
    <t>Hodinová zúčtovací sazba kopáč</t>
  </si>
  <si>
    <t>743040100</t>
  </si>
  <si>
    <t>253</t>
  </si>
  <si>
    <t>HZS1312</t>
  </si>
  <si>
    <t>Hodinová zúčtovací sazba omítkář - štukatér</t>
  </si>
  <si>
    <t>1114481036</t>
  </si>
  <si>
    <t>254</t>
  </si>
  <si>
    <t>HZS2121</t>
  </si>
  <si>
    <t>Hodinová zúčtovací sazba truhlář</t>
  </si>
  <si>
    <t>1322851378</t>
  </si>
  <si>
    <t>255</t>
  </si>
  <si>
    <t>HZS2122</t>
  </si>
  <si>
    <t>Hodinová zúčtovací sazba truhlář odborný</t>
  </si>
  <si>
    <t>-1148740922</t>
  </si>
  <si>
    <t>256</t>
  </si>
  <si>
    <t>HZS2131</t>
  </si>
  <si>
    <t>Hodinová zúčtovací sazba zámečník</t>
  </si>
  <si>
    <t>1721920483</t>
  </si>
  <si>
    <t>257</t>
  </si>
  <si>
    <t>HZS2132</t>
  </si>
  <si>
    <t>Hodinová zúčtovací sazba zámečník odborný</t>
  </si>
  <si>
    <t>-692681085</t>
  </si>
  <si>
    <t>258</t>
  </si>
  <si>
    <t>404135.1Z</t>
  </si>
  <si>
    <t>Směrová tabule dle SM 118, včetně upevnění - kompletizovaná</t>
  </si>
  <si>
    <t>-739997423</t>
  </si>
  <si>
    <t>1 "směrová tabule včetně upevnění"</t>
  </si>
  <si>
    <t>259</t>
  </si>
  <si>
    <t>404135.2Z</t>
  </si>
  <si>
    <t>Základní piktogramy dle SM 118, včetně upevnění - kompletizované</t>
  </si>
  <si>
    <t>460413723</t>
  </si>
  <si>
    <t>7 "základní piktogramy dl SM 118"</t>
  </si>
  <si>
    <t>260</t>
  </si>
  <si>
    <t>553435.1Z</t>
  </si>
  <si>
    <t>dvířka se zámkem EL skříně KS12 kovové včetně nátěru</t>
  </si>
  <si>
    <t>613757508</t>
  </si>
  <si>
    <t>1 "dvířka KS 12"</t>
  </si>
  <si>
    <t>261</t>
  </si>
  <si>
    <t>HZS2151</t>
  </si>
  <si>
    <t>Hodinová zúčtovací sazba klempíř</t>
  </si>
  <si>
    <t>-1587907940</t>
  </si>
  <si>
    <t>262</t>
  </si>
  <si>
    <t>HZS2152</t>
  </si>
  <si>
    <t>Hodinová zúčtovací sazba klempíř odborný</t>
  </si>
  <si>
    <t>1251953021</t>
  </si>
  <si>
    <t>263</t>
  </si>
  <si>
    <t>HZS2221</t>
  </si>
  <si>
    <t>Hodinová zúčtovací sazba elektrikář</t>
  </si>
  <si>
    <t>-873711276</t>
  </si>
  <si>
    <t>264</t>
  </si>
  <si>
    <t>HZS2222</t>
  </si>
  <si>
    <t>Hodinová zúčtovací sazba elektrikář odborný</t>
  </si>
  <si>
    <t>-838735383</t>
  </si>
  <si>
    <t>265</t>
  </si>
  <si>
    <t>34111094</t>
  </si>
  <si>
    <t>kabel silový s Cu jádrem 1 kV 5x2,5mm2</t>
  </si>
  <si>
    <t>-1061960569</t>
  </si>
  <si>
    <t>266</t>
  </si>
  <si>
    <t>34872.1Z</t>
  </si>
  <si>
    <t>Světelná tabule dle SM 118 - označení žst Protivín kompletizované - konstrukce z nerezu</t>
  </si>
  <si>
    <t>1793881313</t>
  </si>
  <si>
    <t>267</t>
  </si>
  <si>
    <t>34872.2Z</t>
  </si>
  <si>
    <t>Světelná tabule dle SM 118 - označení žst Protivín s piktogramem kompletizované - konstrukce z nerezu</t>
  </si>
  <si>
    <t>-1558112239</t>
  </si>
  <si>
    <t>268</t>
  </si>
  <si>
    <t>HZS2491</t>
  </si>
  <si>
    <t>Hodinová zúčtovací sazba dělník zednických výpomocí</t>
  </si>
  <si>
    <t>1614229115</t>
  </si>
  <si>
    <t>269</t>
  </si>
  <si>
    <t>HZS2492</t>
  </si>
  <si>
    <t>Hodinová zúčtovací sazba pomocný dělník PSV</t>
  </si>
  <si>
    <t>2003963545</t>
  </si>
  <si>
    <t>270</t>
  </si>
  <si>
    <t>HZS3221</t>
  </si>
  <si>
    <t>Hodinová zúčtovací sazba montér slaboproudých zařízení</t>
  </si>
  <si>
    <t>451822895</t>
  </si>
  <si>
    <t>271</t>
  </si>
  <si>
    <t>HZS3222</t>
  </si>
  <si>
    <t>Hodinová zúčtovací sazba montér slaboproudých zařízení odborný</t>
  </si>
  <si>
    <t>319777861</t>
  </si>
  <si>
    <t>272</t>
  </si>
  <si>
    <t>34121586</t>
  </si>
  <si>
    <t>kabel ovládací stíněný 14x0,8mm</t>
  </si>
  <si>
    <t>-1984946062</t>
  </si>
  <si>
    <t>273</t>
  </si>
  <si>
    <t>358898.1Z</t>
  </si>
  <si>
    <t>Dvoustranné perónní hodiny ELEKTROČAS s.r.o., typ CVD 60, číselník C10, barva stříbrná včetně závěsu - kompletizované</t>
  </si>
  <si>
    <t>1876794019</t>
  </si>
  <si>
    <t xml:space="preserve">1 </t>
  </si>
  <si>
    <t>VRN</t>
  </si>
  <si>
    <t>Vedlejší rozpočtové náklady</t>
  </si>
  <si>
    <t>VRN3</t>
  </si>
  <si>
    <t>Zařízení staveniště</t>
  </si>
  <si>
    <t>274</t>
  </si>
  <si>
    <t>030001000</t>
  </si>
  <si>
    <t>1024</t>
  </si>
  <si>
    <t>-1706057034</t>
  </si>
  <si>
    <t>VRN6</t>
  </si>
  <si>
    <t>Územní vlivy</t>
  </si>
  <si>
    <t>275</t>
  </si>
  <si>
    <t>064203000</t>
  </si>
  <si>
    <t>Práce se škodlivými materiály</t>
  </si>
  <si>
    <t>-817973489</t>
  </si>
  <si>
    <t>Poznámka k položce:_x000D_
Práce se škodlivými materiály - náklady na zajištění ochranných pomůcek pro pracovníky provádějící demontáž ASC krytiny, vytvoření a zajištění kontrolovaného pásma, prostoru pro čistou a špinavou šatnu a hermeticky uzavíratelný kontejner na odkládání použitých ochranných prostředků.</t>
  </si>
  <si>
    <t>VRN7</t>
  </si>
  <si>
    <t>Provozní vlivy</t>
  </si>
  <si>
    <t>276</t>
  </si>
  <si>
    <t>070001000</t>
  </si>
  <si>
    <t>245344500</t>
  </si>
  <si>
    <t>SO 02 - Oprava elektroinstalace</t>
  </si>
  <si>
    <t xml:space="preserve">    742 - Elektroinstalace - slaboproud</t>
  </si>
  <si>
    <t>612135101</t>
  </si>
  <si>
    <t>Hrubá výplň rýh ve stěnách maltou jakékoli šířky rýhy</t>
  </si>
  <si>
    <t>75*0,15</t>
  </si>
  <si>
    <t>612325121</t>
  </si>
  <si>
    <t>Vápenocementová štuková omítka rýh ve stěnách šířky do 150 mm</t>
  </si>
  <si>
    <t>971033161</t>
  </si>
  <si>
    <t>Vybourání otvorů ve zdivu cihelném D do 60 mm na MVC nebo MV tl do 600 mm</t>
  </si>
  <si>
    <t>974031132</t>
  </si>
  <si>
    <t>Vysekání rýh ve zdivu cihelném hl do 50 mm š do 70 mm</t>
  </si>
  <si>
    <t>997013212</t>
  </si>
  <si>
    <t>Vnitrostaveništní doprava suti a vybouraných hmot pro budovy v do 9 m ručně</t>
  </si>
  <si>
    <t>0,454*14 "Přepočtené koeficientem množství</t>
  </si>
  <si>
    <t>997013631</t>
  </si>
  <si>
    <t>Poplatek za uložení na skládce (skládkovné) stavebního odpadu směsného kód odpadu 17 09 04</t>
  </si>
  <si>
    <t>998018002</t>
  </si>
  <si>
    <t>Přesun hmot ruční pro budovy v do 12 m</t>
  </si>
  <si>
    <t>741110001</t>
  </si>
  <si>
    <t>Montáž trubka plastová tuhá D přes 16 do 23 mm uložená pevně</t>
  </si>
  <si>
    <t>34571093</t>
  </si>
  <si>
    <t>trubka elektroinstalační tuhá z PVC D 22,1/25 mm, délka 3m</t>
  </si>
  <si>
    <t>741110511</t>
  </si>
  <si>
    <t>Montáž lišta a kanálek vkládací šířky do 60 mm s víčkem</t>
  </si>
  <si>
    <t>1384224</t>
  </si>
  <si>
    <t>LISTA VKLADACI 2M LV 24X22 P2</t>
  </si>
  <si>
    <t>741112001</t>
  </si>
  <si>
    <t>Montáž krabice zapuštěná plastová kruhová</t>
  </si>
  <si>
    <t>34571521</t>
  </si>
  <si>
    <t>krabice univerzální rozvodná z PH s víčkem a svorkovnicí krabicovou šroubovací s vodiči 12x4mm2 D 73,5mmx43mm</t>
  </si>
  <si>
    <t>741112353</t>
  </si>
  <si>
    <t>Otevření nebo uzavření krabice pancéřové víčkem na 4 šrouby</t>
  </si>
  <si>
    <t>741120401</t>
  </si>
  <si>
    <t>Montáž vodič Cu izolovaný drátovací plný žíla 0,35-6 mm2 v rozváděči (CY)</t>
  </si>
  <si>
    <t>10.049.159</t>
  </si>
  <si>
    <t>H07V-K 6 zž (CYA)</t>
  </si>
  <si>
    <t>Poznámka k položce:_x000D_
Poznámka k položce: Vodič je vhodný pro pevné chráněné instalace, pro osvětlení a ovládací zařízení a pro signalizační nebo kontrolní obvody. Používání musí být v souladu s ČSN 34 7402. Poznámka: vodič je možno použít na napětí 600/1 000 V, pokud se tento vodič používá</t>
  </si>
  <si>
    <t>50*1,2 "Přepočtené koeficientem množství</t>
  </si>
  <si>
    <t>741122015</t>
  </si>
  <si>
    <t>Montáž kabel Cu bez ukončení uložený pod omítku plný kulatý 3x1,5 mm2 (CYKY)</t>
  </si>
  <si>
    <t>34111030</t>
  </si>
  <si>
    <t>kabel silový s Cu jádrem 1kV 3x1,5mm2</t>
  </si>
  <si>
    <t>290*1,2 "Přepočtené koeficientem množství</t>
  </si>
  <si>
    <t>741122016</t>
  </si>
  <si>
    <t>Montáž kabel Cu bez ukončení uložený pod omítku plný kulatý 3x2,5 až 6 mm2 (CYKY)</t>
  </si>
  <si>
    <t>34111048</t>
  </si>
  <si>
    <t>kabel silový s Cu jádrem 1kV 3x6mm2</t>
  </si>
  <si>
    <t>4*1,2 "Přepočtené koeficientem množství</t>
  </si>
  <si>
    <t>741210001</t>
  </si>
  <si>
    <t>Montáž rozvodnice oceloplechová nebo plastová běžná do 20 kg</t>
  </si>
  <si>
    <t>10.709.749</t>
  </si>
  <si>
    <t>Rozvaděč oceloplechový pod omítku 36 modulů se zámkemRozvaděč nástěnný komplet dle v.č. D.1.4.b.5</t>
  </si>
  <si>
    <t>741370131</t>
  </si>
  <si>
    <t>Montáž svítidlo žárovkové průmysl nástěnné přisazené 1 zdroj s košem</t>
  </si>
  <si>
    <t>1665393</t>
  </si>
  <si>
    <t>LED svítidlo 1x34W, 3015 lm, IP67 antivandal</t>
  </si>
  <si>
    <t>741373002</t>
  </si>
  <si>
    <t>Montáž svítidlo výbojkové průmyslové stropní na výložník</t>
  </si>
  <si>
    <t>34874304.R</t>
  </si>
  <si>
    <t>Historické měděné svítidlo na výložníku vč. 70W výbojky SHC, např. Pechlát</t>
  </si>
  <si>
    <t>741810002</t>
  </si>
  <si>
    <t>Celková prohlídka elektrického rozvodu a zařízení do 500 000,- Kč</t>
  </si>
  <si>
    <t>998741102</t>
  </si>
  <si>
    <t>Přesun hmot tonážní pro silnoproud v objektech v do 12 m</t>
  </si>
  <si>
    <t>Poznámka k položce:_x000D_
Poznámka k položce: Práce ve stávajícím rozvaděči dopravní kanceláře  1 ks Připojení světelné tabule                                         2 ks</t>
  </si>
  <si>
    <t>7419901.R</t>
  </si>
  <si>
    <t>Drobný elektroinstalační a spojovací materiál</t>
  </si>
  <si>
    <t>kpl.</t>
  </si>
  <si>
    <t>742</t>
  </si>
  <si>
    <t>Elektroinstalace - slaboproud</t>
  </si>
  <si>
    <t>742121001</t>
  </si>
  <si>
    <t>Montáž kabelů sdělovacích pro vnitřní rozvody do 15 žil</t>
  </si>
  <si>
    <t>10.720.891</t>
  </si>
  <si>
    <t>Koaxiální kabel 75 Ohm</t>
  </si>
  <si>
    <t>600*1,2 "Přepočtené koeficientem množství</t>
  </si>
  <si>
    <t>742330041</t>
  </si>
  <si>
    <t>Montáž datové jednozásuvky</t>
  </si>
  <si>
    <t>37451124</t>
  </si>
  <si>
    <t>zásuvka tv+r ostatní barvy</t>
  </si>
  <si>
    <t>SO 03 - Oprava hromosvodu</t>
  </si>
  <si>
    <t xml:space="preserve">    1 - Zemní práce</t>
  </si>
  <si>
    <t xml:space="preserve">    VRN1 - Průzkumné, geodetické a projektové práce</t>
  </si>
  <si>
    <t>Zemní práce</t>
  </si>
  <si>
    <t>119002121</t>
  </si>
  <si>
    <t>Přechodová lávka délky do 2 m včetně zábradlí pro zabezpečení výkopu zřízení</t>
  </si>
  <si>
    <t>119002122</t>
  </si>
  <si>
    <t>Přechodová lávka délky do 2 m včetně zábradlí pro zabezpečení výkopu odstranění</t>
  </si>
  <si>
    <t>119003131</t>
  </si>
  <si>
    <t>Výstražná páska pro zabezpečení výkopu zřízení</t>
  </si>
  <si>
    <t>119003132</t>
  </si>
  <si>
    <t>Výstražná páska pro zabezpečení výkopu odstranění</t>
  </si>
  <si>
    <t>044002001</t>
  </si>
  <si>
    <t>Revize hromosvodu - revizní technik s oprávněním "D"</t>
  </si>
  <si>
    <t>741410021</t>
  </si>
  <si>
    <t>Montáž vodič uzemňovací pásek průřezu do 120 mm2 v městské zástavbě v zemi</t>
  </si>
  <si>
    <t>35442062</t>
  </si>
  <si>
    <t>pás zemnící 30x4mm FeZn</t>
  </si>
  <si>
    <t>219,048166666667*1,1 "Přepočtené koeficientem množství</t>
  </si>
  <si>
    <t>741410041</t>
  </si>
  <si>
    <t>Montáž vodič uzemňovací drát nebo lano D do 10 mm v městské zástavbě</t>
  </si>
  <si>
    <t>35441073</t>
  </si>
  <si>
    <t>drát D 10mm FeZn</t>
  </si>
  <si>
    <t>31,055*1,1 "Přepočtené koeficientem množství</t>
  </si>
  <si>
    <t>741410071</t>
  </si>
  <si>
    <t>Montáž pospojování ochranné konstrukce ostatní vodičem do 16 mm2 uloženým volně nebo pod omítku</t>
  </si>
  <si>
    <t>166,666666666667*1,2 "Přepočtené koeficientem množství</t>
  </si>
  <si>
    <t>741410073.R</t>
  </si>
  <si>
    <t>Montáž distanční vložky na stěnu dl. 150 mm</t>
  </si>
  <si>
    <t>741.91.R</t>
  </si>
  <si>
    <t>Distanční vložka na stěnu dl. 150mm</t>
  </si>
  <si>
    <t>741410074.R</t>
  </si>
  <si>
    <t>Montáž gumové průchodky střechou</t>
  </si>
  <si>
    <t>741.92.R</t>
  </si>
  <si>
    <t>Gumová průchodka střechou</t>
  </si>
  <si>
    <t>741420001</t>
  </si>
  <si>
    <t>Montáž drát nebo lano hromosvodné svodové D do 10 mm s podpěrou</t>
  </si>
  <si>
    <t>74199.01.R</t>
  </si>
  <si>
    <t>Zemnící drát s vysokonapěťovou izolací, ekvivalent přeskok.vzd. 0,75m</t>
  </si>
  <si>
    <t>741420021</t>
  </si>
  <si>
    <t>Montáž svorka hromosvodná se 2 šrouby</t>
  </si>
  <si>
    <t>7+4</t>
  </si>
  <si>
    <t>35441925</t>
  </si>
  <si>
    <t>svorka zkušební pro lano D 6-12mm, FeZn</t>
  </si>
  <si>
    <t>35441895</t>
  </si>
  <si>
    <t>svorka připojovací k připojení kovových částí</t>
  </si>
  <si>
    <t>741420021.R</t>
  </si>
  <si>
    <t>Zemní krabice se zkušební svorkou</t>
  </si>
  <si>
    <t>741420022</t>
  </si>
  <si>
    <t>Montáž svorka hromosvodná se 3 šrouby</t>
  </si>
  <si>
    <t>7+18+16</t>
  </si>
  <si>
    <t>35441996</t>
  </si>
  <si>
    <t>svorka odbočovací a spojovací pro spojování kruhových a páskových vodičů, FeZn</t>
  </si>
  <si>
    <t>35441986</t>
  </si>
  <si>
    <t>svorka odbočovací a spojovací pro pásek 30x4 mm, FeZn</t>
  </si>
  <si>
    <t>35441905</t>
  </si>
  <si>
    <t>svorka připojovací k připojení okapových žlabů</t>
  </si>
  <si>
    <t>741420022.R</t>
  </si>
  <si>
    <t>Přivaření svorky SP1 na litinový sloup</t>
  </si>
  <si>
    <t>741420051</t>
  </si>
  <si>
    <t>Montáž vedení hromosvodné-úhelník nebo trubka s držáky do zdiva</t>
  </si>
  <si>
    <t>35441830</t>
  </si>
  <si>
    <t>úhelník ochranný na ochranu svodu - 1700mm, FeZn</t>
  </si>
  <si>
    <t>35441836</t>
  </si>
  <si>
    <t>držák ochranného úhelníku do zdiva, FeZn</t>
  </si>
  <si>
    <t>741420101</t>
  </si>
  <si>
    <t>Montáž držáků oddáleného vedení do zdiva</t>
  </si>
  <si>
    <t>1196248</t>
  </si>
  <si>
    <t>PODP.VEDENI PV 17ppp 250mm</t>
  </si>
  <si>
    <t>741420103</t>
  </si>
  <si>
    <t>Montáž držáků oddáleného vedení na trubku</t>
  </si>
  <si>
    <t>3544183.R</t>
  </si>
  <si>
    <t>Držák vedení po konstrukci</t>
  </si>
  <si>
    <t>741420903.R</t>
  </si>
  <si>
    <t>Izolovaný jímač celková dl. 3,0 m komplet - dodávka  a montáž</t>
  </si>
  <si>
    <t>Poznámka k položce:_x000D_
Poznámka k položce: Cena obsahuje: - izolační tyče - spojky - jímací hrot - připojovací prvek - kotvení ke střešní konstrukci</t>
  </si>
  <si>
    <t>741420904.R</t>
  </si>
  <si>
    <t>Izolovaný jímač celková dl. 3,8 m komplet - dodávka  a montáž</t>
  </si>
  <si>
    <t>741420905.R</t>
  </si>
  <si>
    <t>Izolovaný jímač celková dl. 6,0 m komplet - dodávka  a montáž</t>
  </si>
  <si>
    <t>741420906.R</t>
  </si>
  <si>
    <t>Izolovaný jímač celková dl. 9,0 m komplet - dodávka  a montáž</t>
  </si>
  <si>
    <t>741430002.R</t>
  </si>
  <si>
    <t>Montáž upevňovací deska izolační tyče na zeď</t>
  </si>
  <si>
    <t>35442065.R</t>
  </si>
  <si>
    <t>Upevňovací deska izolační tyče na zeď</t>
  </si>
  <si>
    <t>741440003.R</t>
  </si>
  <si>
    <t>Hlavní zemnící přípojnice komplet vč. krabice</t>
  </si>
  <si>
    <t>741820012</t>
  </si>
  <si>
    <t>Měření zemnící síť délky pásku do 200 m</t>
  </si>
  <si>
    <t>741820013</t>
  </si>
  <si>
    <t>Měření zemnící síť délky pásku do 500 m</t>
  </si>
  <si>
    <t>741820019.R</t>
  </si>
  <si>
    <t>Měření elektrické kontinuity sloupu</t>
  </si>
  <si>
    <t>460030033</t>
  </si>
  <si>
    <t>Rozebrání dlažeb ručně z kostek drobných do písku spáry nezalité</t>
  </si>
  <si>
    <t>0,6*17</t>
  </si>
  <si>
    <t>460030039</t>
  </si>
  <si>
    <t>Rozebrání dlažeb ručně z dlaždic zámkových do písku spáry nezalité</t>
  </si>
  <si>
    <t>0,6*64</t>
  </si>
  <si>
    <t>460030153</t>
  </si>
  <si>
    <t>Odstranění podkladu nebo krytu komunikace z kameniva drceného tloušťky do 30 cm</t>
  </si>
  <si>
    <t>(64+17+4)*0,6</t>
  </si>
  <si>
    <t>460030172</t>
  </si>
  <si>
    <t>Odstranění podkladu nebo krytu komunikace ze živice tloušťky do 10 cm</t>
  </si>
  <si>
    <t>4*0,6</t>
  </si>
  <si>
    <t>460150263</t>
  </si>
  <si>
    <t>Hloubení kabelových zapažených i nezapažených rýh ručně š 50 cm, hl 80 cm, v hornině tř 3</t>
  </si>
  <si>
    <t>130+64+17+200</t>
  </si>
  <si>
    <t>460560263</t>
  </si>
  <si>
    <t>Zásyp rýh ručně šířky 50 cm, hloubky 80 cm, z horniny třídy 3</t>
  </si>
  <si>
    <t>211+200</t>
  </si>
  <si>
    <t>460620007</t>
  </si>
  <si>
    <t>Zatravnění včetně zalití vodou na rovině</t>
  </si>
  <si>
    <t>130,000*0,5+200*0,5</t>
  </si>
  <si>
    <t>460650064</t>
  </si>
  <si>
    <t>Zřízení podkladní vrstvy vozovky a chodníku z kameniva drceného se zhutněním tloušťky do 25 cm</t>
  </si>
  <si>
    <t>(64+17)*0,6</t>
  </si>
  <si>
    <t>460650065</t>
  </si>
  <si>
    <t>Zřízení podkladní vrstvy vozovky a chodníku z kameniva drceného se zhutněním tloušťky do 30 cm</t>
  </si>
  <si>
    <t>460650152</t>
  </si>
  <si>
    <t>Kladení dlažby z kostek kamenných drobných do lože z kameniva těženého</t>
  </si>
  <si>
    <t>17*0,6</t>
  </si>
  <si>
    <t>58381007</t>
  </si>
  <si>
    <t>kostka dlažební žula drobná 8/10</t>
  </si>
  <si>
    <t>10,2*0,2 "Přepočtené koeficientem množství</t>
  </si>
  <si>
    <t>460650162</t>
  </si>
  <si>
    <t>Kladení dlažby z dlaždic betonových tvarovaných a zámkových do lože z kameniva těženého</t>
  </si>
  <si>
    <t>64*0,6</t>
  </si>
  <si>
    <t>59245032</t>
  </si>
  <si>
    <t>dlažba zámková profilová 230x140x60mm přírodní</t>
  </si>
  <si>
    <t>Poznámka k položce:_x000D_
Poznámka k položce: Spotřeba: 38 kus/m2</t>
  </si>
  <si>
    <t>38,400*0,2</t>
  </si>
  <si>
    <t>460650172</t>
  </si>
  <si>
    <t>Očištění kostek kamenných malých z rozebraných dlažeb</t>
  </si>
  <si>
    <t>10,2-2,04</t>
  </si>
  <si>
    <t>460650176</t>
  </si>
  <si>
    <t>Očištění dlaždic betonových tvarovaných nebo zámkových z rozebraných dlažeb</t>
  </si>
  <si>
    <t>38,4-7,68</t>
  </si>
  <si>
    <t>460650912</t>
  </si>
  <si>
    <t>Vyspravení krytu komunikací po překopech kamenivem obalovaným asfaltem tl 6 cm</t>
  </si>
  <si>
    <t>945421110</t>
  </si>
  <si>
    <t>Hydraulická zvedací plošina na automobilovém podvozku výška zdvihu do 18 m včetně obsluhy</t>
  </si>
  <si>
    <t>3*8</t>
  </si>
  <si>
    <t>VRN1</t>
  </si>
  <si>
    <t>Průzkumné, geodetické a projektové práce</t>
  </si>
  <si>
    <t>012002000</t>
  </si>
  <si>
    <t>Geodetické práce</t>
  </si>
  <si>
    <t>1 "geodetické práce během stavby včetně vypracování geometrických plánů věcných břemen atd."</t>
  </si>
  <si>
    <t>SO 04 - Oprava kanalizace</t>
  </si>
  <si>
    <t xml:space="preserve">    8 - Trubní vedení</t>
  </si>
  <si>
    <t xml:space="preserve">      724 - Zdravotechnika - strojní vybavení</t>
  </si>
  <si>
    <t xml:space="preserve">    722 - Zdravotechnika - vnitřní vodovod</t>
  </si>
  <si>
    <t>132212212</t>
  </si>
  <si>
    <t>Hloubení rýh šířky přes 800 do 2 000 mm ručně zapažených i nezapažených, s urovnáním dna do předepsaného profilu a spádu v hornině třídy těžitelnosti I skupiny 3 nesoudržných</t>
  </si>
  <si>
    <t>-511585329</t>
  </si>
  <si>
    <t>151101101</t>
  </si>
  <si>
    <t>Zřízení pažení a rozepření stěn rýh pro podzemní vedení příložné pro jakoukoliv mezerovitost, hloubky do 2 m</t>
  </si>
  <si>
    <t>817690514</t>
  </si>
  <si>
    <t>151101111</t>
  </si>
  <si>
    <t>Odstranění pažení a rozepření stěn rýh pro podzemní vedení s uložením materiálu na vzdálenost do 3 m od kraje výkopu příložné, hloubky do 2 m</t>
  </si>
  <si>
    <t>-1483930990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</si>
  <si>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</si>
  <si>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</si>
  <si>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2016231436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</si>
  <si>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</si>
  <si>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</si>
  <si>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2005771548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</si>
  <si>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</si>
  <si>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</si>
  <si>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1999785476</t>
  </si>
  <si>
    <t>167151111</t>
  </si>
  <si>
    <t>Nakládání, skládání a překládání neulehlého výkopku nebo sypaniny strojně nakládání, množství přes 100 m3, z hornin třídy těžitelnosti I, skupiny 1 až 3</t>
  </si>
  <si>
    <t>850918109</t>
  </si>
  <si>
    <t>171201221</t>
  </si>
  <si>
    <t>Poplatek za uložení stavebního odpadu na skládce (skládkovné) zeminy a kamení zatříděného do Katalogu odpadů pod kódem 17 05 04</t>
  </si>
  <si>
    <t>1986942645</t>
  </si>
  <si>
    <t>171251201</t>
  </si>
  <si>
    <t>Uložení sypaniny na skládky nebo meziskládky bez hutnění s upravením uložené sypaniny do předepsaného tvaru</t>
  </si>
  <si>
    <t>-125145028</t>
  </si>
  <si>
    <t>174151101</t>
  </si>
  <si>
    <t>Zásyp sypaninou z jakékoliv horniny strojně s uložením výkopku ve vrstvách se zhutněním jam, šachet, rýh nebo kolem objektů v těchto vykopávkách</t>
  </si>
  <si>
    <t>-618435441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</si>
  <si>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</si>
  <si>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</si>
  <si>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-786555393</t>
  </si>
  <si>
    <t>58337331</t>
  </si>
  <si>
    <t>štěrkopísek frakce 0/22</t>
  </si>
  <si>
    <t>-1632971398</t>
  </si>
  <si>
    <t>18,315*1,85</t>
  </si>
  <si>
    <t>33,883*2 "Přepočtené koeficientem množství</t>
  </si>
  <si>
    <t>451573111</t>
  </si>
  <si>
    <t>Lože pod potrubí, stoky a drobné objekty v otevřeném výkopu z písku a štěrkopísku do 63 mm</t>
  </si>
  <si>
    <t>1773558867</t>
  </si>
  <si>
    <t>Trubní vedení</t>
  </si>
  <si>
    <t>894411311</t>
  </si>
  <si>
    <t>Osazení betonových nebo železobetonových dílců pro šachty skruží rovných</t>
  </si>
  <si>
    <t>-553898889</t>
  </si>
  <si>
    <t>59224013</t>
  </si>
  <si>
    <t>prstenec šachtový vyrovnávací betonový 625x100x100mm</t>
  </si>
  <si>
    <t>-517998613</t>
  </si>
  <si>
    <t>59224065</t>
  </si>
  <si>
    <t>skruž betonová DN 1000x250, 100x25x12cm</t>
  </si>
  <si>
    <t>-2051842544</t>
  </si>
  <si>
    <t>59224067</t>
  </si>
  <si>
    <t>skruž betonová DN 1000x500, 100x50x12cm</t>
  </si>
  <si>
    <t>1918802783</t>
  </si>
  <si>
    <t>894414111</t>
  </si>
  <si>
    <t>Osazení betonových nebo železobetonových dílců pro šachty skruží základových (dno)</t>
  </si>
  <si>
    <t>1865531772</t>
  </si>
  <si>
    <t>59224337</t>
  </si>
  <si>
    <t>dno betonové šachty kanalizační přímé 100x60x40cm</t>
  </si>
  <si>
    <t>1537102935</t>
  </si>
  <si>
    <t>894414211</t>
  </si>
  <si>
    <t>Osazení betonových nebo železobetonových dílců pro šachty desek zákrytových</t>
  </si>
  <si>
    <t>-79411631</t>
  </si>
  <si>
    <t>59224315</t>
  </si>
  <si>
    <t>deska betonová zákrytová pro kruhové šachty 100/62,5x16,5cm</t>
  </si>
  <si>
    <t>192085558</t>
  </si>
  <si>
    <t>899104112</t>
  </si>
  <si>
    <t>Osazení poklopů litinových a ocelových včetně rámů pro třídu zatížení D400, E600</t>
  </si>
  <si>
    <t>124665121</t>
  </si>
  <si>
    <t>28661935</t>
  </si>
  <si>
    <t>poklop šachtový litinový dno DN 600 pro třídu zatížení D400</t>
  </si>
  <si>
    <t>-647242271</t>
  </si>
  <si>
    <t>977151123</t>
  </si>
  <si>
    <t>Jádrové vrty diamantovými korunkami do stavebních materiálů (železobetonu, betonu, cihel, obkladů, dlažeb, kamene) průměru přes 130 do 150 mm</t>
  </si>
  <si>
    <t>-508807961</t>
  </si>
  <si>
    <t>Poplatek za uložení stavebního odpadu na skládce (skládkovné) směsného stavebního a demoličního zatříděného do Katalogu odpadů pod kódem 17 09 04</t>
  </si>
  <si>
    <t>1776692345</t>
  </si>
  <si>
    <t>997221571</t>
  </si>
  <si>
    <t>Vodorovná doprava vybouraných hmot  bez naložení, ale se složením a s hrubým urovnáním na vzdálenost do 1 km</t>
  </si>
  <si>
    <t>-586664385</t>
  </si>
  <si>
    <t>997221579</t>
  </si>
  <si>
    <t>Vodorovná doprava vybouraných hmot  bez naložení, ale se složením a s hrubým urovnáním na vzdálenost Příplatek k ceně za každý další i započatý 1 km přes 1 km</t>
  </si>
  <si>
    <t>-295272565</t>
  </si>
  <si>
    <t>997221611</t>
  </si>
  <si>
    <t>Nakládání na dopravní prostředky  pro vodorovnou dopravu suti</t>
  </si>
  <si>
    <t>-2115621195</t>
  </si>
  <si>
    <t>998274101</t>
  </si>
  <si>
    <t>Přesun hmot pro trubní vedení hloubené z trub betonových nebo železobetonových pro vodovody nebo kanalizace v otevřeném výkopu dopravní vzdálenost do 15 m</t>
  </si>
  <si>
    <t>-2033459183</t>
  </si>
  <si>
    <t>721140806</t>
  </si>
  <si>
    <t>Demontáž potrubí z litinových trub  odpadních nebo dešťových přes 100 do DN 200</t>
  </si>
  <si>
    <t>-188063434</t>
  </si>
  <si>
    <t>721171913</t>
  </si>
  <si>
    <t>Opravy odpadního potrubí plastového  propojení dosavadního potrubí DN 50</t>
  </si>
  <si>
    <t>656816653</t>
  </si>
  <si>
    <t>721171917</t>
  </si>
  <si>
    <t>Opravy odpadního potrubí plastového  propojení dosavadního potrubí DN 160</t>
  </si>
  <si>
    <t>505615504</t>
  </si>
  <si>
    <t>721173402</t>
  </si>
  <si>
    <t>Potrubí z trub PVC SN4 svodné (ležaté) DN 125</t>
  </si>
  <si>
    <t>366837689</t>
  </si>
  <si>
    <t>721173403</t>
  </si>
  <si>
    <t>Potrubí z trub PVC SN4 svodné (ležaté) DN 160</t>
  </si>
  <si>
    <t>-1743764532</t>
  </si>
  <si>
    <t>721174005</t>
  </si>
  <si>
    <t>Potrubí z trub polypropylenových svodné (ležaté) DN 110</t>
  </si>
  <si>
    <t>1586332657</t>
  </si>
  <si>
    <t>721174006</t>
  </si>
  <si>
    <t>Potrubí z trub polypropylenových svodné (ležaté) DN 125</t>
  </si>
  <si>
    <t>-1853753358</t>
  </si>
  <si>
    <t>721174025</t>
  </si>
  <si>
    <t>Potrubí z trub polypropylenových odpadní (svislé) DN 110</t>
  </si>
  <si>
    <t>-792670612</t>
  </si>
  <si>
    <t>721174026</t>
  </si>
  <si>
    <t>Potrubí z trub polypropylenových odpadní (svislé) DN 125</t>
  </si>
  <si>
    <t>-366093706</t>
  </si>
  <si>
    <t>721174043</t>
  </si>
  <si>
    <t>Potrubí z trub polypropylenových připojovací DN 50</t>
  </si>
  <si>
    <t>-1632741401</t>
  </si>
  <si>
    <t>721290111</t>
  </si>
  <si>
    <t>Zkouška těsnosti kanalizace  v objektech vodou do DN 125</t>
  </si>
  <si>
    <t>-1940616303</t>
  </si>
  <si>
    <t>721290112</t>
  </si>
  <si>
    <t>Zkouška těsnosti kanalizace  v objektech vodou DN 150 nebo DN 200</t>
  </si>
  <si>
    <t>-480149584</t>
  </si>
  <si>
    <t>721290821</t>
  </si>
  <si>
    <t>Vnitrostaveništní přemístění vybouraných (demontovaných) hmot  vnitřní kanalizace vodorovně do 100 m v objektech výšky do 6 m</t>
  </si>
  <si>
    <t>-1895591087</t>
  </si>
  <si>
    <t>-850913259</t>
  </si>
  <si>
    <t>724</t>
  </si>
  <si>
    <t>Zdravotechnika - strojní vybavení</t>
  </si>
  <si>
    <t>724141101</t>
  </si>
  <si>
    <t>Čerpadla vodovodní strojní bez potrubí samonasávací s úplnou spojkou a elektromotorem na společné základové desce včetně sacího koše dvojstupňové DN 25</t>
  </si>
  <si>
    <t>1150902215</t>
  </si>
  <si>
    <t>998724102</t>
  </si>
  <si>
    <t>Přesun hmot tonážní pro strojní vybavení v objektech v do 12 m</t>
  </si>
  <si>
    <t>324414500</t>
  </si>
  <si>
    <t>722</t>
  </si>
  <si>
    <t>Zdravotechnika - vnitřní vodovod</t>
  </si>
  <si>
    <t>722174024</t>
  </si>
  <si>
    <t>Potrubí z plastových trubek z polypropylenu (PPR) svařovaných polyfuzně PN 20 (SDR 6) D 32 x 5,4</t>
  </si>
  <si>
    <t>-581358997</t>
  </si>
  <si>
    <t>-1581391921</t>
  </si>
  <si>
    <t>998722102</t>
  </si>
  <si>
    <t>Přesun hmot tonážní pro vnitřní vodovod v objektech v do 12 m</t>
  </si>
  <si>
    <t>1828804531</t>
  </si>
  <si>
    <t>HZS2211</t>
  </si>
  <si>
    <t>Hodinové zúčtovací sazby profesí PSV  provádění stavebních instalací instalatér</t>
  </si>
  <si>
    <t>512</t>
  </si>
  <si>
    <t>-1410384253</t>
  </si>
  <si>
    <t>28615603</t>
  </si>
  <si>
    <t>čistící tvarovka odpadní PP DN 110 pro vysoké teploty</t>
  </si>
  <si>
    <t>-1038416561</t>
  </si>
  <si>
    <t>28615604</t>
  </si>
  <si>
    <t>čistící tvarovka odpadní PP DN 125 pro vysoké teploty</t>
  </si>
  <si>
    <t>398771306</t>
  </si>
  <si>
    <t>28611994</t>
  </si>
  <si>
    <t>přechod kanalizační KG litina-plast bez těsnění DN 125</t>
  </si>
  <si>
    <t>-1976698303</t>
  </si>
  <si>
    <t>28611R01</t>
  </si>
  <si>
    <t xml:space="preserve">těsnicí manžeta s továrně napojeným asfaltovým izolačním límcem pro kruhová potrubí DN125_x000D_
</t>
  </si>
  <si>
    <t>ks</t>
  </si>
  <si>
    <t>-1320645013</t>
  </si>
  <si>
    <t>HZS2212</t>
  </si>
  <si>
    <t>Hodinové zúčtovací sazby profesí PSV  provádění stavebních instalací instalatér odborný</t>
  </si>
  <si>
    <t>510546254</t>
  </si>
  <si>
    <t>Hodinové zúčtovací sazby profesí PSV  zednické výpomoci a pomocné práce PSV dělník zednických výpomocí</t>
  </si>
  <si>
    <t>-1017831228</t>
  </si>
  <si>
    <t>Hodinové zúčtovací sazby profesí PSV  zednické výpomoci a pomocné práce PSV pomocný dělník PSV</t>
  </si>
  <si>
    <t>298143783</t>
  </si>
  <si>
    <t>012103000</t>
  </si>
  <si>
    <t>Geodetické práce před výstavbou</t>
  </si>
  <si>
    <t>-1800992922</t>
  </si>
  <si>
    <t>013254000</t>
  </si>
  <si>
    <t>Dokumentace skutečného provedení stavby</t>
  </si>
  <si>
    <t>1738507110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</si>
</sst>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7" t="s">
        <v>14</v>
      </c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2"/>
      <c r="AQ5" s="22"/>
      <c r="AR5" s="20"/>
      <c r="BE5" s="294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9" t="s">
        <v>17</v>
      </c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2"/>
      <c r="AQ6" s="22"/>
      <c r="AR6" s="20"/>
      <c r="BE6" s="29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95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95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95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95"/>
      <c r="BS10" s="17" t="s">
        <v>6</v>
      </c>
    </row>
    <row r="11" spans="1:74" s="1" customFormat="1" ht="18.45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95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5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95"/>
      <c r="BS13" s="17" t="s">
        <v>6</v>
      </c>
    </row>
    <row r="14" spans="1:74" ht="13.2">
      <c r="B14" s="21"/>
      <c r="C14" s="22"/>
      <c r="D14" s="22"/>
      <c r="E14" s="300" t="s">
        <v>28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95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5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95"/>
      <c r="BS16" s="17" t="s">
        <v>4</v>
      </c>
    </row>
    <row r="17" spans="1:71" s="1" customFormat="1" ht="18.45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95"/>
      <c r="BS17" s="17" t="s">
        <v>30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5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95"/>
      <c r="BS19" s="17" t="s">
        <v>6</v>
      </c>
    </row>
    <row r="20" spans="1:71" s="1" customFormat="1" ht="18.45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95"/>
      <c r="BS20" s="17" t="s">
        <v>30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5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5"/>
    </row>
    <row r="23" spans="1:71" s="1" customFormat="1" ht="16.5" customHeight="1">
      <c r="B23" s="21"/>
      <c r="C23" s="22"/>
      <c r="D23" s="22"/>
      <c r="E23" s="302" t="s">
        <v>1</v>
      </c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22"/>
      <c r="AP23" s="22"/>
      <c r="AQ23" s="22"/>
      <c r="AR23" s="20"/>
      <c r="BE23" s="295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5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95"/>
    </row>
    <row r="26" spans="1:71" s="2" customFormat="1" ht="25.95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03">
        <f>ROUND(AG94,2)</f>
        <v>0</v>
      </c>
      <c r="AL26" s="304"/>
      <c r="AM26" s="304"/>
      <c r="AN26" s="304"/>
      <c r="AO26" s="304"/>
      <c r="AP26" s="36"/>
      <c r="AQ26" s="36"/>
      <c r="AR26" s="39"/>
      <c r="BE26" s="295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95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5" t="s">
        <v>34</v>
      </c>
      <c r="M28" s="305"/>
      <c r="N28" s="305"/>
      <c r="O28" s="305"/>
      <c r="P28" s="305"/>
      <c r="Q28" s="36"/>
      <c r="R28" s="36"/>
      <c r="S28" s="36"/>
      <c r="T28" s="36"/>
      <c r="U28" s="36"/>
      <c r="V28" s="36"/>
      <c r="W28" s="305" t="s">
        <v>35</v>
      </c>
      <c r="X28" s="305"/>
      <c r="Y28" s="305"/>
      <c r="Z28" s="305"/>
      <c r="AA28" s="305"/>
      <c r="AB28" s="305"/>
      <c r="AC28" s="305"/>
      <c r="AD28" s="305"/>
      <c r="AE28" s="305"/>
      <c r="AF28" s="36"/>
      <c r="AG28" s="36"/>
      <c r="AH28" s="36"/>
      <c r="AI28" s="36"/>
      <c r="AJ28" s="36"/>
      <c r="AK28" s="305" t="s">
        <v>36</v>
      </c>
      <c r="AL28" s="305"/>
      <c r="AM28" s="305"/>
      <c r="AN28" s="305"/>
      <c r="AO28" s="305"/>
      <c r="AP28" s="36"/>
      <c r="AQ28" s="36"/>
      <c r="AR28" s="39"/>
      <c r="BE28" s="295"/>
    </row>
    <row r="29" spans="1:71" s="3" customFormat="1" ht="14.4" hidden="1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308">
        <v>0.21</v>
      </c>
      <c r="M29" s="307"/>
      <c r="N29" s="307"/>
      <c r="O29" s="307"/>
      <c r="P29" s="307"/>
      <c r="Q29" s="41"/>
      <c r="R29" s="41"/>
      <c r="S29" s="41"/>
      <c r="T29" s="41"/>
      <c r="U29" s="41"/>
      <c r="V29" s="41"/>
      <c r="W29" s="306">
        <f>ROUND(AZ94, 2)</f>
        <v>0</v>
      </c>
      <c r="X29" s="307"/>
      <c r="Y29" s="307"/>
      <c r="Z29" s="307"/>
      <c r="AA29" s="307"/>
      <c r="AB29" s="307"/>
      <c r="AC29" s="307"/>
      <c r="AD29" s="307"/>
      <c r="AE29" s="307"/>
      <c r="AF29" s="41"/>
      <c r="AG29" s="41"/>
      <c r="AH29" s="41"/>
      <c r="AI29" s="41"/>
      <c r="AJ29" s="41"/>
      <c r="AK29" s="306">
        <f>ROUND(AV94, 2)</f>
        <v>0</v>
      </c>
      <c r="AL29" s="307"/>
      <c r="AM29" s="307"/>
      <c r="AN29" s="307"/>
      <c r="AO29" s="307"/>
      <c r="AP29" s="41"/>
      <c r="AQ29" s="41"/>
      <c r="AR29" s="42"/>
      <c r="BE29" s="296"/>
    </row>
    <row r="30" spans="1:71" s="3" customFormat="1" ht="14.4" hidden="1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308">
        <v>0.15</v>
      </c>
      <c r="M30" s="307"/>
      <c r="N30" s="307"/>
      <c r="O30" s="307"/>
      <c r="P30" s="307"/>
      <c r="Q30" s="41"/>
      <c r="R30" s="41"/>
      <c r="S30" s="41"/>
      <c r="T30" s="41"/>
      <c r="U30" s="41"/>
      <c r="V30" s="41"/>
      <c r="W30" s="306">
        <f>ROUND(BA94, 2)</f>
        <v>0</v>
      </c>
      <c r="X30" s="307"/>
      <c r="Y30" s="307"/>
      <c r="Z30" s="307"/>
      <c r="AA30" s="307"/>
      <c r="AB30" s="307"/>
      <c r="AC30" s="307"/>
      <c r="AD30" s="307"/>
      <c r="AE30" s="307"/>
      <c r="AF30" s="41"/>
      <c r="AG30" s="41"/>
      <c r="AH30" s="41"/>
      <c r="AI30" s="41"/>
      <c r="AJ30" s="41"/>
      <c r="AK30" s="306">
        <f>ROUND(AW94, 2)</f>
        <v>0</v>
      </c>
      <c r="AL30" s="307"/>
      <c r="AM30" s="307"/>
      <c r="AN30" s="307"/>
      <c r="AO30" s="307"/>
      <c r="AP30" s="41"/>
      <c r="AQ30" s="41"/>
      <c r="AR30" s="42"/>
      <c r="BE30" s="296"/>
    </row>
    <row r="31" spans="1:71" s="3" customFormat="1" ht="14.4" customHeight="1">
      <c r="B31" s="40"/>
      <c r="C31" s="41"/>
      <c r="D31" s="43" t="s">
        <v>37</v>
      </c>
      <c r="E31" s="41"/>
      <c r="F31" s="29" t="s">
        <v>40</v>
      </c>
      <c r="G31" s="41"/>
      <c r="H31" s="41"/>
      <c r="I31" s="41"/>
      <c r="J31" s="41"/>
      <c r="K31" s="41"/>
      <c r="L31" s="308">
        <v>0.21</v>
      </c>
      <c r="M31" s="307"/>
      <c r="N31" s="307"/>
      <c r="O31" s="307"/>
      <c r="P31" s="307"/>
      <c r="Q31" s="41"/>
      <c r="R31" s="41"/>
      <c r="S31" s="41"/>
      <c r="T31" s="41"/>
      <c r="U31" s="41"/>
      <c r="V31" s="41"/>
      <c r="W31" s="306">
        <f>ROUND(BB94, 2)</f>
        <v>0</v>
      </c>
      <c r="X31" s="307"/>
      <c r="Y31" s="307"/>
      <c r="Z31" s="307"/>
      <c r="AA31" s="307"/>
      <c r="AB31" s="307"/>
      <c r="AC31" s="307"/>
      <c r="AD31" s="307"/>
      <c r="AE31" s="307"/>
      <c r="AF31" s="41"/>
      <c r="AG31" s="41"/>
      <c r="AH31" s="41"/>
      <c r="AI31" s="41"/>
      <c r="AJ31" s="41"/>
      <c r="AK31" s="306">
        <v>0</v>
      </c>
      <c r="AL31" s="307"/>
      <c r="AM31" s="307"/>
      <c r="AN31" s="307"/>
      <c r="AO31" s="307"/>
      <c r="AP31" s="41"/>
      <c r="AQ31" s="41"/>
      <c r="AR31" s="42"/>
      <c r="BE31" s="296"/>
    </row>
    <row r="32" spans="1:71" s="3" customFormat="1" ht="14.4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308">
        <v>0.15</v>
      </c>
      <c r="M32" s="307"/>
      <c r="N32" s="307"/>
      <c r="O32" s="307"/>
      <c r="P32" s="307"/>
      <c r="Q32" s="41"/>
      <c r="R32" s="41"/>
      <c r="S32" s="41"/>
      <c r="T32" s="41"/>
      <c r="U32" s="41"/>
      <c r="V32" s="41"/>
      <c r="W32" s="306">
        <f>ROUND(BC94, 2)</f>
        <v>0</v>
      </c>
      <c r="X32" s="307"/>
      <c r="Y32" s="307"/>
      <c r="Z32" s="307"/>
      <c r="AA32" s="307"/>
      <c r="AB32" s="307"/>
      <c r="AC32" s="307"/>
      <c r="AD32" s="307"/>
      <c r="AE32" s="307"/>
      <c r="AF32" s="41"/>
      <c r="AG32" s="41"/>
      <c r="AH32" s="41"/>
      <c r="AI32" s="41"/>
      <c r="AJ32" s="41"/>
      <c r="AK32" s="306">
        <v>0</v>
      </c>
      <c r="AL32" s="307"/>
      <c r="AM32" s="307"/>
      <c r="AN32" s="307"/>
      <c r="AO32" s="307"/>
      <c r="AP32" s="41"/>
      <c r="AQ32" s="41"/>
      <c r="AR32" s="42"/>
      <c r="BE32" s="296"/>
    </row>
    <row r="33" spans="1:57" s="3" customFormat="1" ht="14.4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308">
        <v>0</v>
      </c>
      <c r="M33" s="307"/>
      <c r="N33" s="307"/>
      <c r="O33" s="307"/>
      <c r="P33" s="307"/>
      <c r="Q33" s="41"/>
      <c r="R33" s="41"/>
      <c r="S33" s="41"/>
      <c r="T33" s="41"/>
      <c r="U33" s="41"/>
      <c r="V33" s="41"/>
      <c r="W33" s="306">
        <f>ROUND(BD94, 2)</f>
        <v>0</v>
      </c>
      <c r="X33" s="307"/>
      <c r="Y33" s="307"/>
      <c r="Z33" s="307"/>
      <c r="AA33" s="307"/>
      <c r="AB33" s="307"/>
      <c r="AC33" s="307"/>
      <c r="AD33" s="307"/>
      <c r="AE33" s="307"/>
      <c r="AF33" s="41"/>
      <c r="AG33" s="41"/>
      <c r="AH33" s="41"/>
      <c r="AI33" s="41"/>
      <c r="AJ33" s="41"/>
      <c r="AK33" s="306">
        <v>0</v>
      </c>
      <c r="AL33" s="307"/>
      <c r="AM33" s="307"/>
      <c r="AN33" s="307"/>
      <c r="AO33" s="307"/>
      <c r="AP33" s="41"/>
      <c r="AQ33" s="41"/>
      <c r="AR33" s="42"/>
      <c r="BE33" s="296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95"/>
    </row>
    <row r="35" spans="1:57" s="2" customFormat="1" ht="25.95" customHeight="1">
      <c r="A35" s="34"/>
      <c r="B35" s="35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312" t="s">
        <v>45</v>
      </c>
      <c r="Y35" s="310"/>
      <c r="Z35" s="310"/>
      <c r="AA35" s="310"/>
      <c r="AB35" s="310"/>
      <c r="AC35" s="46"/>
      <c r="AD35" s="46"/>
      <c r="AE35" s="46"/>
      <c r="AF35" s="46"/>
      <c r="AG35" s="46"/>
      <c r="AH35" s="46"/>
      <c r="AI35" s="46"/>
      <c r="AJ35" s="46"/>
      <c r="AK35" s="309">
        <f>SUM(AK26:AK33)</f>
        <v>0</v>
      </c>
      <c r="AL35" s="310"/>
      <c r="AM35" s="310"/>
      <c r="AN35" s="310"/>
      <c r="AO35" s="311"/>
      <c r="AP35" s="44"/>
      <c r="AQ35" s="44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" customHeight="1">
      <c r="B49" s="48"/>
      <c r="C49" s="49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47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0.199999999999999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0.199999999999999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0.199999999999999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0.199999999999999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0.199999999999999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0.199999999999999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0.199999999999999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0.199999999999999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0.199999999999999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0.19999999999999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3.2">
      <c r="A60" s="34"/>
      <c r="B60" s="35"/>
      <c r="C60" s="36"/>
      <c r="D60" s="53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3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3" t="s">
        <v>48</v>
      </c>
      <c r="AI60" s="38"/>
      <c r="AJ60" s="38"/>
      <c r="AK60" s="38"/>
      <c r="AL60" s="38"/>
      <c r="AM60" s="53" t="s">
        <v>49</v>
      </c>
      <c r="AN60" s="38"/>
      <c r="AO60" s="38"/>
      <c r="AP60" s="36"/>
      <c r="AQ60" s="36"/>
      <c r="AR60" s="39"/>
      <c r="BE60" s="34"/>
    </row>
    <row r="61" spans="1:57" ht="10.199999999999999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0.199999999999999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0.199999999999999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3.2">
      <c r="A64" s="34"/>
      <c r="B64" s="35"/>
      <c r="C64" s="36"/>
      <c r="D64" s="50" t="s">
        <v>50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51</v>
      </c>
      <c r="AI64" s="54"/>
      <c r="AJ64" s="54"/>
      <c r="AK64" s="54"/>
      <c r="AL64" s="54"/>
      <c r="AM64" s="54"/>
      <c r="AN64" s="54"/>
      <c r="AO64" s="54"/>
      <c r="AP64" s="36"/>
      <c r="AQ64" s="36"/>
      <c r="AR64" s="39"/>
      <c r="BE64" s="34"/>
    </row>
    <row r="65" spans="1:57" ht="10.199999999999999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0.199999999999999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0.199999999999999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0.199999999999999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0.19999999999999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0.199999999999999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0.199999999999999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0.199999999999999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0.199999999999999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0.199999999999999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3.2">
      <c r="A75" s="34"/>
      <c r="B75" s="35"/>
      <c r="C75" s="36"/>
      <c r="D75" s="53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3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3" t="s">
        <v>48</v>
      </c>
      <c r="AI75" s="38"/>
      <c r="AJ75" s="38"/>
      <c r="AK75" s="38"/>
      <c r="AL75" s="38"/>
      <c r="AM75" s="53" t="s">
        <v>49</v>
      </c>
      <c r="AN75" s="38"/>
      <c r="AO75" s="38"/>
      <c r="AP75" s="36"/>
      <c r="AQ75" s="36"/>
      <c r="AR75" s="39"/>
      <c r="BE75" s="34"/>
    </row>
    <row r="76" spans="1:57" s="2" customFormat="1" ht="10.199999999999999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" customHeight="1">
      <c r="A77" s="34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9"/>
      <c r="BE77" s="34"/>
    </row>
    <row r="81" spans="1:91" s="2" customFormat="1" ht="6.9" customHeight="1">
      <c r="A81" s="34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9"/>
      <c r="BE81" s="34"/>
    </row>
    <row r="82" spans="1:91" s="2" customFormat="1" ht="24.9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9"/>
      <c r="C84" s="29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65420163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73" t="str">
        <f>K6</f>
        <v>Protivín ON - oprava výpravní budovy</v>
      </c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64"/>
      <c r="AQ85" s="64"/>
      <c r="AR85" s="65"/>
    </row>
    <row r="86" spans="1:91" s="2" customFormat="1" ht="6.9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5" t="str">
        <f>IF(AN8= "","",AN8)</f>
        <v>1. 6. 2020</v>
      </c>
      <c r="AN87" s="275"/>
      <c r="AO87" s="36"/>
      <c r="AP87" s="36"/>
      <c r="AQ87" s="36"/>
      <c r="AR87" s="39"/>
      <c r="BE87" s="34"/>
    </row>
    <row r="88" spans="1:91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15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60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276" t="str">
        <f>IF(E17="","",E17)</f>
        <v xml:space="preserve"> </v>
      </c>
      <c r="AN89" s="277"/>
      <c r="AO89" s="277"/>
      <c r="AP89" s="277"/>
      <c r="AQ89" s="36"/>
      <c r="AR89" s="39"/>
      <c r="AS89" s="278" t="s">
        <v>53</v>
      </c>
      <c r="AT89" s="279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4"/>
    </row>
    <row r="90" spans="1:91" s="2" customFormat="1" ht="15.15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60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276" t="str">
        <f>IF(E20="","",E20)</f>
        <v xml:space="preserve"> </v>
      </c>
      <c r="AN90" s="277"/>
      <c r="AO90" s="277"/>
      <c r="AP90" s="277"/>
      <c r="AQ90" s="36"/>
      <c r="AR90" s="39"/>
      <c r="AS90" s="280"/>
      <c r="AT90" s="281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4"/>
    </row>
    <row r="91" spans="1: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2"/>
      <c r="AT91" s="283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4"/>
    </row>
    <row r="92" spans="1:91" s="2" customFormat="1" ht="29.25" customHeight="1">
      <c r="A92" s="34"/>
      <c r="B92" s="35"/>
      <c r="C92" s="284" t="s">
        <v>54</v>
      </c>
      <c r="D92" s="285"/>
      <c r="E92" s="285"/>
      <c r="F92" s="285"/>
      <c r="G92" s="285"/>
      <c r="H92" s="74"/>
      <c r="I92" s="287" t="s">
        <v>55</v>
      </c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6" t="s">
        <v>56</v>
      </c>
      <c r="AH92" s="285"/>
      <c r="AI92" s="285"/>
      <c r="AJ92" s="285"/>
      <c r="AK92" s="285"/>
      <c r="AL92" s="285"/>
      <c r="AM92" s="285"/>
      <c r="AN92" s="287" t="s">
        <v>57</v>
      </c>
      <c r="AO92" s="285"/>
      <c r="AP92" s="288"/>
      <c r="AQ92" s="75" t="s">
        <v>58</v>
      </c>
      <c r="AR92" s="39"/>
      <c r="AS92" s="76" t="s">
        <v>59</v>
      </c>
      <c r="AT92" s="77" t="s">
        <v>60</v>
      </c>
      <c r="AU92" s="77" t="s">
        <v>61</v>
      </c>
      <c r="AV92" s="77" t="s">
        <v>62</v>
      </c>
      <c r="AW92" s="77" t="s">
        <v>63</v>
      </c>
      <c r="AX92" s="77" t="s">
        <v>64</v>
      </c>
      <c r="AY92" s="77" t="s">
        <v>65</v>
      </c>
      <c r="AZ92" s="77" t="s">
        <v>66</v>
      </c>
      <c r="BA92" s="77" t="s">
        <v>67</v>
      </c>
      <c r="BB92" s="77" t="s">
        <v>68</v>
      </c>
      <c r="BC92" s="77" t="s">
        <v>69</v>
      </c>
      <c r="BD92" s="78" t="s">
        <v>70</v>
      </c>
      <c r="BE92" s="34"/>
    </row>
    <row r="93" spans="1:91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4"/>
    </row>
    <row r="94" spans="1:91" s="6" customFormat="1" ht="32.4" customHeight="1">
      <c r="B94" s="82"/>
      <c r="C94" s="83" t="s">
        <v>71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92">
        <f>ROUND(SUM(AG95:AG98),2)</f>
        <v>0</v>
      </c>
      <c r="AH94" s="292"/>
      <c r="AI94" s="292"/>
      <c r="AJ94" s="292"/>
      <c r="AK94" s="292"/>
      <c r="AL94" s="292"/>
      <c r="AM94" s="292"/>
      <c r="AN94" s="293">
        <f>SUM(AG94,AT94)</f>
        <v>0</v>
      </c>
      <c r="AO94" s="293"/>
      <c r="AP94" s="293"/>
      <c r="AQ94" s="86" t="s">
        <v>1</v>
      </c>
      <c r="AR94" s="87"/>
      <c r="AS94" s="88">
        <f>ROUND(SUM(AS95:AS98),2)</f>
        <v>0</v>
      </c>
      <c r="AT94" s="89">
        <f>ROUND(SUM(AV94:AW94),2)</f>
        <v>0</v>
      </c>
      <c r="AU94" s="90">
        <f>ROUND(SUM(AU95:AU98),5)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ROUND(SUM(AZ95:AZ98),2)</f>
        <v>0</v>
      </c>
      <c r="BA94" s="89">
        <f>ROUND(SUM(BA95:BA98),2)</f>
        <v>0</v>
      </c>
      <c r="BB94" s="89">
        <f>ROUND(SUM(BB95:BB98),2)</f>
        <v>0</v>
      </c>
      <c r="BC94" s="89">
        <f>ROUND(SUM(BC95:BC98),2)</f>
        <v>0</v>
      </c>
      <c r="BD94" s="91">
        <f>ROUND(SUM(BD95:BD98),2)</f>
        <v>0</v>
      </c>
      <c r="BS94" s="92" t="s">
        <v>72</v>
      </c>
      <c r="BT94" s="92" t="s">
        <v>73</v>
      </c>
      <c r="BU94" s="93" t="s">
        <v>74</v>
      </c>
      <c r="BV94" s="92" t="s">
        <v>75</v>
      </c>
      <c r="BW94" s="92" t="s">
        <v>5</v>
      </c>
      <c r="BX94" s="92" t="s">
        <v>76</v>
      </c>
      <c r="CL94" s="92" t="s">
        <v>1</v>
      </c>
    </row>
    <row r="95" spans="1:91" s="7" customFormat="1" ht="16.5" customHeight="1">
      <c r="A95" s="94" t="s">
        <v>77</v>
      </c>
      <c r="B95" s="95"/>
      <c r="C95" s="96"/>
      <c r="D95" s="289" t="s">
        <v>78</v>
      </c>
      <c r="E95" s="289"/>
      <c r="F95" s="289"/>
      <c r="G95" s="289"/>
      <c r="H95" s="289"/>
      <c r="I95" s="97"/>
      <c r="J95" s="289" t="s">
        <v>79</v>
      </c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90">
        <f>'SO 01 - Stavební část'!J30</f>
        <v>0</v>
      </c>
      <c r="AH95" s="291"/>
      <c r="AI95" s="291"/>
      <c r="AJ95" s="291"/>
      <c r="AK95" s="291"/>
      <c r="AL95" s="291"/>
      <c r="AM95" s="291"/>
      <c r="AN95" s="290">
        <f>SUM(AG95,AT95)</f>
        <v>0</v>
      </c>
      <c r="AO95" s="291"/>
      <c r="AP95" s="291"/>
      <c r="AQ95" s="98" t="s">
        <v>80</v>
      </c>
      <c r="AR95" s="99"/>
      <c r="AS95" s="100">
        <v>0</v>
      </c>
      <c r="AT95" s="101">
        <f>ROUND(SUM(AV95:AW95),2)</f>
        <v>0</v>
      </c>
      <c r="AU95" s="102">
        <f>'SO 01 - Stavební část'!P142</f>
        <v>0</v>
      </c>
      <c r="AV95" s="101">
        <f>'SO 01 - Stavební část'!J33</f>
        <v>0</v>
      </c>
      <c r="AW95" s="101">
        <f>'SO 01 - Stavební část'!J34</f>
        <v>0</v>
      </c>
      <c r="AX95" s="101">
        <f>'SO 01 - Stavební část'!J35</f>
        <v>0</v>
      </c>
      <c r="AY95" s="101">
        <f>'SO 01 - Stavební část'!J36</f>
        <v>0</v>
      </c>
      <c r="AZ95" s="101">
        <f>'SO 01 - Stavební část'!F33</f>
        <v>0</v>
      </c>
      <c r="BA95" s="101">
        <f>'SO 01 - Stavební část'!F34</f>
        <v>0</v>
      </c>
      <c r="BB95" s="101">
        <f>'SO 01 - Stavební část'!F35</f>
        <v>0</v>
      </c>
      <c r="BC95" s="101">
        <f>'SO 01 - Stavební část'!F36</f>
        <v>0</v>
      </c>
      <c r="BD95" s="103">
        <f>'SO 01 - Stavební část'!F37</f>
        <v>0</v>
      </c>
      <c r="BT95" s="104" t="s">
        <v>81</v>
      </c>
      <c r="BV95" s="104" t="s">
        <v>75</v>
      </c>
      <c r="BW95" s="104" t="s">
        <v>82</v>
      </c>
      <c r="BX95" s="104" t="s">
        <v>5</v>
      </c>
      <c r="CL95" s="104" t="s">
        <v>1</v>
      </c>
      <c r="CM95" s="104" t="s">
        <v>83</v>
      </c>
    </row>
    <row r="96" spans="1:91" s="7" customFormat="1" ht="16.5" customHeight="1">
      <c r="A96" s="94" t="s">
        <v>77</v>
      </c>
      <c r="B96" s="95"/>
      <c r="C96" s="96"/>
      <c r="D96" s="289" t="s">
        <v>84</v>
      </c>
      <c r="E96" s="289"/>
      <c r="F96" s="289"/>
      <c r="G96" s="289"/>
      <c r="H96" s="289"/>
      <c r="I96" s="97"/>
      <c r="J96" s="289" t="s">
        <v>85</v>
      </c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90">
        <f>'SO 02 - Oprava elektroins...'!J30</f>
        <v>0</v>
      </c>
      <c r="AH96" s="291"/>
      <c r="AI96" s="291"/>
      <c r="AJ96" s="291"/>
      <c r="AK96" s="291"/>
      <c r="AL96" s="291"/>
      <c r="AM96" s="291"/>
      <c r="AN96" s="290">
        <f>SUM(AG96,AT96)</f>
        <v>0</v>
      </c>
      <c r="AO96" s="291"/>
      <c r="AP96" s="291"/>
      <c r="AQ96" s="98" t="s">
        <v>80</v>
      </c>
      <c r="AR96" s="99"/>
      <c r="AS96" s="100">
        <v>0</v>
      </c>
      <c r="AT96" s="101">
        <f>ROUND(SUM(AV96:AW96),2)</f>
        <v>0</v>
      </c>
      <c r="AU96" s="102">
        <f>'SO 02 - Oprava elektroins...'!P124</f>
        <v>0</v>
      </c>
      <c r="AV96" s="101">
        <f>'SO 02 - Oprava elektroins...'!J33</f>
        <v>0</v>
      </c>
      <c r="AW96" s="101">
        <f>'SO 02 - Oprava elektroins...'!J34</f>
        <v>0</v>
      </c>
      <c r="AX96" s="101">
        <f>'SO 02 - Oprava elektroins...'!J35</f>
        <v>0</v>
      </c>
      <c r="AY96" s="101">
        <f>'SO 02 - Oprava elektroins...'!J36</f>
        <v>0</v>
      </c>
      <c r="AZ96" s="101">
        <f>'SO 02 - Oprava elektroins...'!F33</f>
        <v>0</v>
      </c>
      <c r="BA96" s="101">
        <f>'SO 02 - Oprava elektroins...'!F34</f>
        <v>0</v>
      </c>
      <c r="BB96" s="101">
        <f>'SO 02 - Oprava elektroins...'!F35</f>
        <v>0</v>
      </c>
      <c r="BC96" s="101">
        <f>'SO 02 - Oprava elektroins...'!F36</f>
        <v>0</v>
      </c>
      <c r="BD96" s="103">
        <f>'SO 02 - Oprava elektroins...'!F37</f>
        <v>0</v>
      </c>
      <c r="BT96" s="104" t="s">
        <v>81</v>
      </c>
      <c r="BV96" s="104" t="s">
        <v>75</v>
      </c>
      <c r="BW96" s="104" t="s">
        <v>86</v>
      </c>
      <c r="BX96" s="104" t="s">
        <v>5</v>
      </c>
      <c r="CL96" s="104" t="s">
        <v>1</v>
      </c>
      <c r="CM96" s="104" t="s">
        <v>83</v>
      </c>
    </row>
    <row r="97" spans="1:91" s="7" customFormat="1" ht="16.5" customHeight="1">
      <c r="A97" s="94" t="s">
        <v>77</v>
      </c>
      <c r="B97" s="95"/>
      <c r="C97" s="96"/>
      <c r="D97" s="289" t="s">
        <v>87</v>
      </c>
      <c r="E97" s="289"/>
      <c r="F97" s="289"/>
      <c r="G97" s="289"/>
      <c r="H97" s="289"/>
      <c r="I97" s="97"/>
      <c r="J97" s="289" t="s">
        <v>88</v>
      </c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89"/>
      <c r="Z97" s="289"/>
      <c r="AA97" s="289"/>
      <c r="AB97" s="289"/>
      <c r="AC97" s="289"/>
      <c r="AD97" s="289"/>
      <c r="AE97" s="289"/>
      <c r="AF97" s="289"/>
      <c r="AG97" s="290">
        <f>'SO 03 - Oprava hromosvodu'!J30</f>
        <v>0</v>
      </c>
      <c r="AH97" s="291"/>
      <c r="AI97" s="291"/>
      <c r="AJ97" s="291"/>
      <c r="AK97" s="291"/>
      <c r="AL97" s="291"/>
      <c r="AM97" s="291"/>
      <c r="AN97" s="290">
        <f>SUM(AG97,AT97)</f>
        <v>0</v>
      </c>
      <c r="AO97" s="291"/>
      <c r="AP97" s="291"/>
      <c r="AQ97" s="98" t="s">
        <v>80</v>
      </c>
      <c r="AR97" s="99"/>
      <c r="AS97" s="100">
        <v>0</v>
      </c>
      <c r="AT97" s="101">
        <f>ROUND(SUM(AV97:AW97),2)</f>
        <v>0</v>
      </c>
      <c r="AU97" s="102">
        <f>'SO 03 - Oprava hromosvodu'!P125</f>
        <v>0</v>
      </c>
      <c r="AV97" s="101">
        <f>'SO 03 - Oprava hromosvodu'!J33</f>
        <v>0</v>
      </c>
      <c r="AW97" s="101">
        <f>'SO 03 - Oprava hromosvodu'!J34</f>
        <v>0</v>
      </c>
      <c r="AX97" s="101">
        <f>'SO 03 - Oprava hromosvodu'!J35</f>
        <v>0</v>
      </c>
      <c r="AY97" s="101">
        <f>'SO 03 - Oprava hromosvodu'!J36</f>
        <v>0</v>
      </c>
      <c r="AZ97" s="101">
        <f>'SO 03 - Oprava hromosvodu'!F33</f>
        <v>0</v>
      </c>
      <c r="BA97" s="101">
        <f>'SO 03 - Oprava hromosvodu'!F34</f>
        <v>0</v>
      </c>
      <c r="BB97" s="101">
        <f>'SO 03 - Oprava hromosvodu'!F35</f>
        <v>0</v>
      </c>
      <c r="BC97" s="101">
        <f>'SO 03 - Oprava hromosvodu'!F36</f>
        <v>0</v>
      </c>
      <c r="BD97" s="103">
        <f>'SO 03 - Oprava hromosvodu'!F37</f>
        <v>0</v>
      </c>
      <c r="BT97" s="104" t="s">
        <v>81</v>
      </c>
      <c r="BV97" s="104" t="s">
        <v>75</v>
      </c>
      <c r="BW97" s="104" t="s">
        <v>89</v>
      </c>
      <c r="BX97" s="104" t="s">
        <v>5</v>
      </c>
      <c r="CL97" s="104" t="s">
        <v>1</v>
      </c>
      <c r="CM97" s="104" t="s">
        <v>83</v>
      </c>
    </row>
    <row r="98" spans="1:91" s="7" customFormat="1" ht="16.5" customHeight="1">
      <c r="A98" s="94" t="s">
        <v>77</v>
      </c>
      <c r="B98" s="95"/>
      <c r="C98" s="96"/>
      <c r="D98" s="289" t="s">
        <v>90</v>
      </c>
      <c r="E98" s="289"/>
      <c r="F98" s="289"/>
      <c r="G98" s="289"/>
      <c r="H98" s="289"/>
      <c r="I98" s="97"/>
      <c r="J98" s="289" t="s">
        <v>91</v>
      </c>
      <c r="K98" s="289"/>
      <c r="L98" s="289"/>
      <c r="M98" s="289"/>
      <c r="N98" s="289"/>
      <c r="O98" s="289"/>
      <c r="P98" s="289"/>
      <c r="Q98" s="289"/>
      <c r="R98" s="289"/>
      <c r="S98" s="289"/>
      <c r="T98" s="289"/>
      <c r="U98" s="289"/>
      <c r="V98" s="289"/>
      <c r="W98" s="289"/>
      <c r="X98" s="289"/>
      <c r="Y98" s="289"/>
      <c r="Z98" s="289"/>
      <c r="AA98" s="289"/>
      <c r="AB98" s="289"/>
      <c r="AC98" s="289"/>
      <c r="AD98" s="289"/>
      <c r="AE98" s="289"/>
      <c r="AF98" s="289"/>
      <c r="AG98" s="290">
        <f>'SO 04 - Oprava kanalizace'!J30</f>
        <v>0</v>
      </c>
      <c r="AH98" s="291"/>
      <c r="AI98" s="291"/>
      <c r="AJ98" s="291"/>
      <c r="AK98" s="291"/>
      <c r="AL98" s="291"/>
      <c r="AM98" s="291"/>
      <c r="AN98" s="290">
        <f>SUM(AG98,AT98)</f>
        <v>0</v>
      </c>
      <c r="AO98" s="291"/>
      <c r="AP98" s="291"/>
      <c r="AQ98" s="98" t="s">
        <v>80</v>
      </c>
      <c r="AR98" s="99"/>
      <c r="AS98" s="105">
        <v>0</v>
      </c>
      <c r="AT98" s="106">
        <f>ROUND(SUM(AV98:AW98),2)</f>
        <v>0</v>
      </c>
      <c r="AU98" s="107">
        <f>'SO 04 - Oprava kanalizace'!P130</f>
        <v>0</v>
      </c>
      <c r="AV98" s="106">
        <f>'SO 04 - Oprava kanalizace'!J33</f>
        <v>0</v>
      </c>
      <c r="AW98" s="106">
        <f>'SO 04 - Oprava kanalizace'!J34</f>
        <v>0</v>
      </c>
      <c r="AX98" s="106">
        <f>'SO 04 - Oprava kanalizace'!J35</f>
        <v>0</v>
      </c>
      <c r="AY98" s="106">
        <f>'SO 04 - Oprava kanalizace'!J36</f>
        <v>0</v>
      </c>
      <c r="AZ98" s="106">
        <f>'SO 04 - Oprava kanalizace'!F33</f>
        <v>0</v>
      </c>
      <c r="BA98" s="106">
        <f>'SO 04 - Oprava kanalizace'!F34</f>
        <v>0</v>
      </c>
      <c r="BB98" s="106">
        <f>'SO 04 - Oprava kanalizace'!F35</f>
        <v>0</v>
      </c>
      <c r="BC98" s="106">
        <f>'SO 04 - Oprava kanalizace'!F36</f>
        <v>0</v>
      </c>
      <c r="BD98" s="108">
        <f>'SO 04 - Oprava kanalizace'!F37</f>
        <v>0</v>
      </c>
      <c r="BT98" s="104" t="s">
        <v>81</v>
      </c>
      <c r="BV98" s="104" t="s">
        <v>75</v>
      </c>
      <c r="BW98" s="104" t="s">
        <v>92</v>
      </c>
      <c r="BX98" s="104" t="s">
        <v>5</v>
      </c>
      <c r="CL98" s="104" t="s">
        <v>1</v>
      </c>
      <c r="CM98" s="104" t="s">
        <v>83</v>
      </c>
    </row>
    <row r="99" spans="1:91" s="2" customFormat="1" ht="30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  <row r="100" spans="1:91" s="2" customFormat="1" ht="6.9" customHeight="1">
      <c r="A100" s="34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39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</sheetData>
  <sheetProtection algorithmName="SHA-512" hashValue="nKLb7BdKQKXnqj0CfrbQP6Dfatrb90nGHGX3NbrUgU39R7tiImKiwdlXQ8d63hRCz+FHwgnUw/PA3RRub/J08g==" saltValue="HljllreQsgWU+03BHWyt8Xk/IK0VdRGrsJHf8ofaKGeSgDWNy6KuZFxKoJgmjcV+KBPhmIT1X5P2qkr9tTjj0g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SO 01 - Stavební část'!C2" display="/"/>
    <hyperlink ref="A96" location="'SO 02 - Oprava elektroins...'!C2" display="/"/>
    <hyperlink ref="A97" location="'SO 03 - Oprava hromosvodu'!C2" display="/"/>
    <hyperlink ref="A98" location="'SO 04 - Oprava kanaliz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13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7" t="s">
        <v>82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83</v>
      </c>
    </row>
    <row r="4" spans="1:46" s="1" customFormat="1" ht="24.9" customHeight="1">
      <c r="B4" s="20"/>
      <c r="D4" s="113" t="s">
        <v>93</v>
      </c>
      <c r="I4" s="109"/>
      <c r="L4" s="20"/>
      <c r="M4" s="114" t="s">
        <v>10</v>
      </c>
      <c r="AT4" s="17" t="s">
        <v>30</v>
      </c>
    </row>
    <row r="5" spans="1:46" s="1" customFormat="1" ht="6.9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14" t="str">
        <f>'Rekapitulace stavby'!K6</f>
        <v>Protivín ON - oprava výpravní budovy</v>
      </c>
      <c r="F7" s="315"/>
      <c r="G7" s="315"/>
      <c r="H7" s="315"/>
      <c r="I7" s="109"/>
      <c r="L7" s="20"/>
    </row>
    <row r="8" spans="1:46" s="2" customFormat="1" ht="12" customHeight="1">
      <c r="A8" s="34"/>
      <c r="B8" s="39"/>
      <c r="C8" s="34"/>
      <c r="D8" s="115" t="s">
        <v>94</v>
      </c>
      <c r="E8" s="34"/>
      <c r="F8" s="34"/>
      <c r="G8" s="34"/>
      <c r="H8" s="34"/>
      <c r="I8" s="116"/>
      <c r="J8" s="34"/>
      <c r="K8" s="34"/>
      <c r="L8" s="5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95</v>
      </c>
      <c r="F9" s="317"/>
      <c r="G9" s="317"/>
      <c r="H9" s="317"/>
      <c r="I9" s="116"/>
      <c r="J9" s="34"/>
      <c r="K9" s="34"/>
      <c r="L9" s="5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5" t="s">
        <v>20</v>
      </c>
      <c r="E12" s="34"/>
      <c r="F12" s="117" t="s">
        <v>21</v>
      </c>
      <c r="G12" s="34"/>
      <c r="H12" s="34"/>
      <c r="I12" s="118" t="s">
        <v>22</v>
      </c>
      <c r="J12" s="119" t="str">
        <f>'Rekapitulace stavby'!AN8</f>
        <v>1. 6. 2020</v>
      </c>
      <c r="K12" s="34"/>
      <c r="L12" s="5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tr">
        <f>IF('Rekapitulace stavby'!AN10="","",'Rekapitulace stavby'!AN10)</f>
        <v/>
      </c>
      <c r="K14" s="34"/>
      <c r="L14" s="5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tr">
        <f>IF('Rekapitulace stavby'!E11="","",'Rekapitulace stavby'!E11)</f>
        <v xml:space="preserve"> </v>
      </c>
      <c r="F15" s="34"/>
      <c r="G15" s="34"/>
      <c r="H15" s="34"/>
      <c r="I15" s="118" t="s">
        <v>26</v>
      </c>
      <c r="J15" s="117" t="str">
        <f>IF('Rekapitulace stavby'!AN11="","",'Rekapitulace stavby'!AN11)</f>
        <v/>
      </c>
      <c r="K15" s="34"/>
      <c r="L15" s="5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5" t="s">
        <v>27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8" t="str">
        <f>'Rekapitulace stavby'!E14</f>
        <v>Vyplň údaj</v>
      </c>
      <c r="F18" s="319"/>
      <c r="G18" s="319"/>
      <c r="H18" s="319"/>
      <c r="I18" s="118" t="s">
        <v>26</v>
      </c>
      <c r="J18" s="30" t="str">
        <f>'Rekapitulace stavby'!AN14</f>
        <v>Vyplň údaj</v>
      </c>
      <c r="K18" s="34"/>
      <c r="L18" s="5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5" t="s">
        <v>29</v>
      </c>
      <c r="E20" s="34"/>
      <c r="F20" s="34"/>
      <c r="G20" s="34"/>
      <c r="H20" s="34"/>
      <c r="I20" s="118" t="s">
        <v>25</v>
      </c>
      <c r="J20" s="117" t="str">
        <f>IF('Rekapitulace stavby'!AN16="","",'Rekapitulace stavby'!AN16)</f>
        <v/>
      </c>
      <c r="K20" s="34"/>
      <c r="L20" s="5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tr">
        <f>IF('Rekapitulace stavby'!E17="","",'Rekapitulace stavby'!E17)</f>
        <v xml:space="preserve"> </v>
      </c>
      <c r="F21" s="34"/>
      <c r="G21" s="34"/>
      <c r="H21" s="34"/>
      <c r="I21" s="118" t="s">
        <v>26</v>
      </c>
      <c r="J21" s="117" t="str">
        <f>IF('Rekapitulace stavby'!AN17="","",'Rekapitulace stavby'!AN17)</f>
        <v/>
      </c>
      <c r="K21" s="34"/>
      <c r="L21" s="5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5" t="s">
        <v>31</v>
      </c>
      <c r="E23" s="34"/>
      <c r="F23" s="34"/>
      <c r="G23" s="34"/>
      <c r="H23" s="34"/>
      <c r="I23" s="118" t="s">
        <v>25</v>
      </c>
      <c r="J23" s="117" t="str">
        <f>IF('Rekapitulace stavby'!AN19="","",'Rekapitulace stavby'!AN19)</f>
        <v/>
      </c>
      <c r="K23" s="34"/>
      <c r="L23" s="5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tr">
        <f>IF('Rekapitulace stavby'!E20="","",'Rekapitulace stavby'!E20)</f>
        <v xml:space="preserve"> </v>
      </c>
      <c r="F24" s="34"/>
      <c r="G24" s="34"/>
      <c r="H24" s="34"/>
      <c r="I24" s="118" t="s">
        <v>26</v>
      </c>
      <c r="J24" s="117" t="str">
        <f>IF('Rekapitulace stavby'!AN20="","",'Rekapitulace stavby'!AN20)</f>
        <v/>
      </c>
      <c r="K24" s="34"/>
      <c r="L24" s="5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5" t="s">
        <v>32</v>
      </c>
      <c r="E26" s="34"/>
      <c r="F26" s="34"/>
      <c r="G26" s="34"/>
      <c r="H26" s="34"/>
      <c r="I26" s="116"/>
      <c r="J26" s="34"/>
      <c r="K26" s="34"/>
      <c r="L26" s="5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0"/>
      <c r="B27" s="121"/>
      <c r="C27" s="120"/>
      <c r="D27" s="120"/>
      <c r="E27" s="320" t="s">
        <v>1</v>
      </c>
      <c r="F27" s="320"/>
      <c r="G27" s="320"/>
      <c r="H27" s="320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33</v>
      </c>
      <c r="E30" s="34"/>
      <c r="F30" s="34"/>
      <c r="G30" s="34"/>
      <c r="H30" s="34"/>
      <c r="I30" s="116"/>
      <c r="J30" s="127">
        <f>ROUND(J142, 2)</f>
        <v>0</v>
      </c>
      <c r="K30" s="34"/>
      <c r="L30" s="5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8" t="s">
        <v>35</v>
      </c>
      <c r="G32" s="34"/>
      <c r="H32" s="34"/>
      <c r="I32" s="129" t="s">
        <v>34</v>
      </c>
      <c r="J32" s="128" t="s">
        <v>36</v>
      </c>
      <c r="K32" s="34"/>
      <c r="L32" s="5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hidden="1" customHeight="1">
      <c r="A33" s="34"/>
      <c r="B33" s="39"/>
      <c r="C33" s="34"/>
      <c r="D33" s="130" t="s">
        <v>37</v>
      </c>
      <c r="E33" s="115" t="s">
        <v>38</v>
      </c>
      <c r="F33" s="131">
        <f>ROUND((SUM(BE142:BE612)),  2)</f>
        <v>0</v>
      </c>
      <c r="G33" s="34"/>
      <c r="H33" s="34"/>
      <c r="I33" s="132">
        <v>0.21</v>
      </c>
      <c r="J33" s="131">
        <f>ROUND(((SUM(BE142:BE612))*I33),  2)</f>
        <v>0</v>
      </c>
      <c r="K33" s="34"/>
      <c r="L33" s="5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hidden="1" customHeight="1">
      <c r="A34" s="34"/>
      <c r="B34" s="39"/>
      <c r="C34" s="34"/>
      <c r="D34" s="34"/>
      <c r="E34" s="115" t="s">
        <v>39</v>
      </c>
      <c r="F34" s="131">
        <f>ROUND((SUM(BF142:BF612)),  2)</f>
        <v>0</v>
      </c>
      <c r="G34" s="34"/>
      <c r="H34" s="34"/>
      <c r="I34" s="132">
        <v>0.15</v>
      </c>
      <c r="J34" s="131">
        <f>ROUND(((SUM(BF142:BF612))*I34),  2)</f>
        <v>0</v>
      </c>
      <c r="K34" s="34"/>
      <c r="L34" s="5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15" t="s">
        <v>37</v>
      </c>
      <c r="E35" s="115" t="s">
        <v>40</v>
      </c>
      <c r="F35" s="131">
        <f>ROUND((SUM(BG142:BG612)),  2)</f>
        <v>0</v>
      </c>
      <c r="G35" s="34"/>
      <c r="H35" s="34"/>
      <c r="I35" s="132">
        <v>0.21</v>
      </c>
      <c r="J35" s="131">
        <f>0</f>
        <v>0</v>
      </c>
      <c r="K35" s="34"/>
      <c r="L35" s="5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15" t="s">
        <v>41</v>
      </c>
      <c r="F36" s="131">
        <f>ROUND((SUM(BH142:BH612)),  2)</f>
        <v>0</v>
      </c>
      <c r="G36" s="34"/>
      <c r="H36" s="34"/>
      <c r="I36" s="132">
        <v>0.15</v>
      </c>
      <c r="J36" s="131">
        <f>0</f>
        <v>0</v>
      </c>
      <c r="K36" s="34"/>
      <c r="L36" s="5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5" t="s">
        <v>42</v>
      </c>
      <c r="F37" s="131">
        <f>ROUND((SUM(BI142:BI612)),  2)</f>
        <v>0</v>
      </c>
      <c r="G37" s="34"/>
      <c r="H37" s="34"/>
      <c r="I37" s="132">
        <v>0</v>
      </c>
      <c r="J37" s="131">
        <f>0</f>
        <v>0</v>
      </c>
      <c r="K37" s="34"/>
      <c r="L37" s="5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I41" s="109"/>
      <c r="L41" s="20"/>
    </row>
    <row r="42" spans="1:31" s="1" customFormat="1" ht="14.4" customHeight="1">
      <c r="B42" s="20"/>
      <c r="I42" s="109"/>
      <c r="L42" s="20"/>
    </row>
    <row r="43" spans="1:31" s="1" customFormat="1" ht="14.4" customHeight="1">
      <c r="B43" s="20"/>
      <c r="I43" s="109"/>
      <c r="L43" s="20"/>
    </row>
    <row r="44" spans="1:31" s="1" customFormat="1" ht="14.4" customHeight="1">
      <c r="B44" s="20"/>
      <c r="I44" s="109"/>
      <c r="L44" s="20"/>
    </row>
    <row r="45" spans="1:31" s="1" customFormat="1" ht="14.4" customHeight="1">
      <c r="B45" s="20"/>
      <c r="I45" s="109"/>
      <c r="L45" s="20"/>
    </row>
    <row r="46" spans="1:31" s="1" customFormat="1" ht="14.4" customHeight="1">
      <c r="B46" s="20"/>
      <c r="I46" s="109"/>
      <c r="L46" s="20"/>
    </row>
    <row r="47" spans="1:31" s="1" customFormat="1" ht="14.4" customHeight="1">
      <c r="B47" s="20"/>
      <c r="I47" s="109"/>
      <c r="L47" s="20"/>
    </row>
    <row r="48" spans="1:31" s="1" customFormat="1" ht="14.4" customHeight="1">
      <c r="B48" s="20"/>
      <c r="I48" s="109"/>
      <c r="L48" s="20"/>
    </row>
    <row r="49" spans="1:31" s="1" customFormat="1" ht="14.4" customHeight="1">
      <c r="B49" s="20"/>
      <c r="I49" s="109"/>
      <c r="L49" s="20"/>
    </row>
    <row r="50" spans="1:31" s="2" customFormat="1" ht="14.4" customHeight="1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96</v>
      </c>
      <c r="D82" s="36"/>
      <c r="E82" s="36"/>
      <c r="F82" s="36"/>
      <c r="G82" s="36"/>
      <c r="H82" s="36"/>
      <c r="I82" s="116"/>
      <c r="J82" s="36"/>
      <c r="K82" s="36"/>
      <c r="L82" s="5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1" t="str">
        <f>E7</f>
        <v>Protivín ON - oprava výpravní budovy</v>
      </c>
      <c r="F85" s="322"/>
      <c r="G85" s="322"/>
      <c r="H85" s="322"/>
      <c r="I85" s="116"/>
      <c r="J85" s="36"/>
      <c r="K85" s="36"/>
      <c r="L85" s="5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94</v>
      </c>
      <c r="D86" s="36"/>
      <c r="E86" s="36"/>
      <c r="F86" s="36"/>
      <c r="G86" s="36"/>
      <c r="H86" s="36"/>
      <c r="I86" s="116"/>
      <c r="J86" s="36"/>
      <c r="K86" s="36"/>
      <c r="L86" s="5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SO 01 - Stavební část</v>
      </c>
      <c r="F87" s="323"/>
      <c r="G87" s="323"/>
      <c r="H87" s="323"/>
      <c r="I87" s="116"/>
      <c r="J87" s="36"/>
      <c r="K87" s="36"/>
      <c r="L87" s="5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8" t="s">
        <v>22</v>
      </c>
      <c r="J89" s="67" t="str">
        <f>IF(J12="","",J12)</f>
        <v>1. 6. 2020</v>
      </c>
      <c r="K89" s="36"/>
      <c r="L89" s="5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18" t="s">
        <v>29</v>
      </c>
      <c r="J91" s="32" t="str">
        <f>E21</f>
        <v xml:space="preserve"> </v>
      </c>
      <c r="K91" s="36"/>
      <c r="L91" s="5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18" t="s">
        <v>31</v>
      </c>
      <c r="J92" s="32" t="str">
        <f>E24</f>
        <v xml:space="preserve"> </v>
      </c>
      <c r="K92" s="36"/>
      <c r="L92" s="5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97</v>
      </c>
      <c r="D94" s="158"/>
      <c r="E94" s="158"/>
      <c r="F94" s="158"/>
      <c r="G94" s="158"/>
      <c r="H94" s="158"/>
      <c r="I94" s="159"/>
      <c r="J94" s="160" t="s">
        <v>98</v>
      </c>
      <c r="K94" s="158"/>
      <c r="L94" s="5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1" t="s">
        <v>99</v>
      </c>
      <c r="D96" s="36"/>
      <c r="E96" s="36"/>
      <c r="F96" s="36"/>
      <c r="G96" s="36"/>
      <c r="H96" s="36"/>
      <c r="I96" s="116"/>
      <c r="J96" s="85">
        <f>J142</f>
        <v>0</v>
      </c>
      <c r="K96" s="36"/>
      <c r="L96" s="5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2:12" s="9" customFormat="1" ht="24.9" customHeight="1">
      <c r="B97" s="162"/>
      <c r="C97" s="163"/>
      <c r="D97" s="164" t="s">
        <v>101</v>
      </c>
      <c r="E97" s="165"/>
      <c r="F97" s="165"/>
      <c r="G97" s="165"/>
      <c r="H97" s="165"/>
      <c r="I97" s="166"/>
      <c r="J97" s="167">
        <f>J143</f>
        <v>0</v>
      </c>
      <c r="K97" s="163"/>
      <c r="L97" s="168"/>
    </row>
    <row r="98" spans="2:12" s="10" customFormat="1" ht="19.95" customHeight="1">
      <c r="B98" s="169"/>
      <c r="C98" s="170"/>
      <c r="D98" s="171" t="s">
        <v>102</v>
      </c>
      <c r="E98" s="172"/>
      <c r="F98" s="172"/>
      <c r="G98" s="172"/>
      <c r="H98" s="172"/>
      <c r="I98" s="173"/>
      <c r="J98" s="174">
        <f>J144</f>
        <v>0</v>
      </c>
      <c r="K98" s="170"/>
      <c r="L98" s="175"/>
    </row>
    <row r="99" spans="2:12" s="10" customFormat="1" ht="19.95" customHeight="1">
      <c r="B99" s="169"/>
      <c r="C99" s="170"/>
      <c r="D99" s="171" t="s">
        <v>103</v>
      </c>
      <c r="E99" s="172"/>
      <c r="F99" s="172"/>
      <c r="G99" s="172"/>
      <c r="H99" s="172"/>
      <c r="I99" s="173"/>
      <c r="J99" s="174">
        <f>J154</f>
        <v>0</v>
      </c>
      <c r="K99" s="170"/>
      <c r="L99" s="175"/>
    </row>
    <row r="100" spans="2:12" s="10" customFormat="1" ht="19.95" customHeight="1">
      <c r="B100" s="169"/>
      <c r="C100" s="170"/>
      <c r="D100" s="171" t="s">
        <v>104</v>
      </c>
      <c r="E100" s="172"/>
      <c r="F100" s="172"/>
      <c r="G100" s="172"/>
      <c r="H100" s="172"/>
      <c r="I100" s="173"/>
      <c r="J100" s="174">
        <f>J159</f>
        <v>0</v>
      </c>
      <c r="K100" s="170"/>
      <c r="L100" s="175"/>
    </row>
    <row r="101" spans="2:12" s="10" customFormat="1" ht="19.95" customHeight="1">
      <c r="B101" s="169"/>
      <c r="C101" s="170"/>
      <c r="D101" s="171" t="s">
        <v>105</v>
      </c>
      <c r="E101" s="172"/>
      <c r="F101" s="172"/>
      <c r="G101" s="172"/>
      <c r="H101" s="172"/>
      <c r="I101" s="173"/>
      <c r="J101" s="174">
        <f>J185</f>
        <v>0</v>
      </c>
      <c r="K101" s="170"/>
      <c r="L101" s="175"/>
    </row>
    <row r="102" spans="2:12" s="10" customFormat="1" ht="19.95" customHeight="1">
      <c r="B102" s="169"/>
      <c r="C102" s="170"/>
      <c r="D102" s="171" t="s">
        <v>106</v>
      </c>
      <c r="E102" s="172"/>
      <c r="F102" s="172"/>
      <c r="G102" s="172"/>
      <c r="H102" s="172"/>
      <c r="I102" s="173"/>
      <c r="J102" s="174">
        <f>J231</f>
        <v>0</v>
      </c>
      <c r="K102" s="170"/>
      <c r="L102" s="175"/>
    </row>
    <row r="103" spans="2:12" s="10" customFormat="1" ht="19.95" customHeight="1">
      <c r="B103" s="169"/>
      <c r="C103" s="170"/>
      <c r="D103" s="171" t="s">
        <v>107</v>
      </c>
      <c r="E103" s="172"/>
      <c r="F103" s="172"/>
      <c r="G103" s="172"/>
      <c r="H103" s="172"/>
      <c r="I103" s="173"/>
      <c r="J103" s="174">
        <f>J241</f>
        <v>0</v>
      </c>
      <c r="K103" s="170"/>
      <c r="L103" s="175"/>
    </row>
    <row r="104" spans="2:12" s="9" customFormat="1" ht="24.9" customHeight="1">
      <c r="B104" s="162"/>
      <c r="C104" s="163"/>
      <c r="D104" s="164" t="s">
        <v>108</v>
      </c>
      <c r="E104" s="165"/>
      <c r="F104" s="165"/>
      <c r="G104" s="165"/>
      <c r="H104" s="165"/>
      <c r="I104" s="166"/>
      <c r="J104" s="167">
        <f>J243</f>
        <v>0</v>
      </c>
      <c r="K104" s="163"/>
      <c r="L104" s="168"/>
    </row>
    <row r="105" spans="2:12" s="10" customFormat="1" ht="19.95" customHeight="1">
      <c r="B105" s="169"/>
      <c r="C105" s="170"/>
      <c r="D105" s="171" t="s">
        <v>109</v>
      </c>
      <c r="E105" s="172"/>
      <c r="F105" s="172"/>
      <c r="G105" s="172"/>
      <c r="H105" s="172"/>
      <c r="I105" s="173"/>
      <c r="J105" s="174">
        <f>J244</f>
        <v>0</v>
      </c>
      <c r="K105" s="170"/>
      <c r="L105" s="175"/>
    </row>
    <row r="106" spans="2:12" s="10" customFormat="1" ht="19.95" customHeight="1">
      <c r="B106" s="169"/>
      <c r="C106" s="170"/>
      <c r="D106" s="171" t="s">
        <v>110</v>
      </c>
      <c r="E106" s="172"/>
      <c r="F106" s="172"/>
      <c r="G106" s="172"/>
      <c r="H106" s="172"/>
      <c r="I106" s="173"/>
      <c r="J106" s="174">
        <f>J253</f>
        <v>0</v>
      </c>
      <c r="K106" s="170"/>
      <c r="L106" s="175"/>
    </row>
    <row r="107" spans="2:12" s="10" customFormat="1" ht="19.95" customHeight="1">
      <c r="B107" s="169"/>
      <c r="C107" s="170"/>
      <c r="D107" s="171" t="s">
        <v>111</v>
      </c>
      <c r="E107" s="172"/>
      <c r="F107" s="172"/>
      <c r="G107" s="172"/>
      <c r="H107" s="172"/>
      <c r="I107" s="173"/>
      <c r="J107" s="174">
        <f>J259</f>
        <v>0</v>
      </c>
      <c r="K107" s="170"/>
      <c r="L107" s="175"/>
    </row>
    <row r="108" spans="2:12" s="10" customFormat="1" ht="19.95" customHeight="1">
      <c r="B108" s="169"/>
      <c r="C108" s="170"/>
      <c r="D108" s="171" t="s">
        <v>112</v>
      </c>
      <c r="E108" s="172"/>
      <c r="F108" s="172"/>
      <c r="G108" s="172"/>
      <c r="H108" s="172"/>
      <c r="I108" s="173"/>
      <c r="J108" s="174">
        <f>J264</f>
        <v>0</v>
      </c>
      <c r="K108" s="170"/>
      <c r="L108" s="175"/>
    </row>
    <row r="109" spans="2:12" s="10" customFormat="1" ht="19.95" customHeight="1">
      <c r="B109" s="169"/>
      <c r="C109" s="170"/>
      <c r="D109" s="171" t="s">
        <v>113</v>
      </c>
      <c r="E109" s="172"/>
      <c r="F109" s="172"/>
      <c r="G109" s="172"/>
      <c r="H109" s="172"/>
      <c r="I109" s="173"/>
      <c r="J109" s="174">
        <f>J276</f>
        <v>0</v>
      </c>
      <c r="K109" s="170"/>
      <c r="L109" s="175"/>
    </row>
    <row r="110" spans="2:12" s="10" customFormat="1" ht="19.95" customHeight="1">
      <c r="B110" s="169"/>
      <c r="C110" s="170"/>
      <c r="D110" s="171" t="s">
        <v>114</v>
      </c>
      <c r="E110" s="172"/>
      <c r="F110" s="172"/>
      <c r="G110" s="172"/>
      <c r="H110" s="172"/>
      <c r="I110" s="173"/>
      <c r="J110" s="174">
        <f>J341</f>
        <v>0</v>
      </c>
      <c r="K110" s="170"/>
      <c r="L110" s="175"/>
    </row>
    <row r="111" spans="2:12" s="10" customFormat="1" ht="19.95" customHeight="1">
      <c r="B111" s="169"/>
      <c r="C111" s="170"/>
      <c r="D111" s="171" t="s">
        <v>115</v>
      </c>
      <c r="E111" s="172"/>
      <c r="F111" s="172"/>
      <c r="G111" s="172"/>
      <c r="H111" s="172"/>
      <c r="I111" s="173"/>
      <c r="J111" s="174">
        <f>J485</f>
        <v>0</v>
      </c>
      <c r="K111" s="170"/>
      <c r="L111" s="175"/>
    </row>
    <row r="112" spans="2:12" s="10" customFormat="1" ht="19.95" customHeight="1">
      <c r="B112" s="169"/>
      <c r="C112" s="170"/>
      <c r="D112" s="171" t="s">
        <v>116</v>
      </c>
      <c r="E112" s="172"/>
      <c r="F112" s="172"/>
      <c r="G112" s="172"/>
      <c r="H112" s="172"/>
      <c r="I112" s="173"/>
      <c r="J112" s="174">
        <f>J504</f>
        <v>0</v>
      </c>
      <c r="K112" s="170"/>
      <c r="L112" s="175"/>
    </row>
    <row r="113" spans="1:31" s="10" customFormat="1" ht="19.95" customHeight="1">
      <c r="B113" s="169"/>
      <c r="C113" s="170"/>
      <c r="D113" s="171" t="s">
        <v>117</v>
      </c>
      <c r="E113" s="172"/>
      <c r="F113" s="172"/>
      <c r="G113" s="172"/>
      <c r="H113" s="172"/>
      <c r="I113" s="173"/>
      <c r="J113" s="174">
        <f>J511</f>
        <v>0</v>
      </c>
      <c r="K113" s="170"/>
      <c r="L113" s="175"/>
    </row>
    <row r="114" spans="1:31" s="10" customFormat="1" ht="19.95" customHeight="1">
      <c r="B114" s="169"/>
      <c r="C114" s="170"/>
      <c r="D114" s="171" t="s">
        <v>118</v>
      </c>
      <c r="E114" s="172"/>
      <c r="F114" s="172"/>
      <c r="G114" s="172"/>
      <c r="H114" s="172"/>
      <c r="I114" s="173"/>
      <c r="J114" s="174">
        <f>J545</f>
        <v>0</v>
      </c>
      <c r="K114" s="170"/>
      <c r="L114" s="175"/>
    </row>
    <row r="115" spans="1:31" s="10" customFormat="1" ht="19.95" customHeight="1">
      <c r="B115" s="169"/>
      <c r="C115" s="170"/>
      <c r="D115" s="171" t="s">
        <v>119</v>
      </c>
      <c r="E115" s="172"/>
      <c r="F115" s="172"/>
      <c r="G115" s="172"/>
      <c r="H115" s="172"/>
      <c r="I115" s="173"/>
      <c r="J115" s="174">
        <f>J548</f>
        <v>0</v>
      </c>
      <c r="K115" s="170"/>
      <c r="L115" s="175"/>
    </row>
    <row r="116" spans="1:31" s="9" customFormat="1" ht="24.9" customHeight="1">
      <c r="B116" s="162"/>
      <c r="C116" s="163"/>
      <c r="D116" s="164" t="s">
        <v>120</v>
      </c>
      <c r="E116" s="165"/>
      <c r="F116" s="165"/>
      <c r="G116" s="165"/>
      <c r="H116" s="165"/>
      <c r="I116" s="166"/>
      <c r="J116" s="167">
        <f>J562</f>
        <v>0</v>
      </c>
      <c r="K116" s="163"/>
      <c r="L116" s="168"/>
    </row>
    <row r="117" spans="1:31" s="10" customFormat="1" ht="19.95" customHeight="1">
      <c r="B117" s="169"/>
      <c r="C117" s="170"/>
      <c r="D117" s="171" t="s">
        <v>121</v>
      </c>
      <c r="E117" s="172"/>
      <c r="F117" s="172"/>
      <c r="G117" s="172"/>
      <c r="H117" s="172"/>
      <c r="I117" s="173"/>
      <c r="J117" s="174">
        <f>J563</f>
        <v>0</v>
      </c>
      <c r="K117" s="170"/>
      <c r="L117" s="175"/>
    </row>
    <row r="118" spans="1:31" s="9" customFormat="1" ht="24.9" customHeight="1">
      <c r="B118" s="162"/>
      <c r="C118" s="163"/>
      <c r="D118" s="164" t="s">
        <v>122</v>
      </c>
      <c r="E118" s="165"/>
      <c r="F118" s="165"/>
      <c r="G118" s="165"/>
      <c r="H118" s="165"/>
      <c r="I118" s="166"/>
      <c r="J118" s="167">
        <f>J565</f>
        <v>0</v>
      </c>
      <c r="K118" s="163"/>
      <c r="L118" s="168"/>
    </row>
    <row r="119" spans="1:31" s="9" customFormat="1" ht="24.9" customHeight="1">
      <c r="B119" s="162"/>
      <c r="C119" s="163"/>
      <c r="D119" s="164" t="s">
        <v>123</v>
      </c>
      <c r="E119" s="165"/>
      <c r="F119" s="165"/>
      <c r="G119" s="165"/>
      <c r="H119" s="165"/>
      <c r="I119" s="166"/>
      <c r="J119" s="167">
        <f>J605</f>
        <v>0</v>
      </c>
      <c r="K119" s="163"/>
      <c r="L119" s="168"/>
    </row>
    <row r="120" spans="1:31" s="10" customFormat="1" ht="19.95" customHeight="1">
      <c r="B120" s="169"/>
      <c r="C120" s="170"/>
      <c r="D120" s="171" t="s">
        <v>124</v>
      </c>
      <c r="E120" s="172"/>
      <c r="F120" s="172"/>
      <c r="G120" s="172"/>
      <c r="H120" s="172"/>
      <c r="I120" s="173"/>
      <c r="J120" s="174">
        <f>J606</f>
        <v>0</v>
      </c>
      <c r="K120" s="170"/>
      <c r="L120" s="175"/>
    </row>
    <row r="121" spans="1:31" s="10" customFormat="1" ht="19.95" customHeight="1">
      <c r="B121" s="169"/>
      <c r="C121" s="170"/>
      <c r="D121" s="171" t="s">
        <v>125</v>
      </c>
      <c r="E121" s="172"/>
      <c r="F121" s="172"/>
      <c r="G121" s="172"/>
      <c r="H121" s="172"/>
      <c r="I121" s="173"/>
      <c r="J121" s="174">
        <f>J608</f>
        <v>0</v>
      </c>
      <c r="K121" s="170"/>
      <c r="L121" s="175"/>
    </row>
    <row r="122" spans="1:31" s="10" customFormat="1" ht="19.95" customHeight="1">
      <c r="B122" s="169"/>
      <c r="C122" s="170"/>
      <c r="D122" s="171" t="s">
        <v>126</v>
      </c>
      <c r="E122" s="172"/>
      <c r="F122" s="172"/>
      <c r="G122" s="172"/>
      <c r="H122" s="172"/>
      <c r="I122" s="173"/>
      <c r="J122" s="174">
        <f>J611</f>
        <v>0</v>
      </c>
      <c r="K122" s="170"/>
      <c r="L122" s="175"/>
    </row>
    <row r="123" spans="1:31" s="2" customFormat="1" ht="21.75" customHeight="1">
      <c r="A123" s="34"/>
      <c r="B123" s="35"/>
      <c r="C123" s="36"/>
      <c r="D123" s="36"/>
      <c r="E123" s="36"/>
      <c r="F123" s="36"/>
      <c r="G123" s="36"/>
      <c r="H123" s="36"/>
      <c r="I123" s="116"/>
      <c r="J123" s="36"/>
      <c r="K123" s="36"/>
      <c r="L123" s="52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" customHeight="1">
      <c r="A124" s="34"/>
      <c r="B124" s="55"/>
      <c r="C124" s="56"/>
      <c r="D124" s="56"/>
      <c r="E124" s="56"/>
      <c r="F124" s="56"/>
      <c r="G124" s="56"/>
      <c r="H124" s="56"/>
      <c r="I124" s="153"/>
      <c r="J124" s="56"/>
      <c r="K124" s="56"/>
      <c r="L124" s="52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8" spans="1:31" s="2" customFormat="1" ht="6.9" customHeight="1">
      <c r="A128" s="34"/>
      <c r="B128" s="57"/>
      <c r="C128" s="58"/>
      <c r="D128" s="58"/>
      <c r="E128" s="58"/>
      <c r="F128" s="58"/>
      <c r="G128" s="58"/>
      <c r="H128" s="58"/>
      <c r="I128" s="156"/>
      <c r="J128" s="58"/>
      <c r="K128" s="58"/>
      <c r="L128" s="52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3" s="2" customFormat="1" ht="24.9" customHeight="1">
      <c r="A129" s="34"/>
      <c r="B129" s="35"/>
      <c r="C129" s="23" t="s">
        <v>127</v>
      </c>
      <c r="D129" s="36"/>
      <c r="E129" s="36"/>
      <c r="F129" s="36"/>
      <c r="G129" s="36"/>
      <c r="H129" s="36"/>
      <c r="I129" s="116"/>
      <c r="J129" s="36"/>
      <c r="K129" s="36"/>
      <c r="L129" s="52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3" s="2" customFormat="1" ht="6.9" customHeight="1">
      <c r="A130" s="34"/>
      <c r="B130" s="35"/>
      <c r="C130" s="36"/>
      <c r="D130" s="36"/>
      <c r="E130" s="36"/>
      <c r="F130" s="36"/>
      <c r="G130" s="36"/>
      <c r="H130" s="36"/>
      <c r="I130" s="116"/>
      <c r="J130" s="36"/>
      <c r="K130" s="36"/>
      <c r="L130" s="52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3" s="2" customFormat="1" ht="12" customHeight="1">
      <c r="A131" s="34"/>
      <c r="B131" s="35"/>
      <c r="C131" s="29" t="s">
        <v>16</v>
      </c>
      <c r="D131" s="36"/>
      <c r="E131" s="36"/>
      <c r="F131" s="36"/>
      <c r="G131" s="36"/>
      <c r="H131" s="36"/>
      <c r="I131" s="116"/>
      <c r="J131" s="36"/>
      <c r="K131" s="36"/>
      <c r="L131" s="52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3" s="2" customFormat="1" ht="16.5" customHeight="1">
      <c r="A132" s="34"/>
      <c r="B132" s="35"/>
      <c r="C132" s="36"/>
      <c r="D132" s="36"/>
      <c r="E132" s="321" t="str">
        <f>E7</f>
        <v>Protivín ON - oprava výpravní budovy</v>
      </c>
      <c r="F132" s="322"/>
      <c r="G132" s="322"/>
      <c r="H132" s="322"/>
      <c r="I132" s="116"/>
      <c r="J132" s="36"/>
      <c r="K132" s="36"/>
      <c r="L132" s="52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3" s="2" customFormat="1" ht="12" customHeight="1">
      <c r="A133" s="34"/>
      <c r="B133" s="35"/>
      <c r="C133" s="29" t="s">
        <v>94</v>
      </c>
      <c r="D133" s="36"/>
      <c r="E133" s="36"/>
      <c r="F133" s="36"/>
      <c r="G133" s="36"/>
      <c r="H133" s="36"/>
      <c r="I133" s="116"/>
      <c r="J133" s="36"/>
      <c r="K133" s="36"/>
      <c r="L133" s="52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3" s="2" customFormat="1" ht="16.5" customHeight="1">
      <c r="A134" s="34"/>
      <c r="B134" s="35"/>
      <c r="C134" s="36"/>
      <c r="D134" s="36"/>
      <c r="E134" s="273" t="str">
        <f>E9</f>
        <v>SO 01 - Stavební část</v>
      </c>
      <c r="F134" s="323"/>
      <c r="G134" s="323"/>
      <c r="H134" s="323"/>
      <c r="I134" s="116"/>
      <c r="J134" s="36"/>
      <c r="K134" s="36"/>
      <c r="L134" s="52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3" s="2" customFormat="1" ht="6.9" customHeight="1">
      <c r="A135" s="34"/>
      <c r="B135" s="35"/>
      <c r="C135" s="36"/>
      <c r="D135" s="36"/>
      <c r="E135" s="36"/>
      <c r="F135" s="36"/>
      <c r="G135" s="36"/>
      <c r="H135" s="36"/>
      <c r="I135" s="116"/>
      <c r="J135" s="36"/>
      <c r="K135" s="36"/>
      <c r="L135" s="52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3" s="2" customFormat="1" ht="12" customHeight="1">
      <c r="A136" s="34"/>
      <c r="B136" s="35"/>
      <c r="C136" s="29" t="s">
        <v>20</v>
      </c>
      <c r="D136" s="36"/>
      <c r="E136" s="36"/>
      <c r="F136" s="27" t="str">
        <f>F12</f>
        <v xml:space="preserve"> </v>
      </c>
      <c r="G136" s="36"/>
      <c r="H136" s="36"/>
      <c r="I136" s="118" t="s">
        <v>22</v>
      </c>
      <c r="J136" s="67" t="str">
        <f>IF(J12="","",J12)</f>
        <v>1. 6. 2020</v>
      </c>
      <c r="K136" s="36"/>
      <c r="L136" s="52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3" s="2" customFormat="1" ht="6.9" customHeight="1">
      <c r="A137" s="34"/>
      <c r="B137" s="35"/>
      <c r="C137" s="36"/>
      <c r="D137" s="36"/>
      <c r="E137" s="36"/>
      <c r="F137" s="36"/>
      <c r="G137" s="36"/>
      <c r="H137" s="36"/>
      <c r="I137" s="116"/>
      <c r="J137" s="36"/>
      <c r="K137" s="36"/>
      <c r="L137" s="52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3" s="2" customFormat="1" ht="15.15" customHeight="1">
      <c r="A138" s="34"/>
      <c r="B138" s="35"/>
      <c r="C138" s="29" t="s">
        <v>24</v>
      </c>
      <c r="D138" s="36"/>
      <c r="E138" s="36"/>
      <c r="F138" s="27" t="str">
        <f>E15</f>
        <v xml:space="preserve"> </v>
      </c>
      <c r="G138" s="36"/>
      <c r="H138" s="36"/>
      <c r="I138" s="118" t="s">
        <v>29</v>
      </c>
      <c r="J138" s="32" t="str">
        <f>E21</f>
        <v xml:space="preserve"> </v>
      </c>
      <c r="K138" s="36"/>
      <c r="L138" s="52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63" s="2" customFormat="1" ht="15.15" customHeight="1">
      <c r="A139" s="34"/>
      <c r="B139" s="35"/>
      <c r="C139" s="29" t="s">
        <v>27</v>
      </c>
      <c r="D139" s="36"/>
      <c r="E139" s="36"/>
      <c r="F139" s="27" t="str">
        <f>IF(E18="","",E18)</f>
        <v>Vyplň údaj</v>
      </c>
      <c r="G139" s="36"/>
      <c r="H139" s="36"/>
      <c r="I139" s="118" t="s">
        <v>31</v>
      </c>
      <c r="J139" s="32" t="str">
        <f>E24</f>
        <v xml:space="preserve"> </v>
      </c>
      <c r="K139" s="36"/>
      <c r="L139" s="52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63" s="2" customFormat="1" ht="10.35" customHeight="1">
      <c r="A140" s="34"/>
      <c r="B140" s="35"/>
      <c r="C140" s="36"/>
      <c r="D140" s="36"/>
      <c r="E140" s="36"/>
      <c r="F140" s="36"/>
      <c r="G140" s="36"/>
      <c r="H140" s="36"/>
      <c r="I140" s="116"/>
      <c r="J140" s="36"/>
      <c r="K140" s="36"/>
      <c r="L140" s="52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63" s="11" customFormat="1" ht="29.25" customHeight="1">
      <c r="A141" s="176"/>
      <c r="B141" s="177"/>
      <c r="C141" s="178" t="s">
        <v>128</v>
      </c>
      <c r="D141" s="179" t="s">
        <v>58</v>
      </c>
      <c r="E141" s="179" t="s">
        <v>54</v>
      </c>
      <c r="F141" s="179" t="s">
        <v>55</v>
      </c>
      <c r="G141" s="179" t="s">
        <v>129</v>
      </c>
      <c r="H141" s="179" t="s">
        <v>130</v>
      </c>
      <c r="I141" s="180" t="s">
        <v>131</v>
      </c>
      <c r="J141" s="179" t="s">
        <v>98</v>
      </c>
      <c r="K141" s="181" t="s">
        <v>132</v>
      </c>
      <c r="L141" s="182"/>
      <c r="M141" s="76" t="s">
        <v>1</v>
      </c>
      <c r="N141" s="77" t="s">
        <v>37</v>
      </c>
      <c r="O141" s="77" t="s">
        <v>133</v>
      </c>
      <c r="P141" s="77" t="s">
        <v>134</v>
      </c>
      <c r="Q141" s="77" t="s">
        <v>135</v>
      </c>
      <c r="R141" s="77" t="s">
        <v>136</v>
      </c>
      <c r="S141" s="77" t="s">
        <v>137</v>
      </c>
      <c r="T141" s="78" t="s">
        <v>138</v>
      </c>
      <c r="U141" s="176"/>
      <c r="V141" s="176"/>
      <c r="W141" s="176"/>
      <c r="X141" s="176"/>
      <c r="Y141" s="176"/>
      <c r="Z141" s="176"/>
      <c r="AA141" s="176"/>
      <c r="AB141" s="176"/>
      <c r="AC141" s="176"/>
      <c r="AD141" s="176"/>
      <c r="AE141" s="176"/>
    </row>
    <row r="142" spans="1:63" s="2" customFormat="1" ht="22.8" customHeight="1">
      <c r="A142" s="34"/>
      <c r="B142" s="35"/>
      <c r="C142" s="83" t="s">
        <v>139</v>
      </c>
      <c r="D142" s="36"/>
      <c r="E142" s="36"/>
      <c r="F142" s="36"/>
      <c r="G142" s="36"/>
      <c r="H142" s="36"/>
      <c r="I142" s="116"/>
      <c r="J142" s="183">
        <f>BK142</f>
        <v>0</v>
      </c>
      <c r="K142" s="36"/>
      <c r="L142" s="39"/>
      <c r="M142" s="79"/>
      <c r="N142" s="184"/>
      <c r="O142" s="80"/>
      <c r="P142" s="185">
        <f>P143+P243+P562+P565+P605</f>
        <v>0</v>
      </c>
      <c r="Q142" s="80"/>
      <c r="R142" s="185">
        <f>R143+R243+R562+R565+R605</f>
        <v>171.39037604000001</v>
      </c>
      <c r="S142" s="80"/>
      <c r="T142" s="186">
        <f>T143+T243+T562+T565+T605</f>
        <v>156.32926280000004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72</v>
      </c>
      <c r="AU142" s="17" t="s">
        <v>100</v>
      </c>
      <c r="BK142" s="187">
        <f>BK143+BK243+BK562+BK565+BK605</f>
        <v>0</v>
      </c>
    </row>
    <row r="143" spans="1:63" s="12" customFormat="1" ht="25.95" customHeight="1">
      <c r="B143" s="188"/>
      <c r="C143" s="189"/>
      <c r="D143" s="190" t="s">
        <v>72</v>
      </c>
      <c r="E143" s="191" t="s">
        <v>140</v>
      </c>
      <c r="F143" s="191" t="s">
        <v>141</v>
      </c>
      <c r="G143" s="189"/>
      <c r="H143" s="189"/>
      <c r="I143" s="192"/>
      <c r="J143" s="193">
        <f>BK143</f>
        <v>0</v>
      </c>
      <c r="K143" s="189"/>
      <c r="L143" s="194"/>
      <c r="M143" s="195"/>
      <c r="N143" s="196"/>
      <c r="O143" s="196"/>
      <c r="P143" s="197">
        <f>P144+P154+P159+P185+P231+P241</f>
        <v>0</v>
      </c>
      <c r="Q143" s="196"/>
      <c r="R143" s="197">
        <f>R144+R154+R159+R185+R231+R241</f>
        <v>98.363425640000003</v>
      </c>
      <c r="S143" s="196"/>
      <c r="T143" s="198">
        <f>T144+T154+T159+T185+T231+T241</f>
        <v>83.790590400000013</v>
      </c>
      <c r="AR143" s="199" t="s">
        <v>81</v>
      </c>
      <c r="AT143" s="200" t="s">
        <v>72</v>
      </c>
      <c r="AU143" s="200" t="s">
        <v>73</v>
      </c>
      <c r="AY143" s="199" t="s">
        <v>142</v>
      </c>
      <c r="BK143" s="201">
        <f>BK144+BK154+BK159+BK185+BK231+BK241</f>
        <v>0</v>
      </c>
    </row>
    <row r="144" spans="1:63" s="12" customFormat="1" ht="22.8" customHeight="1">
      <c r="B144" s="188"/>
      <c r="C144" s="189"/>
      <c r="D144" s="190" t="s">
        <v>72</v>
      </c>
      <c r="E144" s="202" t="s">
        <v>143</v>
      </c>
      <c r="F144" s="202" t="s">
        <v>144</v>
      </c>
      <c r="G144" s="189"/>
      <c r="H144" s="189"/>
      <c r="I144" s="192"/>
      <c r="J144" s="203">
        <f>BK144</f>
        <v>0</v>
      </c>
      <c r="K144" s="189"/>
      <c r="L144" s="194"/>
      <c r="M144" s="195"/>
      <c r="N144" s="196"/>
      <c r="O144" s="196"/>
      <c r="P144" s="197">
        <f>SUM(P145:P153)</f>
        <v>0</v>
      </c>
      <c r="Q144" s="196"/>
      <c r="R144" s="197">
        <f>SUM(R145:R153)</f>
        <v>22.834189639999998</v>
      </c>
      <c r="S144" s="196"/>
      <c r="T144" s="198">
        <f>SUM(T145:T153)</f>
        <v>0</v>
      </c>
      <c r="AR144" s="199" t="s">
        <v>81</v>
      </c>
      <c r="AT144" s="200" t="s">
        <v>72</v>
      </c>
      <c r="AU144" s="200" t="s">
        <v>81</v>
      </c>
      <c r="AY144" s="199" t="s">
        <v>142</v>
      </c>
      <c r="BK144" s="201">
        <f>SUM(BK145:BK153)</f>
        <v>0</v>
      </c>
    </row>
    <row r="145" spans="1:65" s="2" customFormat="1" ht="21.75" customHeight="1">
      <c r="A145" s="34"/>
      <c r="B145" s="35"/>
      <c r="C145" s="204" t="s">
        <v>81</v>
      </c>
      <c r="D145" s="204" t="s">
        <v>145</v>
      </c>
      <c r="E145" s="205" t="s">
        <v>146</v>
      </c>
      <c r="F145" s="206" t="s">
        <v>147</v>
      </c>
      <c r="G145" s="207" t="s">
        <v>148</v>
      </c>
      <c r="H145" s="208">
        <v>5.3289999999999997</v>
      </c>
      <c r="I145" s="209"/>
      <c r="J145" s="210">
        <f>ROUND(I145*H145,2)</f>
        <v>0</v>
      </c>
      <c r="K145" s="206" t="s">
        <v>149</v>
      </c>
      <c r="L145" s="39"/>
      <c r="M145" s="211" t="s">
        <v>1</v>
      </c>
      <c r="N145" s="212" t="s">
        <v>40</v>
      </c>
      <c r="O145" s="72"/>
      <c r="P145" s="213">
        <f>O145*H145</f>
        <v>0</v>
      </c>
      <c r="Q145" s="213">
        <v>2.2284000000000002</v>
      </c>
      <c r="R145" s="213">
        <f>Q145*H145</f>
        <v>11.875143599999999</v>
      </c>
      <c r="S145" s="213">
        <v>0</v>
      </c>
      <c r="T145" s="21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5" t="s">
        <v>150</v>
      </c>
      <c r="AT145" s="215" t="s">
        <v>145</v>
      </c>
      <c r="AU145" s="215" t="s">
        <v>83</v>
      </c>
      <c r="AY145" s="17" t="s">
        <v>142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150</v>
      </c>
      <c r="BK145" s="216">
        <f>ROUND(I145*H145,2)</f>
        <v>0</v>
      </c>
      <c r="BL145" s="17" t="s">
        <v>150</v>
      </c>
      <c r="BM145" s="215" t="s">
        <v>151</v>
      </c>
    </row>
    <row r="146" spans="1:65" s="2" customFormat="1" ht="21.75" customHeight="1">
      <c r="A146" s="34"/>
      <c r="B146" s="35"/>
      <c r="C146" s="204" t="s">
        <v>83</v>
      </c>
      <c r="D146" s="204" t="s">
        <v>145</v>
      </c>
      <c r="E146" s="205" t="s">
        <v>152</v>
      </c>
      <c r="F146" s="206" t="s">
        <v>153</v>
      </c>
      <c r="G146" s="207" t="s">
        <v>154</v>
      </c>
      <c r="H146" s="208">
        <v>2.407</v>
      </c>
      <c r="I146" s="209"/>
      <c r="J146" s="210">
        <f>ROUND(I146*H146,2)</f>
        <v>0</v>
      </c>
      <c r="K146" s="206" t="s">
        <v>149</v>
      </c>
      <c r="L146" s="39"/>
      <c r="M146" s="211" t="s">
        <v>1</v>
      </c>
      <c r="N146" s="212" t="s">
        <v>40</v>
      </c>
      <c r="O146" s="72"/>
      <c r="P146" s="213">
        <f>O146*H146</f>
        <v>0</v>
      </c>
      <c r="Q146" s="213">
        <v>0.30301</v>
      </c>
      <c r="R146" s="213">
        <f>Q146*H146</f>
        <v>0.72934507000000004</v>
      </c>
      <c r="S146" s="213">
        <v>0</v>
      </c>
      <c r="T146" s="21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5" t="s">
        <v>150</v>
      </c>
      <c r="AT146" s="215" t="s">
        <v>145</v>
      </c>
      <c r="AU146" s="215" t="s">
        <v>83</v>
      </c>
      <c r="AY146" s="17" t="s">
        <v>142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150</v>
      </c>
      <c r="BK146" s="216">
        <f>ROUND(I146*H146,2)</f>
        <v>0</v>
      </c>
      <c r="BL146" s="17" t="s">
        <v>150</v>
      </c>
      <c r="BM146" s="215" t="s">
        <v>155</v>
      </c>
    </row>
    <row r="147" spans="1:65" s="2" customFormat="1" ht="21.75" customHeight="1">
      <c r="A147" s="34"/>
      <c r="B147" s="35"/>
      <c r="C147" s="204" t="s">
        <v>143</v>
      </c>
      <c r="D147" s="204" t="s">
        <v>145</v>
      </c>
      <c r="E147" s="205" t="s">
        <v>156</v>
      </c>
      <c r="F147" s="206" t="s">
        <v>157</v>
      </c>
      <c r="G147" s="207" t="s">
        <v>154</v>
      </c>
      <c r="H147" s="208">
        <v>2.407</v>
      </c>
      <c r="I147" s="209"/>
      <c r="J147" s="210">
        <f>ROUND(I147*H147,2)</f>
        <v>0</v>
      </c>
      <c r="K147" s="206" t="s">
        <v>149</v>
      </c>
      <c r="L147" s="39"/>
      <c r="M147" s="211" t="s">
        <v>1</v>
      </c>
      <c r="N147" s="212" t="s">
        <v>40</v>
      </c>
      <c r="O147" s="72"/>
      <c r="P147" s="213">
        <f>O147*H147</f>
        <v>0</v>
      </c>
      <c r="Q147" s="213">
        <v>0.25795000000000001</v>
      </c>
      <c r="R147" s="213">
        <f>Q147*H147</f>
        <v>0.62088565000000007</v>
      </c>
      <c r="S147" s="213">
        <v>0</v>
      </c>
      <c r="T147" s="21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5" t="s">
        <v>150</v>
      </c>
      <c r="AT147" s="215" t="s">
        <v>145</v>
      </c>
      <c r="AU147" s="215" t="s">
        <v>83</v>
      </c>
      <c r="AY147" s="17" t="s">
        <v>142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150</v>
      </c>
      <c r="BK147" s="216">
        <f>ROUND(I147*H147,2)</f>
        <v>0</v>
      </c>
      <c r="BL147" s="17" t="s">
        <v>150</v>
      </c>
      <c r="BM147" s="215" t="s">
        <v>158</v>
      </c>
    </row>
    <row r="148" spans="1:65" s="2" customFormat="1" ht="21.75" customHeight="1">
      <c r="A148" s="34"/>
      <c r="B148" s="35"/>
      <c r="C148" s="204" t="s">
        <v>150</v>
      </c>
      <c r="D148" s="204" t="s">
        <v>145</v>
      </c>
      <c r="E148" s="205" t="s">
        <v>159</v>
      </c>
      <c r="F148" s="206" t="s">
        <v>160</v>
      </c>
      <c r="G148" s="207" t="s">
        <v>148</v>
      </c>
      <c r="H148" s="208">
        <v>0.14199999999999999</v>
      </c>
      <c r="I148" s="209"/>
      <c r="J148" s="210">
        <f>ROUND(I148*H148,2)</f>
        <v>0</v>
      </c>
      <c r="K148" s="206" t="s">
        <v>149</v>
      </c>
      <c r="L148" s="39"/>
      <c r="M148" s="211" t="s">
        <v>1</v>
      </c>
      <c r="N148" s="212" t="s">
        <v>40</v>
      </c>
      <c r="O148" s="72"/>
      <c r="P148" s="213">
        <f>O148*H148</f>
        <v>0</v>
      </c>
      <c r="Q148" s="213">
        <v>3.6889999999999999E-2</v>
      </c>
      <c r="R148" s="213">
        <f>Q148*H148</f>
        <v>5.2383799999999991E-3</v>
      </c>
      <c r="S148" s="213">
        <v>0</v>
      </c>
      <c r="T148" s="21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5" t="s">
        <v>150</v>
      </c>
      <c r="AT148" s="215" t="s">
        <v>145</v>
      </c>
      <c r="AU148" s="215" t="s">
        <v>83</v>
      </c>
      <c r="AY148" s="17" t="s">
        <v>142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150</v>
      </c>
      <c r="BK148" s="216">
        <f>ROUND(I148*H148,2)</f>
        <v>0</v>
      </c>
      <c r="BL148" s="17" t="s">
        <v>150</v>
      </c>
      <c r="BM148" s="215" t="s">
        <v>161</v>
      </c>
    </row>
    <row r="149" spans="1:65" s="2" customFormat="1" ht="16.5" customHeight="1">
      <c r="A149" s="34"/>
      <c r="B149" s="35"/>
      <c r="C149" s="217" t="s">
        <v>162</v>
      </c>
      <c r="D149" s="217" t="s">
        <v>163</v>
      </c>
      <c r="E149" s="218" t="s">
        <v>164</v>
      </c>
      <c r="F149" s="219" t="s">
        <v>165</v>
      </c>
      <c r="G149" s="220" t="s">
        <v>166</v>
      </c>
      <c r="H149" s="221">
        <v>1</v>
      </c>
      <c r="I149" s="222"/>
      <c r="J149" s="223">
        <f>ROUND(I149*H149,2)</f>
        <v>0</v>
      </c>
      <c r="K149" s="219" t="s">
        <v>1</v>
      </c>
      <c r="L149" s="224"/>
      <c r="M149" s="225" t="s">
        <v>1</v>
      </c>
      <c r="N149" s="226" t="s">
        <v>40</v>
      </c>
      <c r="O149" s="72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5" t="s">
        <v>167</v>
      </c>
      <c r="AT149" s="215" t="s">
        <v>163</v>
      </c>
      <c r="AU149" s="215" t="s">
        <v>83</v>
      </c>
      <c r="AY149" s="17" t="s">
        <v>142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150</v>
      </c>
      <c r="BK149" s="216">
        <f>ROUND(I149*H149,2)</f>
        <v>0</v>
      </c>
      <c r="BL149" s="17" t="s">
        <v>150</v>
      </c>
      <c r="BM149" s="215" t="s">
        <v>168</v>
      </c>
    </row>
    <row r="150" spans="1:65" s="13" customFormat="1" ht="10.199999999999999">
      <c r="B150" s="227"/>
      <c r="C150" s="228"/>
      <c r="D150" s="229" t="s">
        <v>169</v>
      </c>
      <c r="E150" s="230" t="s">
        <v>1</v>
      </c>
      <c r="F150" s="231" t="s">
        <v>81</v>
      </c>
      <c r="G150" s="228"/>
      <c r="H150" s="232">
        <v>1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169</v>
      </c>
      <c r="AU150" s="238" t="s">
        <v>83</v>
      </c>
      <c r="AV150" s="13" t="s">
        <v>83</v>
      </c>
      <c r="AW150" s="13" t="s">
        <v>30</v>
      </c>
      <c r="AX150" s="13" t="s">
        <v>73</v>
      </c>
      <c r="AY150" s="238" t="s">
        <v>142</v>
      </c>
    </row>
    <row r="151" spans="1:65" s="14" customFormat="1" ht="10.199999999999999">
      <c r="B151" s="239"/>
      <c r="C151" s="240"/>
      <c r="D151" s="229" t="s">
        <v>169</v>
      </c>
      <c r="E151" s="241" t="s">
        <v>1</v>
      </c>
      <c r="F151" s="242" t="s">
        <v>170</v>
      </c>
      <c r="G151" s="240"/>
      <c r="H151" s="243">
        <v>1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169</v>
      </c>
      <c r="AU151" s="249" t="s">
        <v>83</v>
      </c>
      <c r="AV151" s="14" t="s">
        <v>150</v>
      </c>
      <c r="AW151" s="14" t="s">
        <v>30</v>
      </c>
      <c r="AX151" s="14" t="s">
        <v>81</v>
      </c>
      <c r="AY151" s="249" t="s">
        <v>142</v>
      </c>
    </row>
    <row r="152" spans="1:65" s="2" customFormat="1" ht="16.5" customHeight="1">
      <c r="A152" s="34"/>
      <c r="B152" s="35"/>
      <c r="C152" s="204" t="s">
        <v>171</v>
      </c>
      <c r="D152" s="204" t="s">
        <v>145</v>
      </c>
      <c r="E152" s="205" t="s">
        <v>172</v>
      </c>
      <c r="F152" s="206" t="s">
        <v>173</v>
      </c>
      <c r="G152" s="207" t="s">
        <v>154</v>
      </c>
      <c r="H152" s="208">
        <v>336.142</v>
      </c>
      <c r="I152" s="209"/>
      <c r="J152" s="210">
        <f>ROUND(I152*H152,2)</f>
        <v>0</v>
      </c>
      <c r="K152" s="206" t="s">
        <v>149</v>
      </c>
      <c r="L152" s="39"/>
      <c r="M152" s="211" t="s">
        <v>1</v>
      </c>
      <c r="N152" s="212" t="s">
        <v>40</v>
      </c>
      <c r="O152" s="72"/>
      <c r="P152" s="213">
        <f>O152*H152</f>
        <v>0</v>
      </c>
      <c r="Q152" s="213">
        <v>2.8570000000000002E-2</v>
      </c>
      <c r="R152" s="213">
        <f>Q152*H152</f>
        <v>9.60357694</v>
      </c>
      <c r="S152" s="213">
        <v>0</v>
      </c>
      <c r="T152" s="21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5" t="s">
        <v>150</v>
      </c>
      <c r="AT152" s="215" t="s">
        <v>145</v>
      </c>
      <c r="AU152" s="215" t="s">
        <v>83</v>
      </c>
      <c r="AY152" s="17" t="s">
        <v>142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150</v>
      </c>
      <c r="BK152" s="216">
        <f>ROUND(I152*H152,2)</f>
        <v>0</v>
      </c>
      <c r="BL152" s="17" t="s">
        <v>150</v>
      </c>
      <c r="BM152" s="215" t="s">
        <v>174</v>
      </c>
    </row>
    <row r="153" spans="1:65" s="2" customFormat="1" ht="16.5" customHeight="1">
      <c r="A153" s="34"/>
      <c r="B153" s="35"/>
      <c r="C153" s="204" t="s">
        <v>175</v>
      </c>
      <c r="D153" s="204" t="s">
        <v>145</v>
      </c>
      <c r="E153" s="205" t="s">
        <v>176</v>
      </c>
      <c r="F153" s="206" t="s">
        <v>177</v>
      </c>
      <c r="G153" s="207" t="s">
        <v>178</v>
      </c>
      <c r="H153" s="208">
        <v>480</v>
      </c>
      <c r="I153" s="209"/>
      <c r="J153" s="210">
        <f>ROUND(I153*H153,2)</f>
        <v>0</v>
      </c>
      <c r="K153" s="206" t="s">
        <v>149</v>
      </c>
      <c r="L153" s="39"/>
      <c r="M153" s="211" t="s">
        <v>1</v>
      </c>
      <c r="N153" s="212" t="s">
        <v>40</v>
      </c>
      <c r="O153" s="72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5" t="s">
        <v>150</v>
      </c>
      <c r="AT153" s="215" t="s">
        <v>145</v>
      </c>
      <c r="AU153" s="215" t="s">
        <v>83</v>
      </c>
      <c r="AY153" s="17" t="s">
        <v>142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150</v>
      </c>
      <c r="BK153" s="216">
        <f>ROUND(I153*H153,2)</f>
        <v>0</v>
      </c>
      <c r="BL153" s="17" t="s">
        <v>150</v>
      </c>
      <c r="BM153" s="215" t="s">
        <v>179</v>
      </c>
    </row>
    <row r="154" spans="1:65" s="12" customFormat="1" ht="22.8" customHeight="1">
      <c r="B154" s="188"/>
      <c r="C154" s="189"/>
      <c r="D154" s="190" t="s">
        <v>72</v>
      </c>
      <c r="E154" s="202" t="s">
        <v>150</v>
      </c>
      <c r="F154" s="202" t="s">
        <v>180</v>
      </c>
      <c r="G154" s="189"/>
      <c r="H154" s="189"/>
      <c r="I154" s="192"/>
      <c r="J154" s="203">
        <f>BK154</f>
        <v>0</v>
      </c>
      <c r="K154" s="189"/>
      <c r="L154" s="194"/>
      <c r="M154" s="195"/>
      <c r="N154" s="196"/>
      <c r="O154" s="196"/>
      <c r="P154" s="197">
        <f>SUM(P155:P158)</f>
        <v>0</v>
      </c>
      <c r="Q154" s="196"/>
      <c r="R154" s="197">
        <f>SUM(R155:R158)</f>
        <v>0.1819125</v>
      </c>
      <c r="S154" s="196"/>
      <c r="T154" s="198">
        <f>SUM(T155:T158)</f>
        <v>0</v>
      </c>
      <c r="AR154" s="199" t="s">
        <v>81</v>
      </c>
      <c r="AT154" s="200" t="s">
        <v>72</v>
      </c>
      <c r="AU154" s="200" t="s">
        <v>81</v>
      </c>
      <c r="AY154" s="199" t="s">
        <v>142</v>
      </c>
      <c r="BK154" s="201">
        <f>SUM(BK155:BK158)</f>
        <v>0</v>
      </c>
    </row>
    <row r="155" spans="1:65" s="2" customFormat="1" ht="21.75" customHeight="1">
      <c r="A155" s="34"/>
      <c r="B155" s="35"/>
      <c r="C155" s="204" t="s">
        <v>167</v>
      </c>
      <c r="D155" s="204" t="s">
        <v>145</v>
      </c>
      <c r="E155" s="205" t="s">
        <v>181</v>
      </c>
      <c r="F155" s="206" t="s">
        <v>182</v>
      </c>
      <c r="G155" s="207" t="s">
        <v>178</v>
      </c>
      <c r="H155" s="208">
        <v>5.25</v>
      </c>
      <c r="I155" s="209"/>
      <c r="J155" s="210">
        <f>ROUND(I155*H155,2)</f>
        <v>0</v>
      </c>
      <c r="K155" s="206" t="s">
        <v>149</v>
      </c>
      <c r="L155" s="39"/>
      <c r="M155" s="211" t="s">
        <v>1</v>
      </c>
      <c r="N155" s="212" t="s">
        <v>40</v>
      </c>
      <c r="O155" s="72"/>
      <c r="P155" s="213">
        <f>O155*H155</f>
        <v>0</v>
      </c>
      <c r="Q155" s="213">
        <v>3.465E-2</v>
      </c>
      <c r="R155" s="213">
        <f>Q155*H155</f>
        <v>0.1819125</v>
      </c>
      <c r="S155" s="213">
        <v>0</v>
      </c>
      <c r="T155" s="214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5" t="s">
        <v>150</v>
      </c>
      <c r="AT155" s="215" t="s">
        <v>145</v>
      </c>
      <c r="AU155" s="215" t="s">
        <v>83</v>
      </c>
      <c r="AY155" s="17" t="s">
        <v>142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150</v>
      </c>
      <c r="BK155" s="216">
        <f>ROUND(I155*H155,2)</f>
        <v>0</v>
      </c>
      <c r="BL155" s="17" t="s">
        <v>150</v>
      </c>
      <c r="BM155" s="215" t="s">
        <v>183</v>
      </c>
    </row>
    <row r="156" spans="1:65" s="2" customFormat="1" ht="21.75" customHeight="1">
      <c r="A156" s="34"/>
      <c r="B156" s="35"/>
      <c r="C156" s="217" t="s">
        <v>184</v>
      </c>
      <c r="D156" s="217" t="s">
        <v>163</v>
      </c>
      <c r="E156" s="218" t="s">
        <v>185</v>
      </c>
      <c r="F156" s="219" t="s">
        <v>186</v>
      </c>
      <c r="G156" s="220" t="s">
        <v>166</v>
      </c>
      <c r="H156" s="221">
        <v>3</v>
      </c>
      <c r="I156" s="222"/>
      <c r="J156" s="223">
        <f>ROUND(I156*H156,2)</f>
        <v>0</v>
      </c>
      <c r="K156" s="219" t="s">
        <v>1</v>
      </c>
      <c r="L156" s="224"/>
      <c r="M156" s="225" t="s">
        <v>1</v>
      </c>
      <c r="N156" s="226" t="s">
        <v>40</v>
      </c>
      <c r="O156" s="72"/>
      <c r="P156" s="213">
        <f>O156*H156</f>
        <v>0</v>
      </c>
      <c r="Q156" s="213">
        <v>0</v>
      </c>
      <c r="R156" s="213">
        <f>Q156*H156</f>
        <v>0</v>
      </c>
      <c r="S156" s="213">
        <v>0</v>
      </c>
      <c r="T156" s="214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5" t="s">
        <v>167</v>
      </c>
      <c r="AT156" s="215" t="s">
        <v>163</v>
      </c>
      <c r="AU156" s="215" t="s">
        <v>83</v>
      </c>
      <c r="AY156" s="17" t="s">
        <v>142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150</v>
      </c>
      <c r="BK156" s="216">
        <f>ROUND(I156*H156,2)</f>
        <v>0</v>
      </c>
      <c r="BL156" s="17" t="s">
        <v>150</v>
      </c>
      <c r="BM156" s="215" t="s">
        <v>187</v>
      </c>
    </row>
    <row r="157" spans="1:65" s="13" customFormat="1" ht="10.199999999999999">
      <c r="B157" s="227"/>
      <c r="C157" s="228"/>
      <c r="D157" s="229" t="s">
        <v>169</v>
      </c>
      <c r="E157" s="230" t="s">
        <v>1</v>
      </c>
      <c r="F157" s="231" t="s">
        <v>188</v>
      </c>
      <c r="G157" s="228"/>
      <c r="H157" s="232">
        <v>3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169</v>
      </c>
      <c r="AU157" s="238" t="s">
        <v>83</v>
      </c>
      <c r="AV157" s="13" t="s">
        <v>83</v>
      </c>
      <c r="AW157" s="13" t="s">
        <v>30</v>
      </c>
      <c r="AX157" s="13" t="s">
        <v>73</v>
      </c>
      <c r="AY157" s="238" t="s">
        <v>142</v>
      </c>
    </row>
    <row r="158" spans="1:65" s="14" customFormat="1" ht="10.199999999999999">
      <c r="B158" s="239"/>
      <c r="C158" s="240"/>
      <c r="D158" s="229" t="s">
        <v>169</v>
      </c>
      <c r="E158" s="241" t="s">
        <v>1</v>
      </c>
      <c r="F158" s="242" t="s">
        <v>170</v>
      </c>
      <c r="G158" s="240"/>
      <c r="H158" s="243">
        <v>3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169</v>
      </c>
      <c r="AU158" s="249" t="s">
        <v>83</v>
      </c>
      <c r="AV158" s="14" t="s">
        <v>150</v>
      </c>
      <c r="AW158" s="14" t="s">
        <v>30</v>
      </c>
      <c r="AX158" s="14" t="s">
        <v>81</v>
      </c>
      <c r="AY158" s="249" t="s">
        <v>142</v>
      </c>
    </row>
    <row r="159" spans="1:65" s="12" customFormat="1" ht="22.8" customHeight="1">
      <c r="B159" s="188"/>
      <c r="C159" s="189"/>
      <c r="D159" s="190" t="s">
        <v>72</v>
      </c>
      <c r="E159" s="202" t="s">
        <v>171</v>
      </c>
      <c r="F159" s="202" t="s">
        <v>189</v>
      </c>
      <c r="G159" s="189"/>
      <c r="H159" s="189"/>
      <c r="I159" s="192"/>
      <c r="J159" s="203">
        <f>BK159</f>
        <v>0</v>
      </c>
      <c r="K159" s="189"/>
      <c r="L159" s="194"/>
      <c r="M159" s="195"/>
      <c r="N159" s="196"/>
      <c r="O159" s="196"/>
      <c r="P159" s="197">
        <f>SUM(P160:P184)</f>
        <v>0</v>
      </c>
      <c r="Q159" s="196"/>
      <c r="R159" s="197">
        <f>SUM(R160:R184)</f>
        <v>57.594784830000002</v>
      </c>
      <c r="S159" s="196"/>
      <c r="T159" s="198">
        <f>SUM(T160:T184)</f>
        <v>20.302745999999999</v>
      </c>
      <c r="AR159" s="199" t="s">
        <v>81</v>
      </c>
      <c r="AT159" s="200" t="s">
        <v>72</v>
      </c>
      <c r="AU159" s="200" t="s">
        <v>81</v>
      </c>
      <c r="AY159" s="199" t="s">
        <v>142</v>
      </c>
      <c r="BK159" s="201">
        <f>SUM(BK160:BK184)</f>
        <v>0</v>
      </c>
    </row>
    <row r="160" spans="1:65" s="2" customFormat="1" ht="21.75" customHeight="1">
      <c r="A160" s="34"/>
      <c r="B160" s="35"/>
      <c r="C160" s="204" t="s">
        <v>190</v>
      </c>
      <c r="D160" s="204" t="s">
        <v>145</v>
      </c>
      <c r="E160" s="205" t="s">
        <v>191</v>
      </c>
      <c r="F160" s="206" t="s">
        <v>192</v>
      </c>
      <c r="G160" s="207" t="s">
        <v>154</v>
      </c>
      <c r="H160" s="208">
        <v>58.094999999999999</v>
      </c>
      <c r="I160" s="209"/>
      <c r="J160" s="210">
        <f>ROUND(I160*H160,2)</f>
        <v>0</v>
      </c>
      <c r="K160" s="206" t="s">
        <v>149</v>
      </c>
      <c r="L160" s="39"/>
      <c r="M160" s="211" t="s">
        <v>1</v>
      </c>
      <c r="N160" s="212" t="s">
        <v>40</v>
      </c>
      <c r="O160" s="72"/>
      <c r="P160" s="213">
        <f>O160*H160</f>
        <v>0</v>
      </c>
      <c r="Q160" s="213">
        <v>3.8199999999999998E-2</v>
      </c>
      <c r="R160" s="213">
        <f>Q160*H160</f>
        <v>2.2192289999999999</v>
      </c>
      <c r="S160" s="213">
        <v>0</v>
      </c>
      <c r="T160" s="21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5" t="s">
        <v>150</v>
      </c>
      <c r="AT160" s="215" t="s">
        <v>145</v>
      </c>
      <c r="AU160" s="215" t="s">
        <v>83</v>
      </c>
      <c r="AY160" s="17" t="s">
        <v>142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150</v>
      </c>
      <c r="BK160" s="216">
        <f>ROUND(I160*H160,2)</f>
        <v>0</v>
      </c>
      <c r="BL160" s="17" t="s">
        <v>150</v>
      </c>
      <c r="BM160" s="215" t="s">
        <v>193</v>
      </c>
    </row>
    <row r="161" spans="1:65" s="2" customFormat="1" ht="16.5" customHeight="1">
      <c r="A161" s="34"/>
      <c r="B161" s="35"/>
      <c r="C161" s="204" t="s">
        <v>194</v>
      </c>
      <c r="D161" s="204" t="s">
        <v>145</v>
      </c>
      <c r="E161" s="205" t="s">
        <v>195</v>
      </c>
      <c r="F161" s="206" t="s">
        <v>196</v>
      </c>
      <c r="G161" s="207" t="s">
        <v>154</v>
      </c>
      <c r="H161" s="208">
        <v>71.042000000000002</v>
      </c>
      <c r="I161" s="209"/>
      <c r="J161" s="210">
        <f>ROUND(I161*H161,2)</f>
        <v>0</v>
      </c>
      <c r="K161" s="206" t="s">
        <v>149</v>
      </c>
      <c r="L161" s="39"/>
      <c r="M161" s="211" t="s">
        <v>1</v>
      </c>
      <c r="N161" s="212" t="s">
        <v>40</v>
      </c>
      <c r="O161" s="72"/>
      <c r="P161" s="213">
        <f>O161*H161</f>
        <v>0</v>
      </c>
      <c r="Q161" s="213">
        <v>1.6760000000000001E-2</v>
      </c>
      <c r="R161" s="213">
        <f>Q161*H161</f>
        <v>1.19066392</v>
      </c>
      <c r="S161" s="213">
        <v>0</v>
      </c>
      <c r="T161" s="21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5" t="s">
        <v>150</v>
      </c>
      <c r="AT161" s="215" t="s">
        <v>145</v>
      </c>
      <c r="AU161" s="215" t="s">
        <v>83</v>
      </c>
      <c r="AY161" s="17" t="s">
        <v>142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150</v>
      </c>
      <c r="BK161" s="216">
        <f>ROUND(I161*H161,2)</f>
        <v>0</v>
      </c>
      <c r="BL161" s="17" t="s">
        <v>150</v>
      </c>
      <c r="BM161" s="215" t="s">
        <v>197</v>
      </c>
    </row>
    <row r="162" spans="1:65" s="2" customFormat="1" ht="16.5" customHeight="1">
      <c r="A162" s="34"/>
      <c r="B162" s="35"/>
      <c r="C162" s="204" t="s">
        <v>198</v>
      </c>
      <c r="D162" s="204" t="s">
        <v>145</v>
      </c>
      <c r="E162" s="205" t="s">
        <v>199</v>
      </c>
      <c r="F162" s="206" t="s">
        <v>200</v>
      </c>
      <c r="G162" s="207" t="s">
        <v>178</v>
      </c>
      <c r="H162" s="208">
        <v>630.98500000000001</v>
      </c>
      <c r="I162" s="209"/>
      <c r="J162" s="210">
        <f>ROUND(I162*H162,2)</f>
        <v>0</v>
      </c>
      <c r="K162" s="206" t="s">
        <v>149</v>
      </c>
      <c r="L162" s="39"/>
      <c r="M162" s="211" t="s">
        <v>1</v>
      </c>
      <c r="N162" s="212" t="s">
        <v>40</v>
      </c>
      <c r="O162" s="72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5" t="s">
        <v>150</v>
      </c>
      <c r="AT162" s="215" t="s">
        <v>145</v>
      </c>
      <c r="AU162" s="215" t="s">
        <v>83</v>
      </c>
      <c r="AY162" s="17" t="s">
        <v>142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150</v>
      </c>
      <c r="BK162" s="216">
        <f>ROUND(I162*H162,2)</f>
        <v>0</v>
      </c>
      <c r="BL162" s="17" t="s">
        <v>150</v>
      </c>
      <c r="BM162" s="215" t="s">
        <v>201</v>
      </c>
    </row>
    <row r="163" spans="1:65" s="2" customFormat="1" ht="21.75" customHeight="1">
      <c r="A163" s="34"/>
      <c r="B163" s="35"/>
      <c r="C163" s="204" t="s">
        <v>202</v>
      </c>
      <c r="D163" s="204" t="s">
        <v>145</v>
      </c>
      <c r="E163" s="205" t="s">
        <v>203</v>
      </c>
      <c r="F163" s="206" t="s">
        <v>204</v>
      </c>
      <c r="G163" s="207" t="s">
        <v>178</v>
      </c>
      <c r="H163" s="208">
        <v>630.98500000000001</v>
      </c>
      <c r="I163" s="209"/>
      <c r="J163" s="210">
        <f>ROUND(I163*H163,2)</f>
        <v>0</v>
      </c>
      <c r="K163" s="206" t="s">
        <v>149</v>
      </c>
      <c r="L163" s="39"/>
      <c r="M163" s="211" t="s">
        <v>1</v>
      </c>
      <c r="N163" s="212" t="s">
        <v>40</v>
      </c>
      <c r="O163" s="72"/>
      <c r="P163" s="213">
        <f>O163*H163</f>
        <v>0</v>
      </c>
      <c r="Q163" s="213">
        <v>1.5E-3</v>
      </c>
      <c r="R163" s="213">
        <f>Q163*H163</f>
        <v>0.94647750000000008</v>
      </c>
      <c r="S163" s="213">
        <v>0</v>
      </c>
      <c r="T163" s="21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5" t="s">
        <v>150</v>
      </c>
      <c r="AT163" s="215" t="s">
        <v>145</v>
      </c>
      <c r="AU163" s="215" t="s">
        <v>83</v>
      </c>
      <c r="AY163" s="17" t="s">
        <v>142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150</v>
      </c>
      <c r="BK163" s="216">
        <f>ROUND(I163*H163,2)</f>
        <v>0</v>
      </c>
      <c r="BL163" s="17" t="s">
        <v>150</v>
      </c>
      <c r="BM163" s="215" t="s">
        <v>205</v>
      </c>
    </row>
    <row r="164" spans="1:65" s="2" customFormat="1" ht="19.2">
      <c r="A164" s="34"/>
      <c r="B164" s="35"/>
      <c r="C164" s="36"/>
      <c r="D164" s="229" t="s">
        <v>206</v>
      </c>
      <c r="E164" s="36"/>
      <c r="F164" s="250" t="s">
        <v>207</v>
      </c>
      <c r="G164" s="36"/>
      <c r="H164" s="36"/>
      <c r="I164" s="116"/>
      <c r="J164" s="36"/>
      <c r="K164" s="36"/>
      <c r="L164" s="39"/>
      <c r="M164" s="251"/>
      <c r="N164" s="252"/>
      <c r="O164" s="72"/>
      <c r="P164" s="72"/>
      <c r="Q164" s="72"/>
      <c r="R164" s="72"/>
      <c r="S164" s="72"/>
      <c r="T164" s="73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206</v>
      </c>
      <c r="AU164" s="17" t="s">
        <v>83</v>
      </c>
    </row>
    <row r="165" spans="1:65" s="2" customFormat="1" ht="16.5" customHeight="1">
      <c r="A165" s="34"/>
      <c r="B165" s="35"/>
      <c r="C165" s="204" t="s">
        <v>208</v>
      </c>
      <c r="D165" s="204" t="s">
        <v>145</v>
      </c>
      <c r="E165" s="205" t="s">
        <v>209</v>
      </c>
      <c r="F165" s="206" t="s">
        <v>210</v>
      </c>
      <c r="G165" s="207" t="s">
        <v>154</v>
      </c>
      <c r="H165" s="208">
        <v>336.142</v>
      </c>
      <c r="I165" s="209"/>
      <c r="J165" s="210">
        <f t="shared" ref="J165:J173" si="0">ROUND(I165*H165,2)</f>
        <v>0</v>
      </c>
      <c r="K165" s="206" t="s">
        <v>149</v>
      </c>
      <c r="L165" s="39"/>
      <c r="M165" s="211" t="s">
        <v>1</v>
      </c>
      <c r="N165" s="212" t="s">
        <v>40</v>
      </c>
      <c r="O165" s="72"/>
      <c r="P165" s="213">
        <f t="shared" ref="P165:P173" si="1">O165*H165</f>
        <v>0</v>
      </c>
      <c r="Q165" s="213">
        <v>7.0400000000000003E-3</v>
      </c>
      <c r="R165" s="213">
        <f t="shared" ref="R165:R173" si="2">Q165*H165</f>
        <v>2.36643968</v>
      </c>
      <c r="S165" s="213">
        <v>0</v>
      </c>
      <c r="T165" s="214">
        <f t="shared" ref="T165:T173" si="3"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5" t="s">
        <v>150</v>
      </c>
      <c r="AT165" s="215" t="s">
        <v>145</v>
      </c>
      <c r="AU165" s="215" t="s">
        <v>83</v>
      </c>
      <c r="AY165" s="17" t="s">
        <v>142</v>
      </c>
      <c r="BE165" s="216">
        <f t="shared" ref="BE165:BE173" si="4">IF(N165="základní",J165,0)</f>
        <v>0</v>
      </c>
      <c r="BF165" s="216">
        <f t="shared" ref="BF165:BF173" si="5">IF(N165="snížená",J165,0)</f>
        <v>0</v>
      </c>
      <c r="BG165" s="216">
        <f t="shared" ref="BG165:BG173" si="6">IF(N165="zákl. přenesená",J165,0)</f>
        <v>0</v>
      </c>
      <c r="BH165" s="216">
        <f t="shared" ref="BH165:BH173" si="7">IF(N165="sníž. přenesená",J165,0)</f>
        <v>0</v>
      </c>
      <c r="BI165" s="216">
        <f t="shared" ref="BI165:BI173" si="8">IF(N165="nulová",J165,0)</f>
        <v>0</v>
      </c>
      <c r="BJ165" s="17" t="s">
        <v>150</v>
      </c>
      <c r="BK165" s="216">
        <f t="shared" ref="BK165:BK173" si="9">ROUND(I165*H165,2)</f>
        <v>0</v>
      </c>
      <c r="BL165" s="17" t="s">
        <v>150</v>
      </c>
      <c r="BM165" s="215" t="s">
        <v>211</v>
      </c>
    </row>
    <row r="166" spans="1:65" s="2" customFormat="1" ht="21.75" customHeight="1">
      <c r="A166" s="34"/>
      <c r="B166" s="35"/>
      <c r="C166" s="204" t="s">
        <v>8</v>
      </c>
      <c r="D166" s="204" t="s">
        <v>145</v>
      </c>
      <c r="E166" s="205" t="s">
        <v>212</v>
      </c>
      <c r="F166" s="206" t="s">
        <v>213</v>
      </c>
      <c r="G166" s="207" t="s">
        <v>154</v>
      </c>
      <c r="H166" s="208">
        <v>169.07900000000001</v>
      </c>
      <c r="I166" s="209"/>
      <c r="J166" s="210">
        <f t="shared" si="0"/>
        <v>0</v>
      </c>
      <c r="K166" s="206" t="s">
        <v>149</v>
      </c>
      <c r="L166" s="39"/>
      <c r="M166" s="211" t="s">
        <v>1</v>
      </c>
      <c r="N166" s="212" t="s">
        <v>40</v>
      </c>
      <c r="O166" s="72"/>
      <c r="P166" s="213">
        <f t="shared" si="1"/>
        <v>0</v>
      </c>
      <c r="Q166" s="213">
        <v>3.7000000000000002E-3</v>
      </c>
      <c r="R166" s="213">
        <f t="shared" si="2"/>
        <v>0.6255923000000001</v>
      </c>
      <c r="S166" s="213">
        <v>0</v>
      </c>
      <c r="T166" s="214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5" t="s">
        <v>150</v>
      </c>
      <c r="AT166" s="215" t="s">
        <v>145</v>
      </c>
      <c r="AU166" s="215" t="s">
        <v>83</v>
      </c>
      <c r="AY166" s="17" t="s">
        <v>142</v>
      </c>
      <c r="BE166" s="216">
        <f t="shared" si="4"/>
        <v>0</v>
      </c>
      <c r="BF166" s="216">
        <f t="shared" si="5"/>
        <v>0</v>
      </c>
      <c r="BG166" s="216">
        <f t="shared" si="6"/>
        <v>0</v>
      </c>
      <c r="BH166" s="216">
        <f t="shared" si="7"/>
        <v>0</v>
      </c>
      <c r="BI166" s="216">
        <f t="shared" si="8"/>
        <v>0</v>
      </c>
      <c r="BJ166" s="17" t="s">
        <v>150</v>
      </c>
      <c r="BK166" s="216">
        <f t="shared" si="9"/>
        <v>0</v>
      </c>
      <c r="BL166" s="17" t="s">
        <v>150</v>
      </c>
      <c r="BM166" s="215" t="s">
        <v>214</v>
      </c>
    </row>
    <row r="167" spans="1:65" s="2" customFormat="1" ht="21.75" customHeight="1">
      <c r="A167" s="34"/>
      <c r="B167" s="35"/>
      <c r="C167" s="204" t="s">
        <v>215</v>
      </c>
      <c r="D167" s="204" t="s">
        <v>145</v>
      </c>
      <c r="E167" s="205" t="s">
        <v>216</v>
      </c>
      <c r="F167" s="206" t="s">
        <v>217</v>
      </c>
      <c r="G167" s="207" t="s">
        <v>154</v>
      </c>
      <c r="H167" s="208">
        <v>336.142</v>
      </c>
      <c r="I167" s="209"/>
      <c r="J167" s="210">
        <f t="shared" si="0"/>
        <v>0</v>
      </c>
      <c r="K167" s="206" t="s">
        <v>149</v>
      </c>
      <c r="L167" s="39"/>
      <c r="M167" s="211" t="s">
        <v>1</v>
      </c>
      <c r="N167" s="212" t="s">
        <v>40</v>
      </c>
      <c r="O167" s="72"/>
      <c r="P167" s="213">
        <f t="shared" si="1"/>
        <v>0</v>
      </c>
      <c r="Q167" s="213">
        <v>7.3499999999999998E-3</v>
      </c>
      <c r="R167" s="213">
        <f t="shared" si="2"/>
        <v>2.4706437000000001</v>
      </c>
      <c r="S167" s="213">
        <v>0</v>
      </c>
      <c r="T167" s="214">
        <f t="shared" si="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5" t="s">
        <v>150</v>
      </c>
      <c r="AT167" s="215" t="s">
        <v>145</v>
      </c>
      <c r="AU167" s="215" t="s">
        <v>83</v>
      </c>
      <c r="AY167" s="17" t="s">
        <v>142</v>
      </c>
      <c r="BE167" s="216">
        <f t="shared" si="4"/>
        <v>0</v>
      </c>
      <c r="BF167" s="216">
        <f t="shared" si="5"/>
        <v>0</v>
      </c>
      <c r="BG167" s="216">
        <f t="shared" si="6"/>
        <v>0</v>
      </c>
      <c r="BH167" s="216">
        <f t="shared" si="7"/>
        <v>0</v>
      </c>
      <c r="BI167" s="216">
        <f t="shared" si="8"/>
        <v>0</v>
      </c>
      <c r="BJ167" s="17" t="s">
        <v>150</v>
      </c>
      <c r="BK167" s="216">
        <f t="shared" si="9"/>
        <v>0</v>
      </c>
      <c r="BL167" s="17" t="s">
        <v>150</v>
      </c>
      <c r="BM167" s="215" t="s">
        <v>218</v>
      </c>
    </row>
    <row r="168" spans="1:65" s="2" customFormat="1" ht="21.75" customHeight="1">
      <c r="A168" s="34"/>
      <c r="B168" s="35"/>
      <c r="C168" s="204" t="s">
        <v>219</v>
      </c>
      <c r="D168" s="204" t="s">
        <v>145</v>
      </c>
      <c r="E168" s="205" t="s">
        <v>220</v>
      </c>
      <c r="F168" s="206" t="s">
        <v>221</v>
      </c>
      <c r="G168" s="207" t="s">
        <v>154</v>
      </c>
      <c r="H168" s="208">
        <v>672.28399999999999</v>
      </c>
      <c r="I168" s="209"/>
      <c r="J168" s="210">
        <f t="shared" si="0"/>
        <v>0</v>
      </c>
      <c r="K168" s="206" t="s">
        <v>149</v>
      </c>
      <c r="L168" s="39"/>
      <c r="M168" s="211" t="s">
        <v>1</v>
      </c>
      <c r="N168" s="212" t="s">
        <v>40</v>
      </c>
      <c r="O168" s="72"/>
      <c r="P168" s="213">
        <f t="shared" si="1"/>
        <v>0</v>
      </c>
      <c r="Q168" s="213">
        <v>2.5999999999999998E-4</v>
      </c>
      <c r="R168" s="213">
        <f t="shared" si="2"/>
        <v>0.17479383999999998</v>
      </c>
      <c r="S168" s="213">
        <v>0</v>
      </c>
      <c r="T168" s="214">
        <f t="shared" si="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5" t="s">
        <v>150</v>
      </c>
      <c r="AT168" s="215" t="s">
        <v>145</v>
      </c>
      <c r="AU168" s="215" t="s">
        <v>83</v>
      </c>
      <c r="AY168" s="17" t="s">
        <v>142</v>
      </c>
      <c r="BE168" s="216">
        <f t="shared" si="4"/>
        <v>0</v>
      </c>
      <c r="BF168" s="216">
        <f t="shared" si="5"/>
        <v>0</v>
      </c>
      <c r="BG168" s="216">
        <f t="shared" si="6"/>
        <v>0</v>
      </c>
      <c r="BH168" s="216">
        <f t="shared" si="7"/>
        <v>0</v>
      </c>
      <c r="BI168" s="216">
        <f t="shared" si="8"/>
        <v>0</v>
      </c>
      <c r="BJ168" s="17" t="s">
        <v>150</v>
      </c>
      <c r="BK168" s="216">
        <f t="shared" si="9"/>
        <v>0</v>
      </c>
      <c r="BL168" s="17" t="s">
        <v>150</v>
      </c>
      <c r="BM168" s="215" t="s">
        <v>222</v>
      </c>
    </row>
    <row r="169" spans="1:65" s="2" customFormat="1" ht="21.75" customHeight="1">
      <c r="A169" s="34"/>
      <c r="B169" s="35"/>
      <c r="C169" s="204" t="s">
        <v>223</v>
      </c>
      <c r="D169" s="204" t="s">
        <v>145</v>
      </c>
      <c r="E169" s="205" t="s">
        <v>224</v>
      </c>
      <c r="F169" s="206" t="s">
        <v>225</v>
      </c>
      <c r="G169" s="207" t="s">
        <v>154</v>
      </c>
      <c r="H169" s="208">
        <v>672.28399999999999</v>
      </c>
      <c r="I169" s="209"/>
      <c r="J169" s="210">
        <f t="shared" si="0"/>
        <v>0</v>
      </c>
      <c r="K169" s="206" t="s">
        <v>149</v>
      </c>
      <c r="L169" s="39"/>
      <c r="M169" s="211" t="s">
        <v>1</v>
      </c>
      <c r="N169" s="212" t="s">
        <v>40</v>
      </c>
      <c r="O169" s="72"/>
      <c r="P169" s="213">
        <f t="shared" si="1"/>
        <v>0</v>
      </c>
      <c r="Q169" s="213">
        <v>4.3800000000000002E-3</v>
      </c>
      <c r="R169" s="213">
        <f t="shared" si="2"/>
        <v>2.94460392</v>
      </c>
      <c r="S169" s="213">
        <v>0</v>
      </c>
      <c r="T169" s="214">
        <f t="shared" si="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5" t="s">
        <v>150</v>
      </c>
      <c r="AT169" s="215" t="s">
        <v>145</v>
      </c>
      <c r="AU169" s="215" t="s">
        <v>83</v>
      </c>
      <c r="AY169" s="17" t="s">
        <v>142</v>
      </c>
      <c r="BE169" s="216">
        <f t="shared" si="4"/>
        <v>0</v>
      </c>
      <c r="BF169" s="216">
        <f t="shared" si="5"/>
        <v>0</v>
      </c>
      <c r="BG169" s="216">
        <f t="shared" si="6"/>
        <v>0</v>
      </c>
      <c r="BH169" s="216">
        <f t="shared" si="7"/>
        <v>0</v>
      </c>
      <c r="BI169" s="216">
        <f t="shared" si="8"/>
        <v>0</v>
      </c>
      <c r="BJ169" s="17" t="s">
        <v>150</v>
      </c>
      <c r="BK169" s="216">
        <f t="shared" si="9"/>
        <v>0</v>
      </c>
      <c r="BL169" s="17" t="s">
        <v>150</v>
      </c>
      <c r="BM169" s="215" t="s">
        <v>226</v>
      </c>
    </row>
    <row r="170" spans="1:65" s="2" customFormat="1" ht="21.75" customHeight="1">
      <c r="A170" s="34"/>
      <c r="B170" s="35"/>
      <c r="C170" s="204" t="s">
        <v>227</v>
      </c>
      <c r="D170" s="204" t="s">
        <v>145</v>
      </c>
      <c r="E170" s="205" t="s">
        <v>228</v>
      </c>
      <c r="F170" s="206" t="s">
        <v>229</v>
      </c>
      <c r="G170" s="207" t="s">
        <v>154</v>
      </c>
      <c r="H170" s="208">
        <v>336.142</v>
      </c>
      <c r="I170" s="209"/>
      <c r="J170" s="210">
        <f t="shared" si="0"/>
        <v>0</v>
      </c>
      <c r="K170" s="206" t="s">
        <v>149</v>
      </c>
      <c r="L170" s="39"/>
      <c r="M170" s="211" t="s">
        <v>1</v>
      </c>
      <c r="N170" s="212" t="s">
        <v>40</v>
      </c>
      <c r="O170" s="72"/>
      <c r="P170" s="213">
        <f t="shared" si="1"/>
        <v>0</v>
      </c>
      <c r="Q170" s="213">
        <v>2.3099999999999999E-2</v>
      </c>
      <c r="R170" s="213">
        <f t="shared" si="2"/>
        <v>7.7648801999999995</v>
      </c>
      <c r="S170" s="213">
        <v>0</v>
      </c>
      <c r="T170" s="214">
        <f t="shared" si="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5" t="s">
        <v>150</v>
      </c>
      <c r="AT170" s="215" t="s">
        <v>145</v>
      </c>
      <c r="AU170" s="215" t="s">
        <v>83</v>
      </c>
      <c r="AY170" s="17" t="s">
        <v>142</v>
      </c>
      <c r="BE170" s="216">
        <f t="shared" si="4"/>
        <v>0</v>
      </c>
      <c r="BF170" s="216">
        <f t="shared" si="5"/>
        <v>0</v>
      </c>
      <c r="BG170" s="216">
        <f t="shared" si="6"/>
        <v>0</v>
      </c>
      <c r="BH170" s="216">
        <f t="shared" si="7"/>
        <v>0</v>
      </c>
      <c r="BI170" s="216">
        <f t="shared" si="8"/>
        <v>0</v>
      </c>
      <c r="BJ170" s="17" t="s">
        <v>150</v>
      </c>
      <c r="BK170" s="216">
        <f t="shared" si="9"/>
        <v>0</v>
      </c>
      <c r="BL170" s="17" t="s">
        <v>150</v>
      </c>
      <c r="BM170" s="215" t="s">
        <v>230</v>
      </c>
    </row>
    <row r="171" spans="1:65" s="2" customFormat="1" ht="21.75" customHeight="1">
      <c r="A171" s="34"/>
      <c r="B171" s="35"/>
      <c r="C171" s="204" t="s">
        <v>231</v>
      </c>
      <c r="D171" s="204" t="s">
        <v>145</v>
      </c>
      <c r="E171" s="205" t="s">
        <v>232</v>
      </c>
      <c r="F171" s="206" t="s">
        <v>233</v>
      </c>
      <c r="G171" s="207" t="s">
        <v>154</v>
      </c>
      <c r="H171" s="208">
        <v>672.28399999999999</v>
      </c>
      <c r="I171" s="209"/>
      <c r="J171" s="210">
        <f t="shared" si="0"/>
        <v>0</v>
      </c>
      <c r="K171" s="206" t="s">
        <v>149</v>
      </c>
      <c r="L171" s="39"/>
      <c r="M171" s="211" t="s">
        <v>1</v>
      </c>
      <c r="N171" s="212" t="s">
        <v>40</v>
      </c>
      <c r="O171" s="72"/>
      <c r="P171" s="213">
        <f t="shared" si="1"/>
        <v>0</v>
      </c>
      <c r="Q171" s="213">
        <v>2.6800000000000001E-3</v>
      </c>
      <c r="R171" s="213">
        <f t="shared" si="2"/>
        <v>1.8017211200000001</v>
      </c>
      <c r="S171" s="213">
        <v>0</v>
      </c>
      <c r="T171" s="214">
        <f t="shared" si="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5" t="s">
        <v>150</v>
      </c>
      <c r="AT171" s="215" t="s">
        <v>145</v>
      </c>
      <c r="AU171" s="215" t="s">
        <v>83</v>
      </c>
      <c r="AY171" s="17" t="s">
        <v>142</v>
      </c>
      <c r="BE171" s="216">
        <f t="shared" si="4"/>
        <v>0</v>
      </c>
      <c r="BF171" s="216">
        <f t="shared" si="5"/>
        <v>0</v>
      </c>
      <c r="BG171" s="216">
        <f t="shared" si="6"/>
        <v>0</v>
      </c>
      <c r="BH171" s="216">
        <f t="shared" si="7"/>
        <v>0</v>
      </c>
      <c r="BI171" s="216">
        <f t="shared" si="8"/>
        <v>0</v>
      </c>
      <c r="BJ171" s="17" t="s">
        <v>150</v>
      </c>
      <c r="BK171" s="216">
        <f t="shared" si="9"/>
        <v>0</v>
      </c>
      <c r="BL171" s="17" t="s">
        <v>150</v>
      </c>
      <c r="BM171" s="215" t="s">
        <v>234</v>
      </c>
    </row>
    <row r="172" spans="1:65" s="2" customFormat="1" ht="21.75" customHeight="1">
      <c r="A172" s="34"/>
      <c r="B172" s="35"/>
      <c r="C172" s="204" t="s">
        <v>7</v>
      </c>
      <c r="D172" s="204" t="s">
        <v>145</v>
      </c>
      <c r="E172" s="205" t="s">
        <v>235</v>
      </c>
      <c r="F172" s="206" t="s">
        <v>236</v>
      </c>
      <c r="G172" s="207" t="s">
        <v>154</v>
      </c>
      <c r="H172" s="208">
        <v>789.803</v>
      </c>
      <c r="I172" s="209"/>
      <c r="J172" s="210">
        <f t="shared" si="0"/>
        <v>0</v>
      </c>
      <c r="K172" s="206" t="s">
        <v>149</v>
      </c>
      <c r="L172" s="39"/>
      <c r="M172" s="211" t="s">
        <v>1</v>
      </c>
      <c r="N172" s="212" t="s">
        <v>40</v>
      </c>
      <c r="O172" s="72"/>
      <c r="P172" s="213">
        <f t="shared" si="1"/>
        <v>0</v>
      </c>
      <c r="Q172" s="213">
        <v>7.0400000000000003E-3</v>
      </c>
      <c r="R172" s="213">
        <f t="shared" si="2"/>
        <v>5.5602131200000002</v>
      </c>
      <c r="S172" s="213">
        <v>0</v>
      </c>
      <c r="T172" s="214">
        <f t="shared" si="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5" t="s">
        <v>150</v>
      </c>
      <c r="AT172" s="215" t="s">
        <v>145</v>
      </c>
      <c r="AU172" s="215" t="s">
        <v>83</v>
      </c>
      <c r="AY172" s="17" t="s">
        <v>142</v>
      </c>
      <c r="BE172" s="216">
        <f t="shared" si="4"/>
        <v>0</v>
      </c>
      <c r="BF172" s="216">
        <f t="shared" si="5"/>
        <v>0</v>
      </c>
      <c r="BG172" s="216">
        <f t="shared" si="6"/>
        <v>0</v>
      </c>
      <c r="BH172" s="216">
        <f t="shared" si="7"/>
        <v>0</v>
      </c>
      <c r="BI172" s="216">
        <f t="shared" si="8"/>
        <v>0</v>
      </c>
      <c r="BJ172" s="17" t="s">
        <v>150</v>
      </c>
      <c r="BK172" s="216">
        <f t="shared" si="9"/>
        <v>0</v>
      </c>
      <c r="BL172" s="17" t="s">
        <v>150</v>
      </c>
      <c r="BM172" s="215" t="s">
        <v>237</v>
      </c>
    </row>
    <row r="173" spans="1:65" s="2" customFormat="1" ht="21.75" customHeight="1">
      <c r="A173" s="34"/>
      <c r="B173" s="35"/>
      <c r="C173" s="204" t="s">
        <v>238</v>
      </c>
      <c r="D173" s="204" t="s">
        <v>145</v>
      </c>
      <c r="E173" s="205" t="s">
        <v>239</v>
      </c>
      <c r="F173" s="206" t="s">
        <v>240</v>
      </c>
      <c r="G173" s="207" t="s">
        <v>154</v>
      </c>
      <c r="H173" s="208">
        <v>157.96100000000001</v>
      </c>
      <c r="I173" s="209"/>
      <c r="J173" s="210">
        <f t="shared" si="0"/>
        <v>0</v>
      </c>
      <c r="K173" s="206" t="s">
        <v>149</v>
      </c>
      <c r="L173" s="39"/>
      <c r="M173" s="211" t="s">
        <v>1</v>
      </c>
      <c r="N173" s="212" t="s">
        <v>40</v>
      </c>
      <c r="O173" s="72"/>
      <c r="P173" s="213">
        <f t="shared" si="1"/>
        <v>0</v>
      </c>
      <c r="Q173" s="213">
        <v>1.4E-3</v>
      </c>
      <c r="R173" s="213">
        <f t="shared" si="2"/>
        <v>0.22114540000000002</v>
      </c>
      <c r="S173" s="213">
        <v>0</v>
      </c>
      <c r="T173" s="214">
        <f t="shared" si="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5" t="s">
        <v>150</v>
      </c>
      <c r="AT173" s="215" t="s">
        <v>145</v>
      </c>
      <c r="AU173" s="215" t="s">
        <v>83</v>
      </c>
      <c r="AY173" s="17" t="s">
        <v>142</v>
      </c>
      <c r="BE173" s="216">
        <f t="shared" si="4"/>
        <v>0</v>
      </c>
      <c r="BF173" s="216">
        <f t="shared" si="5"/>
        <v>0</v>
      </c>
      <c r="BG173" s="216">
        <f t="shared" si="6"/>
        <v>0</v>
      </c>
      <c r="BH173" s="216">
        <f t="shared" si="7"/>
        <v>0</v>
      </c>
      <c r="BI173" s="216">
        <f t="shared" si="8"/>
        <v>0</v>
      </c>
      <c r="BJ173" s="17" t="s">
        <v>150</v>
      </c>
      <c r="BK173" s="216">
        <f t="shared" si="9"/>
        <v>0</v>
      </c>
      <c r="BL173" s="17" t="s">
        <v>150</v>
      </c>
      <c r="BM173" s="215" t="s">
        <v>241</v>
      </c>
    </row>
    <row r="174" spans="1:65" s="2" customFormat="1" ht="28.8">
      <c r="A174" s="34"/>
      <c r="B174" s="35"/>
      <c r="C174" s="36"/>
      <c r="D174" s="229" t="s">
        <v>206</v>
      </c>
      <c r="E174" s="36"/>
      <c r="F174" s="250" t="s">
        <v>242</v>
      </c>
      <c r="G174" s="36"/>
      <c r="H174" s="36"/>
      <c r="I174" s="116"/>
      <c r="J174" s="36"/>
      <c r="K174" s="36"/>
      <c r="L174" s="39"/>
      <c r="M174" s="251"/>
      <c r="N174" s="252"/>
      <c r="O174" s="72"/>
      <c r="P174" s="72"/>
      <c r="Q174" s="72"/>
      <c r="R174" s="72"/>
      <c r="S174" s="72"/>
      <c r="T174" s="73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206</v>
      </c>
      <c r="AU174" s="17" t="s">
        <v>83</v>
      </c>
    </row>
    <row r="175" spans="1:65" s="2" customFormat="1" ht="21.75" customHeight="1">
      <c r="A175" s="34"/>
      <c r="B175" s="35"/>
      <c r="C175" s="204" t="s">
        <v>243</v>
      </c>
      <c r="D175" s="204" t="s">
        <v>145</v>
      </c>
      <c r="E175" s="205" t="s">
        <v>244</v>
      </c>
      <c r="F175" s="206" t="s">
        <v>245</v>
      </c>
      <c r="G175" s="207" t="s">
        <v>154</v>
      </c>
      <c r="H175" s="208">
        <v>1073.97</v>
      </c>
      <c r="I175" s="209"/>
      <c r="J175" s="210">
        <f t="shared" ref="J175:J184" si="10">ROUND(I175*H175,2)</f>
        <v>0</v>
      </c>
      <c r="K175" s="206" t="s">
        <v>149</v>
      </c>
      <c r="L175" s="39"/>
      <c r="M175" s="211" t="s">
        <v>1</v>
      </c>
      <c r="N175" s="212" t="s">
        <v>40</v>
      </c>
      <c r="O175" s="72"/>
      <c r="P175" s="213">
        <f t="shared" ref="P175:P184" si="11">O175*H175</f>
        <v>0</v>
      </c>
      <c r="Q175" s="213">
        <v>2.5999999999999998E-4</v>
      </c>
      <c r="R175" s="213">
        <f t="shared" ref="R175:R184" si="12">Q175*H175</f>
        <v>0.27923219999999999</v>
      </c>
      <c r="S175" s="213">
        <v>0</v>
      </c>
      <c r="T175" s="214">
        <f t="shared" ref="T175:T184" si="13"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5" t="s">
        <v>150</v>
      </c>
      <c r="AT175" s="215" t="s">
        <v>145</v>
      </c>
      <c r="AU175" s="215" t="s">
        <v>83</v>
      </c>
      <c r="AY175" s="17" t="s">
        <v>142</v>
      </c>
      <c r="BE175" s="216">
        <f t="shared" ref="BE175:BE184" si="14">IF(N175="základní",J175,0)</f>
        <v>0</v>
      </c>
      <c r="BF175" s="216">
        <f t="shared" ref="BF175:BF184" si="15">IF(N175="snížená",J175,0)</f>
        <v>0</v>
      </c>
      <c r="BG175" s="216">
        <f t="shared" ref="BG175:BG184" si="16">IF(N175="zákl. přenesená",J175,0)</f>
        <v>0</v>
      </c>
      <c r="BH175" s="216">
        <f t="shared" ref="BH175:BH184" si="17">IF(N175="sníž. přenesená",J175,0)</f>
        <v>0</v>
      </c>
      <c r="BI175" s="216">
        <f t="shared" ref="BI175:BI184" si="18">IF(N175="nulová",J175,0)</f>
        <v>0</v>
      </c>
      <c r="BJ175" s="17" t="s">
        <v>150</v>
      </c>
      <c r="BK175" s="216">
        <f t="shared" ref="BK175:BK184" si="19">ROUND(I175*H175,2)</f>
        <v>0</v>
      </c>
      <c r="BL175" s="17" t="s">
        <v>150</v>
      </c>
      <c r="BM175" s="215" t="s">
        <v>246</v>
      </c>
    </row>
    <row r="176" spans="1:65" s="2" customFormat="1" ht="21.75" customHeight="1">
      <c r="A176" s="34"/>
      <c r="B176" s="35"/>
      <c r="C176" s="204" t="s">
        <v>247</v>
      </c>
      <c r="D176" s="204" t="s">
        <v>145</v>
      </c>
      <c r="E176" s="205" t="s">
        <v>248</v>
      </c>
      <c r="F176" s="206" t="s">
        <v>249</v>
      </c>
      <c r="G176" s="207" t="s">
        <v>154</v>
      </c>
      <c r="H176" s="208">
        <v>9.3800000000000008</v>
      </c>
      <c r="I176" s="209"/>
      <c r="J176" s="210">
        <f t="shared" si="10"/>
        <v>0</v>
      </c>
      <c r="K176" s="206" t="s">
        <v>149</v>
      </c>
      <c r="L176" s="39"/>
      <c r="M176" s="211" t="s">
        <v>1</v>
      </c>
      <c r="N176" s="212" t="s">
        <v>40</v>
      </c>
      <c r="O176" s="72"/>
      <c r="P176" s="213">
        <f t="shared" si="11"/>
        <v>0</v>
      </c>
      <c r="Q176" s="213">
        <v>3.6800000000000001E-3</v>
      </c>
      <c r="R176" s="213">
        <f t="shared" si="12"/>
        <v>3.4518400000000005E-2</v>
      </c>
      <c r="S176" s="213">
        <v>0</v>
      </c>
      <c r="T176" s="214">
        <f t="shared" si="1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5" t="s">
        <v>150</v>
      </c>
      <c r="AT176" s="215" t="s">
        <v>145</v>
      </c>
      <c r="AU176" s="215" t="s">
        <v>83</v>
      </c>
      <c r="AY176" s="17" t="s">
        <v>142</v>
      </c>
      <c r="BE176" s="216">
        <f t="shared" si="14"/>
        <v>0</v>
      </c>
      <c r="BF176" s="216">
        <f t="shared" si="15"/>
        <v>0</v>
      </c>
      <c r="BG176" s="216">
        <f t="shared" si="16"/>
        <v>0</v>
      </c>
      <c r="BH176" s="216">
        <f t="shared" si="17"/>
        <v>0</v>
      </c>
      <c r="BI176" s="216">
        <f t="shared" si="18"/>
        <v>0</v>
      </c>
      <c r="BJ176" s="17" t="s">
        <v>150</v>
      </c>
      <c r="BK176" s="216">
        <f t="shared" si="19"/>
        <v>0</v>
      </c>
      <c r="BL176" s="17" t="s">
        <v>150</v>
      </c>
      <c r="BM176" s="215" t="s">
        <v>250</v>
      </c>
    </row>
    <row r="177" spans="1:65" s="2" customFormat="1" ht="21.75" customHeight="1">
      <c r="A177" s="34"/>
      <c r="B177" s="35"/>
      <c r="C177" s="204" t="s">
        <v>251</v>
      </c>
      <c r="D177" s="204" t="s">
        <v>145</v>
      </c>
      <c r="E177" s="205" t="s">
        <v>252</v>
      </c>
      <c r="F177" s="206" t="s">
        <v>253</v>
      </c>
      <c r="G177" s="207" t="s">
        <v>154</v>
      </c>
      <c r="H177" s="208">
        <v>789.803</v>
      </c>
      <c r="I177" s="209"/>
      <c r="J177" s="210">
        <f t="shared" si="10"/>
        <v>0</v>
      </c>
      <c r="K177" s="206" t="s">
        <v>149</v>
      </c>
      <c r="L177" s="39"/>
      <c r="M177" s="211" t="s">
        <v>1</v>
      </c>
      <c r="N177" s="212" t="s">
        <v>40</v>
      </c>
      <c r="O177" s="72"/>
      <c r="P177" s="213">
        <f t="shared" si="11"/>
        <v>0</v>
      </c>
      <c r="Q177" s="213">
        <v>2.7000000000000001E-3</v>
      </c>
      <c r="R177" s="213">
        <f t="shared" si="12"/>
        <v>2.1324681000000001</v>
      </c>
      <c r="S177" s="213">
        <v>0</v>
      </c>
      <c r="T177" s="214">
        <f t="shared" si="1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5" t="s">
        <v>150</v>
      </c>
      <c r="AT177" s="215" t="s">
        <v>145</v>
      </c>
      <c r="AU177" s="215" t="s">
        <v>83</v>
      </c>
      <c r="AY177" s="17" t="s">
        <v>142</v>
      </c>
      <c r="BE177" s="216">
        <f t="shared" si="14"/>
        <v>0</v>
      </c>
      <c r="BF177" s="216">
        <f t="shared" si="15"/>
        <v>0</v>
      </c>
      <c r="BG177" s="216">
        <f t="shared" si="16"/>
        <v>0</v>
      </c>
      <c r="BH177" s="216">
        <f t="shared" si="17"/>
        <v>0</v>
      </c>
      <c r="BI177" s="216">
        <f t="shared" si="18"/>
        <v>0</v>
      </c>
      <c r="BJ177" s="17" t="s">
        <v>150</v>
      </c>
      <c r="BK177" s="216">
        <f t="shared" si="19"/>
        <v>0</v>
      </c>
      <c r="BL177" s="17" t="s">
        <v>150</v>
      </c>
      <c r="BM177" s="215" t="s">
        <v>254</v>
      </c>
    </row>
    <row r="178" spans="1:65" s="2" customFormat="1" ht="21.75" customHeight="1">
      <c r="A178" s="34"/>
      <c r="B178" s="35"/>
      <c r="C178" s="204" t="s">
        <v>255</v>
      </c>
      <c r="D178" s="204" t="s">
        <v>145</v>
      </c>
      <c r="E178" s="205" t="s">
        <v>256</v>
      </c>
      <c r="F178" s="206" t="s">
        <v>257</v>
      </c>
      <c r="G178" s="207" t="s">
        <v>154</v>
      </c>
      <c r="H178" s="208">
        <v>169.07900000000001</v>
      </c>
      <c r="I178" s="209"/>
      <c r="J178" s="210">
        <f t="shared" si="10"/>
        <v>0</v>
      </c>
      <c r="K178" s="206" t="s">
        <v>149</v>
      </c>
      <c r="L178" s="39"/>
      <c r="M178" s="211" t="s">
        <v>1</v>
      </c>
      <c r="N178" s="212" t="s">
        <v>40</v>
      </c>
      <c r="O178" s="72"/>
      <c r="P178" s="213">
        <f t="shared" si="11"/>
        <v>0</v>
      </c>
      <c r="Q178" s="213">
        <v>1.4E-3</v>
      </c>
      <c r="R178" s="213">
        <f t="shared" si="12"/>
        <v>0.23671060000000002</v>
      </c>
      <c r="S178" s="213">
        <v>0</v>
      </c>
      <c r="T178" s="214">
        <f t="shared" si="1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5" t="s">
        <v>150</v>
      </c>
      <c r="AT178" s="215" t="s">
        <v>145</v>
      </c>
      <c r="AU178" s="215" t="s">
        <v>83</v>
      </c>
      <c r="AY178" s="17" t="s">
        <v>142</v>
      </c>
      <c r="BE178" s="216">
        <f t="shared" si="14"/>
        <v>0</v>
      </c>
      <c r="BF178" s="216">
        <f t="shared" si="15"/>
        <v>0</v>
      </c>
      <c r="BG178" s="216">
        <f t="shared" si="16"/>
        <v>0</v>
      </c>
      <c r="BH178" s="216">
        <f t="shared" si="17"/>
        <v>0</v>
      </c>
      <c r="BI178" s="216">
        <f t="shared" si="18"/>
        <v>0</v>
      </c>
      <c r="BJ178" s="17" t="s">
        <v>150</v>
      </c>
      <c r="BK178" s="216">
        <f t="shared" si="19"/>
        <v>0</v>
      </c>
      <c r="BL178" s="17" t="s">
        <v>150</v>
      </c>
      <c r="BM178" s="215" t="s">
        <v>258</v>
      </c>
    </row>
    <row r="179" spans="1:65" s="2" customFormat="1" ht="21.75" customHeight="1">
      <c r="A179" s="34"/>
      <c r="B179" s="35"/>
      <c r="C179" s="204" t="s">
        <v>259</v>
      </c>
      <c r="D179" s="204" t="s">
        <v>145</v>
      </c>
      <c r="E179" s="205" t="s">
        <v>260</v>
      </c>
      <c r="F179" s="206" t="s">
        <v>261</v>
      </c>
      <c r="G179" s="207" t="s">
        <v>154</v>
      </c>
      <c r="H179" s="208">
        <v>258.71699999999998</v>
      </c>
      <c r="I179" s="209"/>
      <c r="J179" s="210">
        <f t="shared" si="10"/>
        <v>0</v>
      </c>
      <c r="K179" s="206" t="s">
        <v>149</v>
      </c>
      <c r="L179" s="39"/>
      <c r="M179" s="211" t="s">
        <v>1</v>
      </c>
      <c r="N179" s="212" t="s">
        <v>40</v>
      </c>
      <c r="O179" s="72"/>
      <c r="P179" s="213">
        <f t="shared" si="11"/>
        <v>0</v>
      </c>
      <c r="Q179" s="213">
        <v>0</v>
      </c>
      <c r="R179" s="213">
        <f t="shared" si="12"/>
        <v>0</v>
      </c>
      <c r="S179" s="213">
        <v>0</v>
      </c>
      <c r="T179" s="214">
        <f t="shared" si="1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5" t="s">
        <v>150</v>
      </c>
      <c r="AT179" s="215" t="s">
        <v>145</v>
      </c>
      <c r="AU179" s="215" t="s">
        <v>83</v>
      </c>
      <c r="AY179" s="17" t="s">
        <v>142</v>
      </c>
      <c r="BE179" s="216">
        <f t="shared" si="14"/>
        <v>0</v>
      </c>
      <c r="BF179" s="216">
        <f t="shared" si="15"/>
        <v>0</v>
      </c>
      <c r="BG179" s="216">
        <f t="shared" si="16"/>
        <v>0</v>
      </c>
      <c r="BH179" s="216">
        <f t="shared" si="17"/>
        <v>0</v>
      </c>
      <c r="BI179" s="216">
        <f t="shared" si="18"/>
        <v>0</v>
      </c>
      <c r="BJ179" s="17" t="s">
        <v>150</v>
      </c>
      <c r="BK179" s="216">
        <f t="shared" si="19"/>
        <v>0</v>
      </c>
      <c r="BL179" s="17" t="s">
        <v>150</v>
      </c>
      <c r="BM179" s="215" t="s">
        <v>262</v>
      </c>
    </row>
    <row r="180" spans="1:65" s="2" customFormat="1" ht="16.5" customHeight="1">
      <c r="A180" s="34"/>
      <c r="B180" s="35"/>
      <c r="C180" s="204" t="s">
        <v>263</v>
      </c>
      <c r="D180" s="204" t="s">
        <v>145</v>
      </c>
      <c r="E180" s="205" t="s">
        <v>264</v>
      </c>
      <c r="F180" s="206" t="s">
        <v>265</v>
      </c>
      <c r="G180" s="207" t="s">
        <v>154</v>
      </c>
      <c r="H180" s="208">
        <v>2597.098</v>
      </c>
      <c r="I180" s="209"/>
      <c r="J180" s="210">
        <f t="shared" si="10"/>
        <v>0</v>
      </c>
      <c r="K180" s="206" t="s">
        <v>149</v>
      </c>
      <c r="L180" s="39"/>
      <c r="M180" s="211" t="s">
        <v>1</v>
      </c>
      <c r="N180" s="212" t="s">
        <v>40</v>
      </c>
      <c r="O180" s="72"/>
      <c r="P180" s="213">
        <f t="shared" si="11"/>
        <v>0</v>
      </c>
      <c r="Q180" s="213">
        <v>0</v>
      </c>
      <c r="R180" s="213">
        <f t="shared" si="12"/>
        <v>0</v>
      </c>
      <c r="S180" s="213">
        <v>0</v>
      </c>
      <c r="T180" s="214">
        <f t="shared" si="1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5" t="s">
        <v>150</v>
      </c>
      <c r="AT180" s="215" t="s">
        <v>145</v>
      </c>
      <c r="AU180" s="215" t="s">
        <v>83</v>
      </c>
      <c r="AY180" s="17" t="s">
        <v>142</v>
      </c>
      <c r="BE180" s="216">
        <f t="shared" si="14"/>
        <v>0</v>
      </c>
      <c r="BF180" s="216">
        <f t="shared" si="15"/>
        <v>0</v>
      </c>
      <c r="BG180" s="216">
        <f t="shared" si="16"/>
        <v>0</v>
      </c>
      <c r="BH180" s="216">
        <f t="shared" si="17"/>
        <v>0</v>
      </c>
      <c r="BI180" s="216">
        <f t="shared" si="18"/>
        <v>0</v>
      </c>
      <c r="BJ180" s="17" t="s">
        <v>150</v>
      </c>
      <c r="BK180" s="216">
        <f t="shared" si="19"/>
        <v>0</v>
      </c>
      <c r="BL180" s="17" t="s">
        <v>150</v>
      </c>
      <c r="BM180" s="215" t="s">
        <v>266</v>
      </c>
    </row>
    <row r="181" spans="1:65" s="2" customFormat="1" ht="21.75" customHeight="1">
      <c r="A181" s="34"/>
      <c r="B181" s="35"/>
      <c r="C181" s="204" t="s">
        <v>267</v>
      </c>
      <c r="D181" s="204" t="s">
        <v>145</v>
      </c>
      <c r="E181" s="205" t="s">
        <v>268</v>
      </c>
      <c r="F181" s="206" t="s">
        <v>269</v>
      </c>
      <c r="G181" s="207" t="s">
        <v>154</v>
      </c>
      <c r="H181" s="208">
        <v>789.803</v>
      </c>
      <c r="I181" s="209"/>
      <c r="J181" s="210">
        <f t="shared" si="10"/>
        <v>0</v>
      </c>
      <c r="K181" s="206" t="s">
        <v>149</v>
      </c>
      <c r="L181" s="39"/>
      <c r="M181" s="211" t="s">
        <v>1</v>
      </c>
      <c r="N181" s="212" t="s">
        <v>40</v>
      </c>
      <c r="O181" s="72"/>
      <c r="P181" s="213">
        <f t="shared" si="11"/>
        <v>0</v>
      </c>
      <c r="Q181" s="213">
        <v>2.4E-2</v>
      </c>
      <c r="R181" s="213">
        <f t="shared" si="12"/>
        <v>18.955272000000001</v>
      </c>
      <c r="S181" s="213">
        <v>2.4E-2</v>
      </c>
      <c r="T181" s="214">
        <f t="shared" si="13"/>
        <v>18.955272000000001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5" t="s">
        <v>150</v>
      </c>
      <c r="AT181" s="215" t="s">
        <v>145</v>
      </c>
      <c r="AU181" s="215" t="s">
        <v>83</v>
      </c>
      <c r="AY181" s="17" t="s">
        <v>142</v>
      </c>
      <c r="BE181" s="216">
        <f t="shared" si="14"/>
        <v>0</v>
      </c>
      <c r="BF181" s="216">
        <f t="shared" si="15"/>
        <v>0</v>
      </c>
      <c r="BG181" s="216">
        <f t="shared" si="16"/>
        <v>0</v>
      </c>
      <c r="BH181" s="216">
        <f t="shared" si="17"/>
        <v>0</v>
      </c>
      <c r="BI181" s="216">
        <f t="shared" si="18"/>
        <v>0</v>
      </c>
      <c r="BJ181" s="17" t="s">
        <v>150</v>
      </c>
      <c r="BK181" s="216">
        <f t="shared" si="19"/>
        <v>0</v>
      </c>
      <c r="BL181" s="17" t="s">
        <v>150</v>
      </c>
      <c r="BM181" s="215" t="s">
        <v>270</v>
      </c>
    </row>
    <row r="182" spans="1:65" s="2" customFormat="1" ht="21.75" customHeight="1">
      <c r="A182" s="34"/>
      <c r="B182" s="35"/>
      <c r="C182" s="204" t="s">
        <v>271</v>
      </c>
      <c r="D182" s="204" t="s">
        <v>145</v>
      </c>
      <c r="E182" s="205" t="s">
        <v>272</v>
      </c>
      <c r="F182" s="206" t="s">
        <v>273</v>
      </c>
      <c r="G182" s="207" t="s">
        <v>154</v>
      </c>
      <c r="H182" s="208">
        <v>224.57900000000001</v>
      </c>
      <c r="I182" s="209"/>
      <c r="J182" s="210">
        <f t="shared" si="10"/>
        <v>0</v>
      </c>
      <c r="K182" s="206" t="s">
        <v>149</v>
      </c>
      <c r="L182" s="39"/>
      <c r="M182" s="211" t="s">
        <v>1</v>
      </c>
      <c r="N182" s="212" t="s">
        <v>40</v>
      </c>
      <c r="O182" s="72"/>
      <c r="P182" s="213">
        <f t="shared" si="11"/>
        <v>0</v>
      </c>
      <c r="Q182" s="213">
        <v>6.0699999999999999E-3</v>
      </c>
      <c r="R182" s="213">
        <f t="shared" si="12"/>
        <v>1.3631945300000001</v>
      </c>
      <c r="S182" s="213">
        <v>6.0000000000000001E-3</v>
      </c>
      <c r="T182" s="214">
        <f t="shared" si="13"/>
        <v>1.3474740000000001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5" t="s">
        <v>150</v>
      </c>
      <c r="AT182" s="215" t="s">
        <v>145</v>
      </c>
      <c r="AU182" s="215" t="s">
        <v>83</v>
      </c>
      <c r="AY182" s="17" t="s">
        <v>142</v>
      </c>
      <c r="BE182" s="216">
        <f t="shared" si="14"/>
        <v>0</v>
      </c>
      <c r="BF182" s="216">
        <f t="shared" si="15"/>
        <v>0</v>
      </c>
      <c r="BG182" s="216">
        <f t="shared" si="16"/>
        <v>0</v>
      </c>
      <c r="BH182" s="216">
        <f t="shared" si="17"/>
        <v>0</v>
      </c>
      <c r="BI182" s="216">
        <f t="shared" si="18"/>
        <v>0</v>
      </c>
      <c r="BJ182" s="17" t="s">
        <v>150</v>
      </c>
      <c r="BK182" s="216">
        <f t="shared" si="19"/>
        <v>0</v>
      </c>
      <c r="BL182" s="17" t="s">
        <v>150</v>
      </c>
      <c r="BM182" s="215" t="s">
        <v>274</v>
      </c>
    </row>
    <row r="183" spans="1:65" s="2" customFormat="1" ht="21.75" customHeight="1">
      <c r="A183" s="34"/>
      <c r="B183" s="35"/>
      <c r="C183" s="204" t="s">
        <v>275</v>
      </c>
      <c r="D183" s="204" t="s">
        <v>145</v>
      </c>
      <c r="E183" s="205" t="s">
        <v>276</v>
      </c>
      <c r="F183" s="206" t="s">
        <v>277</v>
      </c>
      <c r="G183" s="207" t="s">
        <v>154</v>
      </c>
      <c r="H183" s="208">
        <v>9.0649999999999995</v>
      </c>
      <c r="I183" s="209"/>
      <c r="J183" s="210">
        <f t="shared" si="10"/>
        <v>0</v>
      </c>
      <c r="K183" s="206" t="s">
        <v>149</v>
      </c>
      <c r="L183" s="39"/>
      <c r="M183" s="211" t="s">
        <v>1</v>
      </c>
      <c r="N183" s="212" t="s">
        <v>40</v>
      </c>
      <c r="O183" s="72"/>
      <c r="P183" s="213">
        <f t="shared" si="11"/>
        <v>0</v>
      </c>
      <c r="Q183" s="213">
        <v>0.28361999999999998</v>
      </c>
      <c r="R183" s="213">
        <f t="shared" si="12"/>
        <v>2.5710152999999996</v>
      </c>
      <c r="S183" s="213">
        <v>0</v>
      </c>
      <c r="T183" s="214">
        <f t="shared" si="1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5" t="s">
        <v>150</v>
      </c>
      <c r="AT183" s="215" t="s">
        <v>145</v>
      </c>
      <c r="AU183" s="215" t="s">
        <v>83</v>
      </c>
      <c r="AY183" s="17" t="s">
        <v>142</v>
      </c>
      <c r="BE183" s="216">
        <f t="shared" si="14"/>
        <v>0</v>
      </c>
      <c r="BF183" s="216">
        <f t="shared" si="15"/>
        <v>0</v>
      </c>
      <c r="BG183" s="216">
        <f t="shared" si="16"/>
        <v>0</v>
      </c>
      <c r="BH183" s="216">
        <f t="shared" si="17"/>
        <v>0</v>
      </c>
      <c r="BI183" s="216">
        <f t="shared" si="18"/>
        <v>0</v>
      </c>
      <c r="BJ183" s="17" t="s">
        <v>150</v>
      </c>
      <c r="BK183" s="216">
        <f t="shared" si="19"/>
        <v>0</v>
      </c>
      <c r="BL183" s="17" t="s">
        <v>150</v>
      </c>
      <c r="BM183" s="215" t="s">
        <v>278</v>
      </c>
    </row>
    <row r="184" spans="1:65" s="2" customFormat="1" ht="21.75" customHeight="1">
      <c r="A184" s="34"/>
      <c r="B184" s="35"/>
      <c r="C184" s="204" t="s">
        <v>279</v>
      </c>
      <c r="D184" s="204" t="s">
        <v>145</v>
      </c>
      <c r="E184" s="205" t="s">
        <v>280</v>
      </c>
      <c r="F184" s="206" t="s">
        <v>281</v>
      </c>
      <c r="G184" s="207" t="s">
        <v>178</v>
      </c>
      <c r="H184" s="208">
        <v>19</v>
      </c>
      <c r="I184" s="209"/>
      <c r="J184" s="210">
        <f t="shared" si="10"/>
        <v>0</v>
      </c>
      <c r="K184" s="206" t="s">
        <v>149</v>
      </c>
      <c r="L184" s="39"/>
      <c r="M184" s="211" t="s">
        <v>1</v>
      </c>
      <c r="N184" s="212" t="s">
        <v>40</v>
      </c>
      <c r="O184" s="72"/>
      <c r="P184" s="213">
        <f t="shared" si="11"/>
        <v>0</v>
      </c>
      <c r="Q184" s="213">
        <v>0.19663</v>
      </c>
      <c r="R184" s="213">
        <f t="shared" si="12"/>
        <v>3.73597</v>
      </c>
      <c r="S184" s="213">
        <v>0</v>
      </c>
      <c r="T184" s="214">
        <f t="shared" si="1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5" t="s">
        <v>150</v>
      </c>
      <c r="AT184" s="215" t="s">
        <v>145</v>
      </c>
      <c r="AU184" s="215" t="s">
        <v>83</v>
      </c>
      <c r="AY184" s="17" t="s">
        <v>142</v>
      </c>
      <c r="BE184" s="216">
        <f t="shared" si="14"/>
        <v>0</v>
      </c>
      <c r="BF184" s="216">
        <f t="shared" si="15"/>
        <v>0</v>
      </c>
      <c r="BG184" s="216">
        <f t="shared" si="16"/>
        <v>0</v>
      </c>
      <c r="BH184" s="216">
        <f t="shared" si="17"/>
        <v>0</v>
      </c>
      <c r="BI184" s="216">
        <f t="shared" si="18"/>
        <v>0</v>
      </c>
      <c r="BJ184" s="17" t="s">
        <v>150</v>
      </c>
      <c r="BK184" s="216">
        <f t="shared" si="19"/>
        <v>0</v>
      </c>
      <c r="BL184" s="17" t="s">
        <v>150</v>
      </c>
      <c r="BM184" s="215" t="s">
        <v>282</v>
      </c>
    </row>
    <row r="185" spans="1:65" s="12" customFormat="1" ht="22.8" customHeight="1">
      <c r="B185" s="188"/>
      <c r="C185" s="189"/>
      <c r="D185" s="190" t="s">
        <v>72</v>
      </c>
      <c r="E185" s="202" t="s">
        <v>184</v>
      </c>
      <c r="F185" s="202" t="s">
        <v>283</v>
      </c>
      <c r="G185" s="189"/>
      <c r="H185" s="189"/>
      <c r="I185" s="192"/>
      <c r="J185" s="203">
        <f>BK185</f>
        <v>0</v>
      </c>
      <c r="K185" s="189"/>
      <c r="L185" s="194"/>
      <c r="M185" s="195"/>
      <c r="N185" s="196"/>
      <c r="O185" s="196"/>
      <c r="P185" s="197">
        <f>SUM(P186:P230)</f>
        <v>0</v>
      </c>
      <c r="Q185" s="196"/>
      <c r="R185" s="197">
        <f>SUM(R186:R230)</f>
        <v>17.75253867</v>
      </c>
      <c r="S185" s="196"/>
      <c r="T185" s="198">
        <f>SUM(T186:T230)</f>
        <v>63.487844400000014</v>
      </c>
      <c r="AR185" s="199" t="s">
        <v>81</v>
      </c>
      <c r="AT185" s="200" t="s">
        <v>72</v>
      </c>
      <c r="AU185" s="200" t="s">
        <v>81</v>
      </c>
      <c r="AY185" s="199" t="s">
        <v>142</v>
      </c>
      <c r="BK185" s="201">
        <f>SUM(BK186:BK230)</f>
        <v>0</v>
      </c>
    </row>
    <row r="186" spans="1:65" s="2" customFormat="1" ht="21.75" customHeight="1">
      <c r="A186" s="34"/>
      <c r="B186" s="35"/>
      <c r="C186" s="204" t="s">
        <v>284</v>
      </c>
      <c r="D186" s="204" t="s">
        <v>145</v>
      </c>
      <c r="E186" s="205" t="s">
        <v>285</v>
      </c>
      <c r="F186" s="206" t="s">
        <v>286</v>
      </c>
      <c r="G186" s="207" t="s">
        <v>166</v>
      </c>
      <c r="H186" s="208">
        <v>3</v>
      </c>
      <c r="I186" s="209"/>
      <c r="J186" s="210">
        <f>ROUND(I186*H186,2)</f>
        <v>0</v>
      </c>
      <c r="K186" s="206" t="s">
        <v>1</v>
      </c>
      <c r="L186" s="39"/>
      <c r="M186" s="211" t="s">
        <v>1</v>
      </c>
      <c r="N186" s="212" t="s">
        <v>40</v>
      </c>
      <c r="O186" s="72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5" t="s">
        <v>150</v>
      </c>
      <c r="AT186" s="215" t="s">
        <v>145</v>
      </c>
      <c r="AU186" s="215" t="s">
        <v>83</v>
      </c>
      <c r="AY186" s="17" t="s">
        <v>142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150</v>
      </c>
      <c r="BK186" s="216">
        <f>ROUND(I186*H186,2)</f>
        <v>0</v>
      </c>
      <c r="BL186" s="17" t="s">
        <v>150</v>
      </c>
      <c r="BM186" s="215" t="s">
        <v>287</v>
      </c>
    </row>
    <row r="187" spans="1:65" s="2" customFormat="1" ht="28.8">
      <c r="A187" s="34"/>
      <c r="B187" s="35"/>
      <c r="C187" s="36"/>
      <c r="D187" s="229" t="s">
        <v>206</v>
      </c>
      <c r="E187" s="36"/>
      <c r="F187" s="250" t="s">
        <v>288</v>
      </c>
      <c r="G187" s="36"/>
      <c r="H187" s="36"/>
      <c r="I187" s="116"/>
      <c r="J187" s="36"/>
      <c r="K187" s="36"/>
      <c r="L187" s="39"/>
      <c r="M187" s="251"/>
      <c r="N187" s="252"/>
      <c r="O187" s="72"/>
      <c r="P187" s="72"/>
      <c r="Q187" s="72"/>
      <c r="R187" s="72"/>
      <c r="S187" s="72"/>
      <c r="T187" s="73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206</v>
      </c>
      <c r="AU187" s="17" t="s">
        <v>83</v>
      </c>
    </row>
    <row r="188" spans="1:65" s="2" customFormat="1" ht="21.75" customHeight="1">
      <c r="A188" s="34"/>
      <c r="B188" s="35"/>
      <c r="C188" s="217" t="s">
        <v>289</v>
      </c>
      <c r="D188" s="217" t="s">
        <v>163</v>
      </c>
      <c r="E188" s="218" t="s">
        <v>290</v>
      </c>
      <c r="F188" s="219" t="s">
        <v>291</v>
      </c>
      <c r="G188" s="220" t="s">
        <v>166</v>
      </c>
      <c r="H188" s="221">
        <v>6</v>
      </c>
      <c r="I188" s="222"/>
      <c r="J188" s="223">
        <f>ROUND(I188*H188,2)</f>
        <v>0</v>
      </c>
      <c r="K188" s="219" t="s">
        <v>1</v>
      </c>
      <c r="L188" s="224"/>
      <c r="M188" s="225" t="s">
        <v>1</v>
      </c>
      <c r="N188" s="226" t="s">
        <v>40</v>
      </c>
      <c r="O188" s="72"/>
      <c r="P188" s="213">
        <f>O188*H188</f>
        <v>0</v>
      </c>
      <c r="Q188" s="213">
        <v>0</v>
      </c>
      <c r="R188" s="213">
        <f>Q188*H188</f>
        <v>0</v>
      </c>
      <c r="S188" s="213">
        <v>0</v>
      </c>
      <c r="T188" s="21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5" t="s">
        <v>167</v>
      </c>
      <c r="AT188" s="215" t="s">
        <v>163</v>
      </c>
      <c r="AU188" s="215" t="s">
        <v>83</v>
      </c>
      <c r="AY188" s="17" t="s">
        <v>142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150</v>
      </c>
      <c r="BK188" s="216">
        <f>ROUND(I188*H188,2)</f>
        <v>0</v>
      </c>
      <c r="BL188" s="17" t="s">
        <v>150</v>
      </c>
      <c r="BM188" s="215" t="s">
        <v>292</v>
      </c>
    </row>
    <row r="189" spans="1:65" s="2" customFormat="1" ht="28.8">
      <c r="A189" s="34"/>
      <c r="B189" s="35"/>
      <c r="C189" s="36"/>
      <c r="D189" s="229" t="s">
        <v>206</v>
      </c>
      <c r="E189" s="36"/>
      <c r="F189" s="250" t="s">
        <v>293</v>
      </c>
      <c r="G189" s="36"/>
      <c r="H189" s="36"/>
      <c r="I189" s="116"/>
      <c r="J189" s="36"/>
      <c r="K189" s="36"/>
      <c r="L189" s="39"/>
      <c r="M189" s="251"/>
      <c r="N189" s="252"/>
      <c r="O189" s="72"/>
      <c r="P189" s="72"/>
      <c r="Q189" s="72"/>
      <c r="R189" s="72"/>
      <c r="S189" s="72"/>
      <c r="T189" s="73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206</v>
      </c>
      <c r="AU189" s="17" t="s">
        <v>83</v>
      </c>
    </row>
    <row r="190" spans="1:65" s="13" customFormat="1" ht="10.199999999999999">
      <c r="B190" s="227"/>
      <c r="C190" s="228"/>
      <c r="D190" s="229" t="s">
        <v>169</v>
      </c>
      <c r="E190" s="230" t="s">
        <v>1</v>
      </c>
      <c r="F190" s="231" t="s">
        <v>171</v>
      </c>
      <c r="G190" s="228"/>
      <c r="H190" s="232">
        <v>6</v>
      </c>
      <c r="I190" s="233"/>
      <c r="J190" s="228"/>
      <c r="K190" s="228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169</v>
      </c>
      <c r="AU190" s="238" t="s">
        <v>83</v>
      </c>
      <c r="AV190" s="13" t="s">
        <v>83</v>
      </c>
      <c r="AW190" s="13" t="s">
        <v>30</v>
      </c>
      <c r="AX190" s="13" t="s">
        <v>73</v>
      </c>
      <c r="AY190" s="238" t="s">
        <v>142</v>
      </c>
    </row>
    <row r="191" spans="1:65" s="14" customFormat="1" ht="10.199999999999999">
      <c r="B191" s="239"/>
      <c r="C191" s="240"/>
      <c r="D191" s="229" t="s">
        <v>169</v>
      </c>
      <c r="E191" s="241" t="s">
        <v>1</v>
      </c>
      <c r="F191" s="242" t="s">
        <v>170</v>
      </c>
      <c r="G191" s="240"/>
      <c r="H191" s="243">
        <v>6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169</v>
      </c>
      <c r="AU191" s="249" t="s">
        <v>83</v>
      </c>
      <c r="AV191" s="14" t="s">
        <v>150</v>
      </c>
      <c r="AW191" s="14" t="s">
        <v>30</v>
      </c>
      <c r="AX191" s="14" t="s">
        <v>81</v>
      </c>
      <c r="AY191" s="249" t="s">
        <v>142</v>
      </c>
    </row>
    <row r="192" spans="1:65" s="2" customFormat="1" ht="21.75" customHeight="1">
      <c r="A192" s="34"/>
      <c r="B192" s="35"/>
      <c r="C192" s="204" t="s">
        <v>294</v>
      </c>
      <c r="D192" s="204" t="s">
        <v>145</v>
      </c>
      <c r="E192" s="205" t="s">
        <v>295</v>
      </c>
      <c r="F192" s="206" t="s">
        <v>296</v>
      </c>
      <c r="G192" s="207" t="s">
        <v>154</v>
      </c>
      <c r="H192" s="208">
        <v>1834.8</v>
      </c>
      <c r="I192" s="209"/>
      <c r="J192" s="210">
        <f t="shared" ref="J192:J227" si="20">ROUND(I192*H192,2)</f>
        <v>0</v>
      </c>
      <c r="K192" s="206" t="s">
        <v>149</v>
      </c>
      <c r="L192" s="39"/>
      <c r="M192" s="211" t="s">
        <v>1</v>
      </c>
      <c r="N192" s="212" t="s">
        <v>40</v>
      </c>
      <c r="O192" s="72"/>
      <c r="P192" s="213">
        <f t="shared" ref="P192:P227" si="21">O192*H192</f>
        <v>0</v>
      </c>
      <c r="Q192" s="213">
        <v>0</v>
      </c>
      <c r="R192" s="213">
        <f t="shared" ref="R192:R227" si="22">Q192*H192</f>
        <v>0</v>
      </c>
      <c r="S192" s="213">
        <v>0</v>
      </c>
      <c r="T192" s="214">
        <f t="shared" ref="T192:T227" si="23"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5" t="s">
        <v>150</v>
      </c>
      <c r="AT192" s="215" t="s">
        <v>145</v>
      </c>
      <c r="AU192" s="215" t="s">
        <v>83</v>
      </c>
      <c r="AY192" s="17" t="s">
        <v>142</v>
      </c>
      <c r="BE192" s="216">
        <f t="shared" ref="BE192:BE227" si="24">IF(N192="základní",J192,0)</f>
        <v>0</v>
      </c>
      <c r="BF192" s="216">
        <f t="shared" ref="BF192:BF227" si="25">IF(N192="snížená",J192,0)</f>
        <v>0</v>
      </c>
      <c r="BG192" s="216">
        <f t="shared" ref="BG192:BG227" si="26">IF(N192="zákl. přenesená",J192,0)</f>
        <v>0</v>
      </c>
      <c r="BH192" s="216">
        <f t="shared" ref="BH192:BH227" si="27">IF(N192="sníž. přenesená",J192,0)</f>
        <v>0</v>
      </c>
      <c r="BI192" s="216">
        <f t="shared" ref="BI192:BI227" si="28">IF(N192="nulová",J192,0)</f>
        <v>0</v>
      </c>
      <c r="BJ192" s="17" t="s">
        <v>150</v>
      </c>
      <c r="BK192" s="216">
        <f t="shared" ref="BK192:BK227" si="29">ROUND(I192*H192,2)</f>
        <v>0</v>
      </c>
      <c r="BL192" s="17" t="s">
        <v>150</v>
      </c>
      <c r="BM192" s="215" t="s">
        <v>297</v>
      </c>
    </row>
    <row r="193" spans="1:65" s="2" customFormat="1" ht="21.75" customHeight="1">
      <c r="A193" s="34"/>
      <c r="B193" s="35"/>
      <c r="C193" s="204" t="s">
        <v>298</v>
      </c>
      <c r="D193" s="204" t="s">
        <v>145</v>
      </c>
      <c r="E193" s="205" t="s">
        <v>299</v>
      </c>
      <c r="F193" s="206" t="s">
        <v>300</v>
      </c>
      <c r="G193" s="207" t="s">
        <v>154</v>
      </c>
      <c r="H193" s="208">
        <v>165132</v>
      </c>
      <c r="I193" s="209"/>
      <c r="J193" s="210">
        <f t="shared" si="20"/>
        <v>0</v>
      </c>
      <c r="K193" s="206" t="s">
        <v>149</v>
      </c>
      <c r="L193" s="39"/>
      <c r="M193" s="211" t="s">
        <v>1</v>
      </c>
      <c r="N193" s="212" t="s">
        <v>40</v>
      </c>
      <c r="O193" s="72"/>
      <c r="P193" s="213">
        <f t="shared" si="21"/>
        <v>0</v>
      </c>
      <c r="Q193" s="213">
        <v>0</v>
      </c>
      <c r="R193" s="213">
        <f t="shared" si="22"/>
        <v>0</v>
      </c>
      <c r="S193" s="213">
        <v>0</v>
      </c>
      <c r="T193" s="214">
        <f t="shared" si="2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5" t="s">
        <v>150</v>
      </c>
      <c r="AT193" s="215" t="s">
        <v>145</v>
      </c>
      <c r="AU193" s="215" t="s">
        <v>83</v>
      </c>
      <c r="AY193" s="17" t="s">
        <v>142</v>
      </c>
      <c r="BE193" s="216">
        <f t="shared" si="24"/>
        <v>0</v>
      </c>
      <c r="BF193" s="216">
        <f t="shared" si="25"/>
        <v>0</v>
      </c>
      <c r="BG193" s="216">
        <f t="shared" si="26"/>
        <v>0</v>
      </c>
      <c r="BH193" s="216">
        <f t="shared" si="27"/>
        <v>0</v>
      </c>
      <c r="BI193" s="216">
        <f t="shared" si="28"/>
        <v>0</v>
      </c>
      <c r="BJ193" s="17" t="s">
        <v>150</v>
      </c>
      <c r="BK193" s="216">
        <f t="shared" si="29"/>
        <v>0</v>
      </c>
      <c r="BL193" s="17" t="s">
        <v>150</v>
      </c>
      <c r="BM193" s="215" t="s">
        <v>301</v>
      </c>
    </row>
    <row r="194" spans="1:65" s="2" customFormat="1" ht="21.75" customHeight="1">
      <c r="A194" s="34"/>
      <c r="B194" s="35"/>
      <c r="C194" s="204" t="s">
        <v>302</v>
      </c>
      <c r="D194" s="204" t="s">
        <v>145</v>
      </c>
      <c r="E194" s="205" t="s">
        <v>303</v>
      </c>
      <c r="F194" s="206" t="s">
        <v>304</v>
      </c>
      <c r="G194" s="207" t="s">
        <v>154</v>
      </c>
      <c r="H194" s="208">
        <v>1834.8</v>
      </c>
      <c r="I194" s="209"/>
      <c r="J194" s="210">
        <f t="shared" si="20"/>
        <v>0</v>
      </c>
      <c r="K194" s="206" t="s">
        <v>149</v>
      </c>
      <c r="L194" s="39"/>
      <c r="M194" s="211" t="s">
        <v>1</v>
      </c>
      <c r="N194" s="212" t="s">
        <v>40</v>
      </c>
      <c r="O194" s="72"/>
      <c r="P194" s="213">
        <f t="shared" si="21"/>
        <v>0</v>
      </c>
      <c r="Q194" s="213">
        <v>0</v>
      </c>
      <c r="R194" s="213">
        <f t="shared" si="22"/>
        <v>0</v>
      </c>
      <c r="S194" s="213">
        <v>0</v>
      </c>
      <c r="T194" s="214">
        <f t="shared" si="2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5" t="s">
        <v>150</v>
      </c>
      <c r="AT194" s="215" t="s">
        <v>145</v>
      </c>
      <c r="AU194" s="215" t="s">
        <v>83</v>
      </c>
      <c r="AY194" s="17" t="s">
        <v>142</v>
      </c>
      <c r="BE194" s="216">
        <f t="shared" si="24"/>
        <v>0</v>
      </c>
      <c r="BF194" s="216">
        <f t="shared" si="25"/>
        <v>0</v>
      </c>
      <c r="BG194" s="216">
        <f t="shared" si="26"/>
        <v>0</v>
      </c>
      <c r="BH194" s="216">
        <f t="shared" si="27"/>
        <v>0</v>
      </c>
      <c r="BI194" s="216">
        <f t="shared" si="28"/>
        <v>0</v>
      </c>
      <c r="BJ194" s="17" t="s">
        <v>150</v>
      </c>
      <c r="BK194" s="216">
        <f t="shared" si="29"/>
        <v>0</v>
      </c>
      <c r="BL194" s="17" t="s">
        <v>150</v>
      </c>
      <c r="BM194" s="215" t="s">
        <v>305</v>
      </c>
    </row>
    <row r="195" spans="1:65" s="2" customFormat="1" ht="21.75" customHeight="1">
      <c r="A195" s="34"/>
      <c r="B195" s="35"/>
      <c r="C195" s="204" t="s">
        <v>306</v>
      </c>
      <c r="D195" s="204" t="s">
        <v>145</v>
      </c>
      <c r="E195" s="205" t="s">
        <v>307</v>
      </c>
      <c r="F195" s="206" t="s">
        <v>308</v>
      </c>
      <c r="G195" s="207" t="s">
        <v>178</v>
      </c>
      <c r="H195" s="208">
        <v>859.5</v>
      </c>
      <c r="I195" s="209"/>
      <c r="J195" s="210">
        <f t="shared" si="20"/>
        <v>0</v>
      </c>
      <c r="K195" s="206" t="s">
        <v>149</v>
      </c>
      <c r="L195" s="39"/>
      <c r="M195" s="211" t="s">
        <v>1</v>
      </c>
      <c r="N195" s="212" t="s">
        <v>40</v>
      </c>
      <c r="O195" s="72"/>
      <c r="P195" s="213">
        <f t="shared" si="21"/>
        <v>0</v>
      </c>
      <c r="Q195" s="213">
        <v>0</v>
      </c>
      <c r="R195" s="213">
        <f t="shared" si="22"/>
        <v>0</v>
      </c>
      <c r="S195" s="213">
        <v>0</v>
      </c>
      <c r="T195" s="214">
        <f t="shared" si="2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5" t="s">
        <v>150</v>
      </c>
      <c r="AT195" s="215" t="s">
        <v>145</v>
      </c>
      <c r="AU195" s="215" t="s">
        <v>83</v>
      </c>
      <c r="AY195" s="17" t="s">
        <v>142</v>
      </c>
      <c r="BE195" s="216">
        <f t="shared" si="24"/>
        <v>0</v>
      </c>
      <c r="BF195" s="216">
        <f t="shared" si="25"/>
        <v>0</v>
      </c>
      <c r="BG195" s="216">
        <f t="shared" si="26"/>
        <v>0</v>
      </c>
      <c r="BH195" s="216">
        <f t="shared" si="27"/>
        <v>0</v>
      </c>
      <c r="BI195" s="216">
        <f t="shared" si="28"/>
        <v>0</v>
      </c>
      <c r="BJ195" s="17" t="s">
        <v>150</v>
      </c>
      <c r="BK195" s="216">
        <f t="shared" si="29"/>
        <v>0</v>
      </c>
      <c r="BL195" s="17" t="s">
        <v>150</v>
      </c>
      <c r="BM195" s="215" t="s">
        <v>309</v>
      </c>
    </row>
    <row r="196" spans="1:65" s="2" customFormat="1" ht="21.75" customHeight="1">
      <c r="A196" s="34"/>
      <c r="B196" s="35"/>
      <c r="C196" s="204" t="s">
        <v>310</v>
      </c>
      <c r="D196" s="204" t="s">
        <v>145</v>
      </c>
      <c r="E196" s="205" t="s">
        <v>311</v>
      </c>
      <c r="F196" s="206" t="s">
        <v>312</v>
      </c>
      <c r="G196" s="207" t="s">
        <v>178</v>
      </c>
      <c r="H196" s="208">
        <v>77355</v>
      </c>
      <c r="I196" s="209"/>
      <c r="J196" s="210">
        <f t="shared" si="20"/>
        <v>0</v>
      </c>
      <c r="K196" s="206" t="s">
        <v>149</v>
      </c>
      <c r="L196" s="39"/>
      <c r="M196" s="211" t="s">
        <v>1</v>
      </c>
      <c r="N196" s="212" t="s">
        <v>40</v>
      </c>
      <c r="O196" s="72"/>
      <c r="P196" s="213">
        <f t="shared" si="21"/>
        <v>0</v>
      </c>
      <c r="Q196" s="213">
        <v>0</v>
      </c>
      <c r="R196" s="213">
        <f t="shared" si="22"/>
        <v>0</v>
      </c>
      <c r="S196" s="213">
        <v>0</v>
      </c>
      <c r="T196" s="214">
        <f t="shared" si="2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5" t="s">
        <v>150</v>
      </c>
      <c r="AT196" s="215" t="s">
        <v>145</v>
      </c>
      <c r="AU196" s="215" t="s">
        <v>83</v>
      </c>
      <c r="AY196" s="17" t="s">
        <v>142</v>
      </c>
      <c r="BE196" s="216">
        <f t="shared" si="24"/>
        <v>0</v>
      </c>
      <c r="BF196" s="216">
        <f t="shared" si="25"/>
        <v>0</v>
      </c>
      <c r="BG196" s="216">
        <f t="shared" si="26"/>
        <v>0</v>
      </c>
      <c r="BH196" s="216">
        <f t="shared" si="27"/>
        <v>0</v>
      </c>
      <c r="BI196" s="216">
        <f t="shared" si="28"/>
        <v>0</v>
      </c>
      <c r="BJ196" s="17" t="s">
        <v>150</v>
      </c>
      <c r="BK196" s="216">
        <f t="shared" si="29"/>
        <v>0</v>
      </c>
      <c r="BL196" s="17" t="s">
        <v>150</v>
      </c>
      <c r="BM196" s="215" t="s">
        <v>313</v>
      </c>
    </row>
    <row r="197" spans="1:65" s="2" customFormat="1" ht="21.75" customHeight="1">
      <c r="A197" s="34"/>
      <c r="B197" s="35"/>
      <c r="C197" s="204" t="s">
        <v>314</v>
      </c>
      <c r="D197" s="204" t="s">
        <v>145</v>
      </c>
      <c r="E197" s="205" t="s">
        <v>315</v>
      </c>
      <c r="F197" s="206" t="s">
        <v>316</v>
      </c>
      <c r="G197" s="207" t="s">
        <v>178</v>
      </c>
      <c r="H197" s="208">
        <v>859.5</v>
      </c>
      <c r="I197" s="209"/>
      <c r="J197" s="210">
        <f t="shared" si="20"/>
        <v>0</v>
      </c>
      <c r="K197" s="206" t="s">
        <v>149</v>
      </c>
      <c r="L197" s="39"/>
      <c r="M197" s="211" t="s">
        <v>1</v>
      </c>
      <c r="N197" s="212" t="s">
        <v>40</v>
      </c>
      <c r="O197" s="72"/>
      <c r="P197" s="213">
        <f t="shared" si="21"/>
        <v>0</v>
      </c>
      <c r="Q197" s="213">
        <v>0</v>
      </c>
      <c r="R197" s="213">
        <f t="shared" si="22"/>
        <v>0</v>
      </c>
      <c r="S197" s="213">
        <v>0</v>
      </c>
      <c r="T197" s="214">
        <f t="shared" si="2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5" t="s">
        <v>150</v>
      </c>
      <c r="AT197" s="215" t="s">
        <v>145</v>
      </c>
      <c r="AU197" s="215" t="s">
        <v>83</v>
      </c>
      <c r="AY197" s="17" t="s">
        <v>142</v>
      </c>
      <c r="BE197" s="216">
        <f t="shared" si="24"/>
        <v>0</v>
      </c>
      <c r="BF197" s="216">
        <f t="shared" si="25"/>
        <v>0</v>
      </c>
      <c r="BG197" s="216">
        <f t="shared" si="26"/>
        <v>0</v>
      </c>
      <c r="BH197" s="216">
        <f t="shared" si="27"/>
        <v>0</v>
      </c>
      <c r="BI197" s="216">
        <f t="shared" si="28"/>
        <v>0</v>
      </c>
      <c r="BJ197" s="17" t="s">
        <v>150</v>
      </c>
      <c r="BK197" s="216">
        <f t="shared" si="29"/>
        <v>0</v>
      </c>
      <c r="BL197" s="17" t="s">
        <v>150</v>
      </c>
      <c r="BM197" s="215" t="s">
        <v>317</v>
      </c>
    </row>
    <row r="198" spans="1:65" s="2" customFormat="1" ht="16.5" customHeight="1">
      <c r="A198" s="34"/>
      <c r="B198" s="35"/>
      <c r="C198" s="204" t="s">
        <v>318</v>
      </c>
      <c r="D198" s="204" t="s">
        <v>145</v>
      </c>
      <c r="E198" s="205" t="s">
        <v>319</v>
      </c>
      <c r="F198" s="206" t="s">
        <v>320</v>
      </c>
      <c r="G198" s="207" t="s">
        <v>154</v>
      </c>
      <c r="H198" s="208">
        <v>1834.8</v>
      </c>
      <c r="I198" s="209"/>
      <c r="J198" s="210">
        <f t="shared" si="20"/>
        <v>0</v>
      </c>
      <c r="K198" s="206" t="s">
        <v>149</v>
      </c>
      <c r="L198" s="39"/>
      <c r="M198" s="211" t="s">
        <v>1</v>
      </c>
      <c r="N198" s="212" t="s">
        <v>40</v>
      </c>
      <c r="O198" s="72"/>
      <c r="P198" s="213">
        <f t="shared" si="21"/>
        <v>0</v>
      </c>
      <c r="Q198" s="213">
        <v>0</v>
      </c>
      <c r="R198" s="213">
        <f t="shared" si="22"/>
        <v>0</v>
      </c>
      <c r="S198" s="213">
        <v>0</v>
      </c>
      <c r="T198" s="214">
        <f t="shared" si="2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5" t="s">
        <v>150</v>
      </c>
      <c r="AT198" s="215" t="s">
        <v>145</v>
      </c>
      <c r="AU198" s="215" t="s">
        <v>83</v>
      </c>
      <c r="AY198" s="17" t="s">
        <v>142</v>
      </c>
      <c r="BE198" s="216">
        <f t="shared" si="24"/>
        <v>0</v>
      </c>
      <c r="BF198" s="216">
        <f t="shared" si="25"/>
        <v>0</v>
      </c>
      <c r="BG198" s="216">
        <f t="shared" si="26"/>
        <v>0</v>
      </c>
      <c r="BH198" s="216">
        <f t="shared" si="27"/>
        <v>0</v>
      </c>
      <c r="BI198" s="216">
        <f t="shared" si="28"/>
        <v>0</v>
      </c>
      <c r="BJ198" s="17" t="s">
        <v>150</v>
      </c>
      <c r="BK198" s="216">
        <f t="shared" si="29"/>
        <v>0</v>
      </c>
      <c r="BL198" s="17" t="s">
        <v>150</v>
      </c>
      <c r="BM198" s="215" t="s">
        <v>321</v>
      </c>
    </row>
    <row r="199" spans="1:65" s="2" customFormat="1" ht="16.5" customHeight="1">
      <c r="A199" s="34"/>
      <c r="B199" s="35"/>
      <c r="C199" s="204" t="s">
        <v>322</v>
      </c>
      <c r="D199" s="204" t="s">
        <v>145</v>
      </c>
      <c r="E199" s="205" t="s">
        <v>323</v>
      </c>
      <c r="F199" s="206" t="s">
        <v>324</v>
      </c>
      <c r="G199" s="207" t="s">
        <v>154</v>
      </c>
      <c r="H199" s="208">
        <v>110088</v>
      </c>
      <c r="I199" s="209"/>
      <c r="J199" s="210">
        <f t="shared" si="20"/>
        <v>0</v>
      </c>
      <c r="K199" s="206" t="s">
        <v>149</v>
      </c>
      <c r="L199" s="39"/>
      <c r="M199" s="211" t="s">
        <v>1</v>
      </c>
      <c r="N199" s="212" t="s">
        <v>40</v>
      </c>
      <c r="O199" s="72"/>
      <c r="P199" s="213">
        <f t="shared" si="21"/>
        <v>0</v>
      </c>
      <c r="Q199" s="213">
        <v>0</v>
      </c>
      <c r="R199" s="213">
        <f t="shared" si="22"/>
        <v>0</v>
      </c>
      <c r="S199" s="213">
        <v>0</v>
      </c>
      <c r="T199" s="214">
        <f t="shared" si="2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5" t="s">
        <v>150</v>
      </c>
      <c r="AT199" s="215" t="s">
        <v>145</v>
      </c>
      <c r="AU199" s="215" t="s">
        <v>83</v>
      </c>
      <c r="AY199" s="17" t="s">
        <v>142</v>
      </c>
      <c r="BE199" s="216">
        <f t="shared" si="24"/>
        <v>0</v>
      </c>
      <c r="BF199" s="216">
        <f t="shared" si="25"/>
        <v>0</v>
      </c>
      <c r="BG199" s="216">
        <f t="shared" si="26"/>
        <v>0</v>
      </c>
      <c r="BH199" s="216">
        <f t="shared" si="27"/>
        <v>0</v>
      </c>
      <c r="BI199" s="216">
        <f t="shared" si="28"/>
        <v>0</v>
      </c>
      <c r="BJ199" s="17" t="s">
        <v>150</v>
      </c>
      <c r="BK199" s="216">
        <f t="shared" si="29"/>
        <v>0</v>
      </c>
      <c r="BL199" s="17" t="s">
        <v>150</v>
      </c>
      <c r="BM199" s="215" t="s">
        <v>325</v>
      </c>
    </row>
    <row r="200" spans="1:65" s="2" customFormat="1" ht="16.5" customHeight="1">
      <c r="A200" s="34"/>
      <c r="B200" s="35"/>
      <c r="C200" s="204" t="s">
        <v>326</v>
      </c>
      <c r="D200" s="204" t="s">
        <v>145</v>
      </c>
      <c r="E200" s="205" t="s">
        <v>327</v>
      </c>
      <c r="F200" s="206" t="s">
        <v>328</v>
      </c>
      <c r="G200" s="207" t="s">
        <v>154</v>
      </c>
      <c r="H200" s="208">
        <v>1834.8</v>
      </c>
      <c r="I200" s="209"/>
      <c r="J200" s="210">
        <f t="shared" si="20"/>
        <v>0</v>
      </c>
      <c r="K200" s="206" t="s">
        <v>149</v>
      </c>
      <c r="L200" s="39"/>
      <c r="M200" s="211" t="s">
        <v>1</v>
      </c>
      <c r="N200" s="212" t="s">
        <v>40</v>
      </c>
      <c r="O200" s="72"/>
      <c r="P200" s="213">
        <f t="shared" si="21"/>
        <v>0</v>
      </c>
      <c r="Q200" s="213">
        <v>0</v>
      </c>
      <c r="R200" s="213">
        <f t="shared" si="22"/>
        <v>0</v>
      </c>
      <c r="S200" s="213">
        <v>0</v>
      </c>
      <c r="T200" s="214">
        <f t="shared" si="2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5" t="s">
        <v>150</v>
      </c>
      <c r="AT200" s="215" t="s">
        <v>145</v>
      </c>
      <c r="AU200" s="215" t="s">
        <v>83</v>
      </c>
      <c r="AY200" s="17" t="s">
        <v>142</v>
      </c>
      <c r="BE200" s="216">
        <f t="shared" si="24"/>
        <v>0</v>
      </c>
      <c r="BF200" s="216">
        <f t="shared" si="25"/>
        <v>0</v>
      </c>
      <c r="BG200" s="216">
        <f t="shared" si="26"/>
        <v>0</v>
      </c>
      <c r="BH200" s="216">
        <f t="shared" si="27"/>
        <v>0</v>
      </c>
      <c r="BI200" s="216">
        <f t="shared" si="28"/>
        <v>0</v>
      </c>
      <c r="BJ200" s="17" t="s">
        <v>150</v>
      </c>
      <c r="BK200" s="216">
        <f t="shared" si="29"/>
        <v>0</v>
      </c>
      <c r="BL200" s="17" t="s">
        <v>150</v>
      </c>
      <c r="BM200" s="215" t="s">
        <v>329</v>
      </c>
    </row>
    <row r="201" spans="1:65" s="2" customFormat="1" ht="16.5" customHeight="1">
      <c r="A201" s="34"/>
      <c r="B201" s="35"/>
      <c r="C201" s="204" t="s">
        <v>330</v>
      </c>
      <c r="D201" s="204" t="s">
        <v>145</v>
      </c>
      <c r="E201" s="205" t="s">
        <v>331</v>
      </c>
      <c r="F201" s="206" t="s">
        <v>332</v>
      </c>
      <c r="G201" s="207" t="s">
        <v>154</v>
      </c>
      <c r="H201" s="208">
        <v>1834.8</v>
      </c>
      <c r="I201" s="209"/>
      <c r="J201" s="210">
        <f t="shared" si="20"/>
        <v>0</v>
      </c>
      <c r="K201" s="206" t="s">
        <v>149</v>
      </c>
      <c r="L201" s="39"/>
      <c r="M201" s="211" t="s">
        <v>1</v>
      </c>
      <c r="N201" s="212" t="s">
        <v>40</v>
      </c>
      <c r="O201" s="72"/>
      <c r="P201" s="213">
        <f t="shared" si="21"/>
        <v>0</v>
      </c>
      <c r="Q201" s="213">
        <v>0</v>
      </c>
      <c r="R201" s="213">
        <f t="shared" si="22"/>
        <v>0</v>
      </c>
      <c r="S201" s="213">
        <v>0</v>
      </c>
      <c r="T201" s="214">
        <f t="shared" si="2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5" t="s">
        <v>150</v>
      </c>
      <c r="AT201" s="215" t="s">
        <v>145</v>
      </c>
      <c r="AU201" s="215" t="s">
        <v>83</v>
      </c>
      <c r="AY201" s="17" t="s">
        <v>142</v>
      </c>
      <c r="BE201" s="216">
        <f t="shared" si="24"/>
        <v>0</v>
      </c>
      <c r="BF201" s="216">
        <f t="shared" si="25"/>
        <v>0</v>
      </c>
      <c r="BG201" s="216">
        <f t="shared" si="26"/>
        <v>0</v>
      </c>
      <c r="BH201" s="216">
        <f t="shared" si="27"/>
        <v>0</v>
      </c>
      <c r="BI201" s="216">
        <f t="shared" si="28"/>
        <v>0</v>
      </c>
      <c r="BJ201" s="17" t="s">
        <v>150</v>
      </c>
      <c r="BK201" s="216">
        <f t="shared" si="29"/>
        <v>0</v>
      </c>
      <c r="BL201" s="17" t="s">
        <v>150</v>
      </c>
      <c r="BM201" s="215" t="s">
        <v>333</v>
      </c>
    </row>
    <row r="202" spans="1:65" s="2" customFormat="1" ht="16.5" customHeight="1">
      <c r="A202" s="34"/>
      <c r="B202" s="35"/>
      <c r="C202" s="204" t="s">
        <v>334</v>
      </c>
      <c r="D202" s="204" t="s">
        <v>145</v>
      </c>
      <c r="E202" s="205" t="s">
        <v>335</v>
      </c>
      <c r="F202" s="206" t="s">
        <v>336</v>
      </c>
      <c r="G202" s="207" t="s">
        <v>154</v>
      </c>
      <c r="H202" s="208">
        <v>55044</v>
      </c>
      <c r="I202" s="209"/>
      <c r="J202" s="210">
        <f t="shared" si="20"/>
        <v>0</v>
      </c>
      <c r="K202" s="206" t="s">
        <v>149</v>
      </c>
      <c r="L202" s="39"/>
      <c r="M202" s="211" t="s">
        <v>1</v>
      </c>
      <c r="N202" s="212" t="s">
        <v>40</v>
      </c>
      <c r="O202" s="72"/>
      <c r="P202" s="213">
        <f t="shared" si="21"/>
        <v>0</v>
      </c>
      <c r="Q202" s="213">
        <v>0</v>
      </c>
      <c r="R202" s="213">
        <f t="shared" si="22"/>
        <v>0</v>
      </c>
      <c r="S202" s="213">
        <v>0</v>
      </c>
      <c r="T202" s="214">
        <f t="shared" si="2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5" t="s">
        <v>150</v>
      </c>
      <c r="AT202" s="215" t="s">
        <v>145</v>
      </c>
      <c r="AU202" s="215" t="s">
        <v>83</v>
      </c>
      <c r="AY202" s="17" t="s">
        <v>142</v>
      </c>
      <c r="BE202" s="216">
        <f t="shared" si="24"/>
        <v>0</v>
      </c>
      <c r="BF202" s="216">
        <f t="shared" si="25"/>
        <v>0</v>
      </c>
      <c r="BG202" s="216">
        <f t="shared" si="26"/>
        <v>0</v>
      </c>
      <c r="BH202" s="216">
        <f t="shared" si="27"/>
        <v>0</v>
      </c>
      <c r="BI202" s="216">
        <f t="shared" si="28"/>
        <v>0</v>
      </c>
      <c r="BJ202" s="17" t="s">
        <v>150</v>
      </c>
      <c r="BK202" s="216">
        <f t="shared" si="29"/>
        <v>0</v>
      </c>
      <c r="BL202" s="17" t="s">
        <v>150</v>
      </c>
      <c r="BM202" s="215" t="s">
        <v>337</v>
      </c>
    </row>
    <row r="203" spans="1:65" s="2" customFormat="1" ht="16.5" customHeight="1">
      <c r="A203" s="34"/>
      <c r="B203" s="35"/>
      <c r="C203" s="204" t="s">
        <v>338</v>
      </c>
      <c r="D203" s="204" t="s">
        <v>145</v>
      </c>
      <c r="E203" s="205" t="s">
        <v>339</v>
      </c>
      <c r="F203" s="206" t="s">
        <v>340</v>
      </c>
      <c r="G203" s="207" t="s">
        <v>154</v>
      </c>
      <c r="H203" s="208">
        <v>1834.8</v>
      </c>
      <c r="I203" s="209"/>
      <c r="J203" s="210">
        <f t="shared" si="20"/>
        <v>0</v>
      </c>
      <c r="K203" s="206" t="s">
        <v>149</v>
      </c>
      <c r="L203" s="39"/>
      <c r="M203" s="211" t="s">
        <v>1</v>
      </c>
      <c r="N203" s="212" t="s">
        <v>40</v>
      </c>
      <c r="O203" s="72"/>
      <c r="P203" s="213">
        <f t="shared" si="21"/>
        <v>0</v>
      </c>
      <c r="Q203" s="213">
        <v>0</v>
      </c>
      <c r="R203" s="213">
        <f t="shared" si="22"/>
        <v>0</v>
      </c>
      <c r="S203" s="213">
        <v>0</v>
      </c>
      <c r="T203" s="214">
        <f t="shared" si="2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5" t="s">
        <v>150</v>
      </c>
      <c r="AT203" s="215" t="s">
        <v>145</v>
      </c>
      <c r="AU203" s="215" t="s">
        <v>83</v>
      </c>
      <c r="AY203" s="17" t="s">
        <v>142</v>
      </c>
      <c r="BE203" s="216">
        <f t="shared" si="24"/>
        <v>0</v>
      </c>
      <c r="BF203" s="216">
        <f t="shared" si="25"/>
        <v>0</v>
      </c>
      <c r="BG203" s="216">
        <f t="shared" si="26"/>
        <v>0</v>
      </c>
      <c r="BH203" s="216">
        <f t="shared" si="27"/>
        <v>0</v>
      </c>
      <c r="BI203" s="216">
        <f t="shared" si="28"/>
        <v>0</v>
      </c>
      <c r="BJ203" s="17" t="s">
        <v>150</v>
      </c>
      <c r="BK203" s="216">
        <f t="shared" si="29"/>
        <v>0</v>
      </c>
      <c r="BL203" s="17" t="s">
        <v>150</v>
      </c>
      <c r="BM203" s="215" t="s">
        <v>341</v>
      </c>
    </row>
    <row r="204" spans="1:65" s="2" customFormat="1" ht="16.5" customHeight="1">
      <c r="A204" s="34"/>
      <c r="B204" s="35"/>
      <c r="C204" s="204" t="s">
        <v>342</v>
      </c>
      <c r="D204" s="204" t="s">
        <v>145</v>
      </c>
      <c r="E204" s="205" t="s">
        <v>343</v>
      </c>
      <c r="F204" s="206" t="s">
        <v>344</v>
      </c>
      <c r="G204" s="207" t="s">
        <v>178</v>
      </c>
      <c r="H204" s="208">
        <v>25</v>
      </c>
      <c r="I204" s="209"/>
      <c r="J204" s="210">
        <f t="shared" si="20"/>
        <v>0</v>
      </c>
      <c r="K204" s="206" t="s">
        <v>149</v>
      </c>
      <c r="L204" s="39"/>
      <c r="M204" s="211" t="s">
        <v>1</v>
      </c>
      <c r="N204" s="212" t="s">
        <v>40</v>
      </c>
      <c r="O204" s="72"/>
      <c r="P204" s="213">
        <f t="shared" si="21"/>
        <v>0</v>
      </c>
      <c r="Q204" s="213">
        <v>0</v>
      </c>
      <c r="R204" s="213">
        <f t="shared" si="22"/>
        <v>0</v>
      </c>
      <c r="S204" s="213">
        <v>0</v>
      </c>
      <c r="T204" s="214">
        <f t="shared" si="2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5" t="s">
        <v>150</v>
      </c>
      <c r="AT204" s="215" t="s">
        <v>145</v>
      </c>
      <c r="AU204" s="215" t="s">
        <v>83</v>
      </c>
      <c r="AY204" s="17" t="s">
        <v>142</v>
      </c>
      <c r="BE204" s="216">
        <f t="shared" si="24"/>
        <v>0</v>
      </c>
      <c r="BF204" s="216">
        <f t="shared" si="25"/>
        <v>0</v>
      </c>
      <c r="BG204" s="216">
        <f t="shared" si="26"/>
        <v>0</v>
      </c>
      <c r="BH204" s="216">
        <f t="shared" si="27"/>
        <v>0</v>
      </c>
      <c r="BI204" s="216">
        <f t="shared" si="28"/>
        <v>0</v>
      </c>
      <c r="BJ204" s="17" t="s">
        <v>150</v>
      </c>
      <c r="BK204" s="216">
        <f t="shared" si="29"/>
        <v>0</v>
      </c>
      <c r="BL204" s="17" t="s">
        <v>150</v>
      </c>
      <c r="BM204" s="215" t="s">
        <v>345</v>
      </c>
    </row>
    <row r="205" spans="1:65" s="2" customFormat="1" ht="21.75" customHeight="1">
      <c r="A205" s="34"/>
      <c r="B205" s="35"/>
      <c r="C205" s="204" t="s">
        <v>346</v>
      </c>
      <c r="D205" s="204" t="s">
        <v>145</v>
      </c>
      <c r="E205" s="205" t="s">
        <v>347</v>
      </c>
      <c r="F205" s="206" t="s">
        <v>348</v>
      </c>
      <c r="G205" s="207" t="s">
        <v>178</v>
      </c>
      <c r="H205" s="208">
        <v>750</v>
      </c>
      <c r="I205" s="209"/>
      <c r="J205" s="210">
        <f t="shared" si="20"/>
        <v>0</v>
      </c>
      <c r="K205" s="206" t="s">
        <v>149</v>
      </c>
      <c r="L205" s="39"/>
      <c r="M205" s="211" t="s">
        <v>1</v>
      </c>
      <c r="N205" s="212" t="s">
        <v>40</v>
      </c>
      <c r="O205" s="72"/>
      <c r="P205" s="213">
        <f t="shared" si="21"/>
        <v>0</v>
      </c>
      <c r="Q205" s="213">
        <v>0</v>
      </c>
      <c r="R205" s="213">
        <f t="shared" si="22"/>
        <v>0</v>
      </c>
      <c r="S205" s="213">
        <v>0</v>
      </c>
      <c r="T205" s="214">
        <f t="shared" si="2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5" t="s">
        <v>150</v>
      </c>
      <c r="AT205" s="215" t="s">
        <v>145</v>
      </c>
      <c r="AU205" s="215" t="s">
        <v>83</v>
      </c>
      <c r="AY205" s="17" t="s">
        <v>142</v>
      </c>
      <c r="BE205" s="216">
        <f t="shared" si="24"/>
        <v>0</v>
      </c>
      <c r="BF205" s="216">
        <f t="shared" si="25"/>
        <v>0</v>
      </c>
      <c r="BG205" s="216">
        <f t="shared" si="26"/>
        <v>0</v>
      </c>
      <c r="BH205" s="216">
        <f t="shared" si="27"/>
        <v>0</v>
      </c>
      <c r="BI205" s="216">
        <f t="shared" si="28"/>
        <v>0</v>
      </c>
      <c r="BJ205" s="17" t="s">
        <v>150</v>
      </c>
      <c r="BK205" s="216">
        <f t="shared" si="29"/>
        <v>0</v>
      </c>
      <c r="BL205" s="17" t="s">
        <v>150</v>
      </c>
      <c r="BM205" s="215" t="s">
        <v>349</v>
      </c>
    </row>
    <row r="206" spans="1:65" s="2" customFormat="1" ht="16.5" customHeight="1">
      <c r="A206" s="34"/>
      <c r="B206" s="35"/>
      <c r="C206" s="204" t="s">
        <v>350</v>
      </c>
      <c r="D206" s="204" t="s">
        <v>145</v>
      </c>
      <c r="E206" s="205" t="s">
        <v>351</v>
      </c>
      <c r="F206" s="206" t="s">
        <v>352</v>
      </c>
      <c r="G206" s="207" t="s">
        <v>178</v>
      </c>
      <c r="H206" s="208">
        <v>25</v>
      </c>
      <c r="I206" s="209"/>
      <c r="J206" s="210">
        <f t="shared" si="20"/>
        <v>0</v>
      </c>
      <c r="K206" s="206" t="s">
        <v>149</v>
      </c>
      <c r="L206" s="39"/>
      <c r="M206" s="211" t="s">
        <v>1</v>
      </c>
      <c r="N206" s="212" t="s">
        <v>40</v>
      </c>
      <c r="O206" s="72"/>
      <c r="P206" s="213">
        <f t="shared" si="21"/>
        <v>0</v>
      </c>
      <c r="Q206" s="213">
        <v>0</v>
      </c>
      <c r="R206" s="213">
        <f t="shared" si="22"/>
        <v>0</v>
      </c>
      <c r="S206" s="213">
        <v>0</v>
      </c>
      <c r="T206" s="214">
        <f t="shared" si="2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5" t="s">
        <v>150</v>
      </c>
      <c r="AT206" s="215" t="s">
        <v>145</v>
      </c>
      <c r="AU206" s="215" t="s">
        <v>83</v>
      </c>
      <c r="AY206" s="17" t="s">
        <v>142</v>
      </c>
      <c r="BE206" s="216">
        <f t="shared" si="24"/>
        <v>0</v>
      </c>
      <c r="BF206" s="216">
        <f t="shared" si="25"/>
        <v>0</v>
      </c>
      <c r="BG206" s="216">
        <f t="shared" si="26"/>
        <v>0</v>
      </c>
      <c r="BH206" s="216">
        <f t="shared" si="27"/>
        <v>0</v>
      </c>
      <c r="BI206" s="216">
        <f t="shared" si="28"/>
        <v>0</v>
      </c>
      <c r="BJ206" s="17" t="s">
        <v>150</v>
      </c>
      <c r="BK206" s="216">
        <f t="shared" si="29"/>
        <v>0</v>
      </c>
      <c r="BL206" s="17" t="s">
        <v>150</v>
      </c>
      <c r="BM206" s="215" t="s">
        <v>353</v>
      </c>
    </row>
    <row r="207" spans="1:65" s="2" customFormat="1" ht="21.75" customHeight="1">
      <c r="A207" s="34"/>
      <c r="B207" s="35"/>
      <c r="C207" s="204" t="s">
        <v>354</v>
      </c>
      <c r="D207" s="204" t="s">
        <v>145</v>
      </c>
      <c r="E207" s="205" t="s">
        <v>355</v>
      </c>
      <c r="F207" s="206" t="s">
        <v>356</v>
      </c>
      <c r="G207" s="207" t="s">
        <v>154</v>
      </c>
      <c r="H207" s="208">
        <v>275</v>
      </c>
      <c r="I207" s="209"/>
      <c r="J207" s="210">
        <f t="shared" si="20"/>
        <v>0</v>
      </c>
      <c r="K207" s="206" t="s">
        <v>149</v>
      </c>
      <c r="L207" s="39"/>
      <c r="M207" s="211" t="s">
        <v>1</v>
      </c>
      <c r="N207" s="212" t="s">
        <v>40</v>
      </c>
      <c r="O207" s="72"/>
      <c r="P207" s="213">
        <f t="shared" si="21"/>
        <v>0</v>
      </c>
      <c r="Q207" s="213">
        <v>2.1000000000000001E-4</v>
      </c>
      <c r="R207" s="213">
        <f t="shared" si="22"/>
        <v>5.7750000000000003E-2</v>
      </c>
      <c r="S207" s="213">
        <v>0</v>
      </c>
      <c r="T207" s="214">
        <f t="shared" si="2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5" t="s">
        <v>150</v>
      </c>
      <c r="AT207" s="215" t="s">
        <v>145</v>
      </c>
      <c r="AU207" s="215" t="s">
        <v>83</v>
      </c>
      <c r="AY207" s="17" t="s">
        <v>142</v>
      </c>
      <c r="BE207" s="216">
        <f t="shared" si="24"/>
        <v>0</v>
      </c>
      <c r="BF207" s="216">
        <f t="shared" si="25"/>
        <v>0</v>
      </c>
      <c r="BG207" s="216">
        <f t="shared" si="26"/>
        <v>0</v>
      </c>
      <c r="BH207" s="216">
        <f t="shared" si="27"/>
        <v>0</v>
      </c>
      <c r="BI207" s="216">
        <f t="shared" si="28"/>
        <v>0</v>
      </c>
      <c r="BJ207" s="17" t="s">
        <v>150</v>
      </c>
      <c r="BK207" s="216">
        <f t="shared" si="29"/>
        <v>0</v>
      </c>
      <c r="BL207" s="17" t="s">
        <v>150</v>
      </c>
      <c r="BM207" s="215" t="s">
        <v>357</v>
      </c>
    </row>
    <row r="208" spans="1:65" s="2" customFormat="1" ht="21.75" customHeight="1">
      <c r="A208" s="34"/>
      <c r="B208" s="35"/>
      <c r="C208" s="204" t="s">
        <v>358</v>
      </c>
      <c r="D208" s="204" t="s">
        <v>145</v>
      </c>
      <c r="E208" s="205" t="s">
        <v>359</v>
      </c>
      <c r="F208" s="206" t="s">
        <v>360</v>
      </c>
      <c r="G208" s="207" t="s">
        <v>154</v>
      </c>
      <c r="H208" s="208">
        <v>258.71699999999998</v>
      </c>
      <c r="I208" s="209"/>
      <c r="J208" s="210">
        <f t="shared" si="20"/>
        <v>0</v>
      </c>
      <c r="K208" s="206" t="s">
        <v>149</v>
      </c>
      <c r="L208" s="39"/>
      <c r="M208" s="211" t="s">
        <v>1</v>
      </c>
      <c r="N208" s="212" t="s">
        <v>40</v>
      </c>
      <c r="O208" s="72"/>
      <c r="P208" s="213">
        <f t="shared" si="21"/>
        <v>0</v>
      </c>
      <c r="Q208" s="213">
        <v>1.0000000000000001E-5</v>
      </c>
      <c r="R208" s="213">
        <f t="shared" si="22"/>
        <v>2.5871700000000002E-3</v>
      </c>
      <c r="S208" s="213">
        <v>0</v>
      </c>
      <c r="T208" s="214">
        <f t="shared" si="2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5" t="s">
        <v>150</v>
      </c>
      <c r="AT208" s="215" t="s">
        <v>145</v>
      </c>
      <c r="AU208" s="215" t="s">
        <v>83</v>
      </c>
      <c r="AY208" s="17" t="s">
        <v>142</v>
      </c>
      <c r="BE208" s="216">
        <f t="shared" si="24"/>
        <v>0</v>
      </c>
      <c r="BF208" s="216">
        <f t="shared" si="25"/>
        <v>0</v>
      </c>
      <c r="BG208" s="216">
        <f t="shared" si="26"/>
        <v>0</v>
      </c>
      <c r="BH208" s="216">
        <f t="shared" si="27"/>
        <v>0</v>
      </c>
      <c r="BI208" s="216">
        <f t="shared" si="28"/>
        <v>0</v>
      </c>
      <c r="BJ208" s="17" t="s">
        <v>150</v>
      </c>
      <c r="BK208" s="216">
        <f t="shared" si="29"/>
        <v>0</v>
      </c>
      <c r="BL208" s="17" t="s">
        <v>150</v>
      </c>
      <c r="BM208" s="215" t="s">
        <v>361</v>
      </c>
    </row>
    <row r="209" spans="1:65" s="2" customFormat="1" ht="16.5" customHeight="1">
      <c r="A209" s="34"/>
      <c r="B209" s="35"/>
      <c r="C209" s="204" t="s">
        <v>362</v>
      </c>
      <c r="D209" s="204" t="s">
        <v>145</v>
      </c>
      <c r="E209" s="205" t="s">
        <v>363</v>
      </c>
      <c r="F209" s="206" t="s">
        <v>364</v>
      </c>
      <c r="G209" s="207" t="s">
        <v>166</v>
      </c>
      <c r="H209" s="208">
        <v>12</v>
      </c>
      <c r="I209" s="209"/>
      <c r="J209" s="210">
        <f t="shared" si="20"/>
        <v>0</v>
      </c>
      <c r="K209" s="206" t="s">
        <v>1</v>
      </c>
      <c r="L209" s="39"/>
      <c r="M209" s="211" t="s">
        <v>1</v>
      </c>
      <c r="N209" s="212" t="s">
        <v>40</v>
      </c>
      <c r="O209" s="72"/>
      <c r="P209" s="213">
        <f t="shared" si="21"/>
        <v>0</v>
      </c>
      <c r="Q209" s="213">
        <v>0</v>
      </c>
      <c r="R209" s="213">
        <f t="shared" si="22"/>
        <v>0</v>
      </c>
      <c r="S209" s="213">
        <v>0</v>
      </c>
      <c r="T209" s="214">
        <f t="shared" si="2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5" t="s">
        <v>150</v>
      </c>
      <c r="AT209" s="215" t="s">
        <v>145</v>
      </c>
      <c r="AU209" s="215" t="s">
        <v>83</v>
      </c>
      <c r="AY209" s="17" t="s">
        <v>142</v>
      </c>
      <c r="BE209" s="216">
        <f t="shared" si="24"/>
        <v>0</v>
      </c>
      <c r="BF209" s="216">
        <f t="shared" si="25"/>
        <v>0</v>
      </c>
      <c r="BG209" s="216">
        <f t="shared" si="26"/>
        <v>0</v>
      </c>
      <c r="BH209" s="216">
        <f t="shared" si="27"/>
        <v>0</v>
      </c>
      <c r="BI209" s="216">
        <f t="shared" si="28"/>
        <v>0</v>
      </c>
      <c r="BJ209" s="17" t="s">
        <v>150</v>
      </c>
      <c r="BK209" s="216">
        <f t="shared" si="29"/>
        <v>0</v>
      </c>
      <c r="BL209" s="17" t="s">
        <v>150</v>
      </c>
      <c r="BM209" s="215" t="s">
        <v>365</v>
      </c>
    </row>
    <row r="210" spans="1:65" s="2" customFormat="1" ht="16.5" customHeight="1">
      <c r="A210" s="34"/>
      <c r="B210" s="35"/>
      <c r="C210" s="204" t="s">
        <v>366</v>
      </c>
      <c r="D210" s="204" t="s">
        <v>145</v>
      </c>
      <c r="E210" s="205" t="s">
        <v>367</v>
      </c>
      <c r="F210" s="206" t="s">
        <v>368</v>
      </c>
      <c r="G210" s="207" t="s">
        <v>166</v>
      </c>
      <c r="H210" s="208">
        <v>50</v>
      </c>
      <c r="I210" s="209"/>
      <c r="J210" s="210">
        <f t="shared" si="20"/>
        <v>0</v>
      </c>
      <c r="K210" s="206" t="s">
        <v>149</v>
      </c>
      <c r="L210" s="39"/>
      <c r="M210" s="211" t="s">
        <v>1</v>
      </c>
      <c r="N210" s="212" t="s">
        <v>40</v>
      </c>
      <c r="O210" s="72"/>
      <c r="P210" s="213">
        <f t="shared" si="21"/>
        <v>0</v>
      </c>
      <c r="Q210" s="213">
        <v>2.2000000000000001E-4</v>
      </c>
      <c r="R210" s="213">
        <f t="shared" si="22"/>
        <v>1.1000000000000001E-2</v>
      </c>
      <c r="S210" s="213">
        <v>0</v>
      </c>
      <c r="T210" s="214">
        <f t="shared" si="2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5" t="s">
        <v>150</v>
      </c>
      <c r="AT210" s="215" t="s">
        <v>145</v>
      </c>
      <c r="AU210" s="215" t="s">
        <v>83</v>
      </c>
      <c r="AY210" s="17" t="s">
        <v>142</v>
      </c>
      <c r="BE210" s="216">
        <f t="shared" si="24"/>
        <v>0</v>
      </c>
      <c r="BF210" s="216">
        <f t="shared" si="25"/>
        <v>0</v>
      </c>
      <c r="BG210" s="216">
        <f t="shared" si="26"/>
        <v>0</v>
      </c>
      <c r="BH210" s="216">
        <f t="shared" si="27"/>
        <v>0</v>
      </c>
      <c r="BI210" s="216">
        <f t="shared" si="28"/>
        <v>0</v>
      </c>
      <c r="BJ210" s="17" t="s">
        <v>150</v>
      </c>
      <c r="BK210" s="216">
        <f t="shared" si="29"/>
        <v>0</v>
      </c>
      <c r="BL210" s="17" t="s">
        <v>150</v>
      </c>
      <c r="BM210" s="215" t="s">
        <v>369</v>
      </c>
    </row>
    <row r="211" spans="1:65" s="2" customFormat="1" ht="16.5" customHeight="1">
      <c r="A211" s="34"/>
      <c r="B211" s="35"/>
      <c r="C211" s="204" t="s">
        <v>370</v>
      </c>
      <c r="D211" s="204" t="s">
        <v>145</v>
      </c>
      <c r="E211" s="205" t="s">
        <v>371</v>
      </c>
      <c r="F211" s="206" t="s">
        <v>372</v>
      </c>
      <c r="G211" s="207" t="s">
        <v>166</v>
      </c>
      <c r="H211" s="208">
        <v>16</v>
      </c>
      <c r="I211" s="209"/>
      <c r="J211" s="210">
        <f t="shared" si="20"/>
        <v>0</v>
      </c>
      <c r="K211" s="206" t="s">
        <v>149</v>
      </c>
      <c r="L211" s="39"/>
      <c r="M211" s="211" t="s">
        <v>1</v>
      </c>
      <c r="N211" s="212" t="s">
        <v>40</v>
      </c>
      <c r="O211" s="72"/>
      <c r="P211" s="213">
        <f t="shared" si="21"/>
        <v>0</v>
      </c>
      <c r="Q211" s="213">
        <v>3.8999999999999999E-4</v>
      </c>
      <c r="R211" s="213">
        <f t="shared" si="22"/>
        <v>6.2399999999999999E-3</v>
      </c>
      <c r="S211" s="213">
        <v>0</v>
      </c>
      <c r="T211" s="214">
        <f t="shared" si="2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5" t="s">
        <v>150</v>
      </c>
      <c r="AT211" s="215" t="s">
        <v>145</v>
      </c>
      <c r="AU211" s="215" t="s">
        <v>83</v>
      </c>
      <c r="AY211" s="17" t="s">
        <v>142</v>
      </c>
      <c r="BE211" s="216">
        <f t="shared" si="24"/>
        <v>0</v>
      </c>
      <c r="BF211" s="216">
        <f t="shared" si="25"/>
        <v>0</v>
      </c>
      <c r="BG211" s="216">
        <f t="shared" si="26"/>
        <v>0</v>
      </c>
      <c r="BH211" s="216">
        <f t="shared" si="27"/>
        <v>0</v>
      </c>
      <c r="BI211" s="216">
        <f t="shared" si="28"/>
        <v>0</v>
      </c>
      <c r="BJ211" s="17" t="s">
        <v>150</v>
      </c>
      <c r="BK211" s="216">
        <f t="shared" si="29"/>
        <v>0</v>
      </c>
      <c r="BL211" s="17" t="s">
        <v>150</v>
      </c>
      <c r="BM211" s="215" t="s">
        <v>373</v>
      </c>
    </row>
    <row r="212" spans="1:65" s="2" customFormat="1" ht="16.5" customHeight="1">
      <c r="A212" s="34"/>
      <c r="B212" s="35"/>
      <c r="C212" s="204" t="s">
        <v>374</v>
      </c>
      <c r="D212" s="204" t="s">
        <v>145</v>
      </c>
      <c r="E212" s="205" t="s">
        <v>375</v>
      </c>
      <c r="F212" s="206" t="s">
        <v>376</v>
      </c>
      <c r="G212" s="207" t="s">
        <v>148</v>
      </c>
      <c r="H212" s="208">
        <v>12.558</v>
      </c>
      <c r="I212" s="209"/>
      <c r="J212" s="210">
        <f t="shared" si="20"/>
        <v>0</v>
      </c>
      <c r="K212" s="206" t="s">
        <v>149</v>
      </c>
      <c r="L212" s="39"/>
      <c r="M212" s="211" t="s">
        <v>1</v>
      </c>
      <c r="N212" s="212" t="s">
        <v>40</v>
      </c>
      <c r="O212" s="72"/>
      <c r="P212" s="213">
        <f t="shared" si="21"/>
        <v>0</v>
      </c>
      <c r="Q212" s="213">
        <v>0</v>
      </c>
      <c r="R212" s="213">
        <f t="shared" si="22"/>
        <v>0</v>
      </c>
      <c r="S212" s="213">
        <v>1.671</v>
      </c>
      <c r="T212" s="214">
        <f t="shared" si="23"/>
        <v>20.984418000000002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5" t="s">
        <v>150</v>
      </c>
      <c r="AT212" s="215" t="s">
        <v>145</v>
      </c>
      <c r="AU212" s="215" t="s">
        <v>83</v>
      </c>
      <c r="AY212" s="17" t="s">
        <v>142</v>
      </c>
      <c r="BE212" s="216">
        <f t="shared" si="24"/>
        <v>0</v>
      </c>
      <c r="BF212" s="216">
        <f t="shared" si="25"/>
        <v>0</v>
      </c>
      <c r="BG212" s="216">
        <f t="shared" si="26"/>
        <v>0</v>
      </c>
      <c r="BH212" s="216">
        <f t="shared" si="27"/>
        <v>0</v>
      </c>
      <c r="BI212" s="216">
        <f t="shared" si="28"/>
        <v>0</v>
      </c>
      <c r="BJ212" s="17" t="s">
        <v>150</v>
      </c>
      <c r="BK212" s="216">
        <f t="shared" si="29"/>
        <v>0</v>
      </c>
      <c r="BL212" s="17" t="s">
        <v>150</v>
      </c>
      <c r="BM212" s="215" t="s">
        <v>377</v>
      </c>
    </row>
    <row r="213" spans="1:65" s="2" customFormat="1" ht="21.75" customHeight="1">
      <c r="A213" s="34"/>
      <c r="B213" s="35"/>
      <c r="C213" s="204" t="s">
        <v>378</v>
      </c>
      <c r="D213" s="204" t="s">
        <v>145</v>
      </c>
      <c r="E213" s="205" t="s">
        <v>379</v>
      </c>
      <c r="F213" s="206" t="s">
        <v>380</v>
      </c>
      <c r="G213" s="207" t="s">
        <v>178</v>
      </c>
      <c r="H213" s="208">
        <v>5.25</v>
      </c>
      <c r="I213" s="209"/>
      <c r="J213" s="210">
        <f t="shared" si="20"/>
        <v>0</v>
      </c>
      <c r="K213" s="206" t="s">
        <v>149</v>
      </c>
      <c r="L213" s="39"/>
      <c r="M213" s="211" t="s">
        <v>1</v>
      </c>
      <c r="N213" s="212" t="s">
        <v>40</v>
      </c>
      <c r="O213" s="72"/>
      <c r="P213" s="213">
        <f t="shared" si="21"/>
        <v>0</v>
      </c>
      <c r="Q213" s="213">
        <v>0</v>
      </c>
      <c r="R213" s="213">
        <f t="shared" si="22"/>
        <v>0</v>
      </c>
      <c r="S213" s="213">
        <v>0.112</v>
      </c>
      <c r="T213" s="214">
        <f t="shared" si="23"/>
        <v>0.58799999999999997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5" t="s">
        <v>150</v>
      </c>
      <c r="AT213" s="215" t="s">
        <v>145</v>
      </c>
      <c r="AU213" s="215" t="s">
        <v>83</v>
      </c>
      <c r="AY213" s="17" t="s">
        <v>142</v>
      </c>
      <c r="BE213" s="216">
        <f t="shared" si="24"/>
        <v>0</v>
      </c>
      <c r="BF213" s="216">
        <f t="shared" si="25"/>
        <v>0</v>
      </c>
      <c r="BG213" s="216">
        <f t="shared" si="26"/>
        <v>0</v>
      </c>
      <c r="BH213" s="216">
        <f t="shared" si="27"/>
        <v>0</v>
      </c>
      <c r="BI213" s="216">
        <f t="shared" si="28"/>
        <v>0</v>
      </c>
      <c r="BJ213" s="17" t="s">
        <v>150</v>
      </c>
      <c r="BK213" s="216">
        <f t="shared" si="29"/>
        <v>0</v>
      </c>
      <c r="BL213" s="17" t="s">
        <v>150</v>
      </c>
      <c r="BM213" s="215" t="s">
        <v>381</v>
      </c>
    </row>
    <row r="214" spans="1:65" s="2" customFormat="1" ht="21.75" customHeight="1">
      <c r="A214" s="34"/>
      <c r="B214" s="35"/>
      <c r="C214" s="204" t="s">
        <v>382</v>
      </c>
      <c r="D214" s="204" t="s">
        <v>145</v>
      </c>
      <c r="E214" s="205" t="s">
        <v>383</v>
      </c>
      <c r="F214" s="206" t="s">
        <v>384</v>
      </c>
      <c r="G214" s="207" t="s">
        <v>154</v>
      </c>
      <c r="H214" s="208">
        <v>10.4</v>
      </c>
      <c r="I214" s="209"/>
      <c r="J214" s="210">
        <f t="shared" si="20"/>
        <v>0</v>
      </c>
      <c r="K214" s="206" t="s">
        <v>149</v>
      </c>
      <c r="L214" s="39"/>
      <c r="M214" s="211" t="s">
        <v>1</v>
      </c>
      <c r="N214" s="212" t="s">
        <v>40</v>
      </c>
      <c r="O214" s="72"/>
      <c r="P214" s="213">
        <f t="shared" si="21"/>
        <v>0</v>
      </c>
      <c r="Q214" s="213">
        <v>0</v>
      </c>
      <c r="R214" s="213">
        <f t="shared" si="22"/>
        <v>0</v>
      </c>
      <c r="S214" s="213">
        <v>3.1E-2</v>
      </c>
      <c r="T214" s="214">
        <f t="shared" si="23"/>
        <v>0.32240000000000002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5" t="s">
        <v>150</v>
      </c>
      <c r="AT214" s="215" t="s">
        <v>145</v>
      </c>
      <c r="AU214" s="215" t="s">
        <v>83</v>
      </c>
      <c r="AY214" s="17" t="s">
        <v>142</v>
      </c>
      <c r="BE214" s="216">
        <f t="shared" si="24"/>
        <v>0</v>
      </c>
      <c r="BF214" s="216">
        <f t="shared" si="25"/>
        <v>0</v>
      </c>
      <c r="BG214" s="216">
        <f t="shared" si="26"/>
        <v>0</v>
      </c>
      <c r="BH214" s="216">
        <f t="shared" si="27"/>
        <v>0</v>
      </c>
      <c r="BI214" s="216">
        <f t="shared" si="28"/>
        <v>0</v>
      </c>
      <c r="BJ214" s="17" t="s">
        <v>150</v>
      </c>
      <c r="BK214" s="216">
        <f t="shared" si="29"/>
        <v>0</v>
      </c>
      <c r="BL214" s="17" t="s">
        <v>150</v>
      </c>
      <c r="BM214" s="215" t="s">
        <v>385</v>
      </c>
    </row>
    <row r="215" spans="1:65" s="2" customFormat="1" ht="21.75" customHeight="1">
      <c r="A215" s="34"/>
      <c r="B215" s="35"/>
      <c r="C215" s="204" t="s">
        <v>386</v>
      </c>
      <c r="D215" s="204" t="s">
        <v>145</v>
      </c>
      <c r="E215" s="205" t="s">
        <v>387</v>
      </c>
      <c r="F215" s="206" t="s">
        <v>388</v>
      </c>
      <c r="G215" s="207" t="s">
        <v>178</v>
      </c>
      <c r="H215" s="208">
        <v>27.5</v>
      </c>
      <c r="I215" s="209"/>
      <c r="J215" s="210">
        <f t="shared" si="20"/>
        <v>0</v>
      </c>
      <c r="K215" s="206" t="s">
        <v>149</v>
      </c>
      <c r="L215" s="39"/>
      <c r="M215" s="211" t="s">
        <v>1</v>
      </c>
      <c r="N215" s="212" t="s">
        <v>40</v>
      </c>
      <c r="O215" s="72"/>
      <c r="P215" s="213">
        <f t="shared" si="21"/>
        <v>0</v>
      </c>
      <c r="Q215" s="213">
        <v>0</v>
      </c>
      <c r="R215" s="213">
        <f t="shared" si="22"/>
        <v>0</v>
      </c>
      <c r="S215" s="213">
        <v>1.7999999999999999E-2</v>
      </c>
      <c r="T215" s="214">
        <f t="shared" si="23"/>
        <v>0.49499999999999994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5" t="s">
        <v>150</v>
      </c>
      <c r="AT215" s="215" t="s">
        <v>145</v>
      </c>
      <c r="AU215" s="215" t="s">
        <v>83</v>
      </c>
      <c r="AY215" s="17" t="s">
        <v>142</v>
      </c>
      <c r="BE215" s="216">
        <f t="shared" si="24"/>
        <v>0</v>
      </c>
      <c r="BF215" s="216">
        <f t="shared" si="25"/>
        <v>0</v>
      </c>
      <c r="BG215" s="216">
        <f t="shared" si="26"/>
        <v>0</v>
      </c>
      <c r="BH215" s="216">
        <f t="shared" si="27"/>
        <v>0</v>
      </c>
      <c r="BI215" s="216">
        <f t="shared" si="28"/>
        <v>0</v>
      </c>
      <c r="BJ215" s="17" t="s">
        <v>150</v>
      </c>
      <c r="BK215" s="216">
        <f t="shared" si="29"/>
        <v>0</v>
      </c>
      <c r="BL215" s="17" t="s">
        <v>150</v>
      </c>
      <c r="BM215" s="215" t="s">
        <v>389</v>
      </c>
    </row>
    <row r="216" spans="1:65" s="2" customFormat="1" ht="21.75" customHeight="1">
      <c r="A216" s="34"/>
      <c r="B216" s="35"/>
      <c r="C216" s="204" t="s">
        <v>390</v>
      </c>
      <c r="D216" s="204" t="s">
        <v>145</v>
      </c>
      <c r="E216" s="205" t="s">
        <v>391</v>
      </c>
      <c r="F216" s="206" t="s">
        <v>392</v>
      </c>
      <c r="G216" s="207" t="s">
        <v>178</v>
      </c>
      <c r="H216" s="208">
        <v>1161.9000000000001</v>
      </c>
      <c r="I216" s="209"/>
      <c r="J216" s="210">
        <f t="shared" si="20"/>
        <v>0</v>
      </c>
      <c r="K216" s="206" t="s">
        <v>149</v>
      </c>
      <c r="L216" s="39"/>
      <c r="M216" s="211" t="s">
        <v>1</v>
      </c>
      <c r="N216" s="212" t="s">
        <v>40</v>
      </c>
      <c r="O216" s="72"/>
      <c r="P216" s="213">
        <f t="shared" si="21"/>
        <v>0</v>
      </c>
      <c r="Q216" s="213">
        <v>0</v>
      </c>
      <c r="R216" s="213">
        <f t="shared" si="22"/>
        <v>0</v>
      </c>
      <c r="S216" s="213">
        <v>2E-3</v>
      </c>
      <c r="T216" s="214">
        <f t="shared" si="23"/>
        <v>2.3238000000000003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5" t="s">
        <v>150</v>
      </c>
      <c r="AT216" s="215" t="s">
        <v>145</v>
      </c>
      <c r="AU216" s="215" t="s">
        <v>83</v>
      </c>
      <c r="AY216" s="17" t="s">
        <v>142</v>
      </c>
      <c r="BE216" s="216">
        <f t="shared" si="24"/>
        <v>0</v>
      </c>
      <c r="BF216" s="216">
        <f t="shared" si="25"/>
        <v>0</v>
      </c>
      <c r="BG216" s="216">
        <f t="shared" si="26"/>
        <v>0</v>
      </c>
      <c r="BH216" s="216">
        <f t="shared" si="27"/>
        <v>0</v>
      </c>
      <c r="BI216" s="216">
        <f t="shared" si="28"/>
        <v>0</v>
      </c>
      <c r="BJ216" s="17" t="s">
        <v>150</v>
      </c>
      <c r="BK216" s="216">
        <f t="shared" si="29"/>
        <v>0</v>
      </c>
      <c r="BL216" s="17" t="s">
        <v>150</v>
      </c>
      <c r="BM216" s="215" t="s">
        <v>393</v>
      </c>
    </row>
    <row r="217" spans="1:65" s="2" customFormat="1" ht="21.75" customHeight="1">
      <c r="A217" s="34"/>
      <c r="B217" s="35"/>
      <c r="C217" s="204" t="s">
        <v>394</v>
      </c>
      <c r="D217" s="204" t="s">
        <v>145</v>
      </c>
      <c r="E217" s="205" t="s">
        <v>395</v>
      </c>
      <c r="F217" s="206" t="s">
        <v>396</v>
      </c>
      <c r="G217" s="207" t="s">
        <v>178</v>
      </c>
      <c r="H217" s="208">
        <v>130</v>
      </c>
      <c r="I217" s="209"/>
      <c r="J217" s="210">
        <f t="shared" si="20"/>
        <v>0</v>
      </c>
      <c r="K217" s="206" t="s">
        <v>149</v>
      </c>
      <c r="L217" s="39"/>
      <c r="M217" s="211" t="s">
        <v>1</v>
      </c>
      <c r="N217" s="212" t="s">
        <v>40</v>
      </c>
      <c r="O217" s="72"/>
      <c r="P217" s="213">
        <f t="shared" si="21"/>
        <v>0</v>
      </c>
      <c r="Q217" s="213">
        <v>2.299E-2</v>
      </c>
      <c r="R217" s="213">
        <f t="shared" si="22"/>
        <v>2.9887000000000001</v>
      </c>
      <c r="S217" s="213">
        <v>0</v>
      </c>
      <c r="T217" s="214">
        <f t="shared" si="2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5" t="s">
        <v>150</v>
      </c>
      <c r="AT217" s="215" t="s">
        <v>145</v>
      </c>
      <c r="AU217" s="215" t="s">
        <v>83</v>
      </c>
      <c r="AY217" s="17" t="s">
        <v>142</v>
      </c>
      <c r="BE217" s="216">
        <f t="shared" si="24"/>
        <v>0</v>
      </c>
      <c r="BF217" s="216">
        <f t="shared" si="25"/>
        <v>0</v>
      </c>
      <c r="BG217" s="216">
        <f t="shared" si="26"/>
        <v>0</v>
      </c>
      <c r="BH217" s="216">
        <f t="shared" si="27"/>
        <v>0</v>
      </c>
      <c r="BI217" s="216">
        <f t="shared" si="28"/>
        <v>0</v>
      </c>
      <c r="BJ217" s="17" t="s">
        <v>150</v>
      </c>
      <c r="BK217" s="216">
        <f t="shared" si="29"/>
        <v>0</v>
      </c>
      <c r="BL217" s="17" t="s">
        <v>150</v>
      </c>
      <c r="BM217" s="215" t="s">
        <v>397</v>
      </c>
    </row>
    <row r="218" spans="1:65" s="2" customFormat="1" ht="21.75" customHeight="1">
      <c r="A218" s="34"/>
      <c r="B218" s="35"/>
      <c r="C218" s="204" t="s">
        <v>398</v>
      </c>
      <c r="D218" s="204" t="s">
        <v>145</v>
      </c>
      <c r="E218" s="205" t="s">
        <v>399</v>
      </c>
      <c r="F218" s="206" t="s">
        <v>400</v>
      </c>
      <c r="G218" s="207" t="s">
        <v>178</v>
      </c>
      <c r="H218" s="208">
        <v>130</v>
      </c>
      <c r="I218" s="209"/>
      <c r="J218" s="210">
        <f t="shared" si="20"/>
        <v>0</v>
      </c>
      <c r="K218" s="206" t="s">
        <v>149</v>
      </c>
      <c r="L218" s="39"/>
      <c r="M218" s="211" t="s">
        <v>1</v>
      </c>
      <c r="N218" s="212" t="s">
        <v>40</v>
      </c>
      <c r="O218" s="72"/>
      <c r="P218" s="213">
        <f t="shared" si="21"/>
        <v>0</v>
      </c>
      <c r="Q218" s="213">
        <v>4.7699999999999999E-3</v>
      </c>
      <c r="R218" s="213">
        <f t="shared" si="22"/>
        <v>0.62009999999999998</v>
      </c>
      <c r="S218" s="213">
        <v>0</v>
      </c>
      <c r="T218" s="214">
        <f t="shared" si="2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5" t="s">
        <v>150</v>
      </c>
      <c r="AT218" s="215" t="s">
        <v>145</v>
      </c>
      <c r="AU218" s="215" t="s">
        <v>83</v>
      </c>
      <c r="AY218" s="17" t="s">
        <v>142</v>
      </c>
      <c r="BE218" s="216">
        <f t="shared" si="24"/>
        <v>0</v>
      </c>
      <c r="BF218" s="216">
        <f t="shared" si="25"/>
        <v>0</v>
      </c>
      <c r="BG218" s="216">
        <f t="shared" si="26"/>
        <v>0</v>
      </c>
      <c r="BH218" s="216">
        <f t="shared" si="27"/>
        <v>0</v>
      </c>
      <c r="BI218" s="216">
        <f t="shared" si="28"/>
        <v>0</v>
      </c>
      <c r="BJ218" s="17" t="s">
        <v>150</v>
      </c>
      <c r="BK218" s="216">
        <f t="shared" si="29"/>
        <v>0</v>
      </c>
      <c r="BL218" s="17" t="s">
        <v>150</v>
      </c>
      <c r="BM218" s="215" t="s">
        <v>401</v>
      </c>
    </row>
    <row r="219" spans="1:65" s="2" customFormat="1" ht="21.75" customHeight="1">
      <c r="A219" s="34"/>
      <c r="B219" s="35"/>
      <c r="C219" s="204" t="s">
        <v>402</v>
      </c>
      <c r="D219" s="204" t="s">
        <v>145</v>
      </c>
      <c r="E219" s="205" t="s">
        <v>403</v>
      </c>
      <c r="F219" s="206" t="s">
        <v>404</v>
      </c>
      <c r="G219" s="207" t="s">
        <v>166</v>
      </c>
      <c r="H219" s="208">
        <v>8</v>
      </c>
      <c r="I219" s="209"/>
      <c r="J219" s="210">
        <f t="shared" si="20"/>
        <v>0</v>
      </c>
      <c r="K219" s="206" t="s">
        <v>149</v>
      </c>
      <c r="L219" s="39"/>
      <c r="M219" s="211" t="s">
        <v>1</v>
      </c>
      <c r="N219" s="212" t="s">
        <v>40</v>
      </c>
      <c r="O219" s="72"/>
      <c r="P219" s="213">
        <f t="shared" si="21"/>
        <v>0</v>
      </c>
      <c r="Q219" s="213">
        <v>0</v>
      </c>
      <c r="R219" s="213">
        <f t="shared" si="22"/>
        <v>0</v>
      </c>
      <c r="S219" s="213">
        <v>8.9999999999999993E-3</v>
      </c>
      <c r="T219" s="214">
        <f t="shared" si="23"/>
        <v>7.1999999999999995E-2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5" t="s">
        <v>150</v>
      </c>
      <c r="AT219" s="215" t="s">
        <v>145</v>
      </c>
      <c r="AU219" s="215" t="s">
        <v>83</v>
      </c>
      <c r="AY219" s="17" t="s">
        <v>142</v>
      </c>
      <c r="BE219" s="216">
        <f t="shared" si="24"/>
        <v>0</v>
      </c>
      <c r="BF219" s="216">
        <f t="shared" si="25"/>
        <v>0</v>
      </c>
      <c r="BG219" s="216">
        <f t="shared" si="26"/>
        <v>0</v>
      </c>
      <c r="BH219" s="216">
        <f t="shared" si="27"/>
        <v>0</v>
      </c>
      <c r="BI219" s="216">
        <f t="shared" si="28"/>
        <v>0</v>
      </c>
      <c r="BJ219" s="17" t="s">
        <v>150</v>
      </c>
      <c r="BK219" s="216">
        <f t="shared" si="29"/>
        <v>0</v>
      </c>
      <c r="BL219" s="17" t="s">
        <v>150</v>
      </c>
      <c r="BM219" s="215" t="s">
        <v>405</v>
      </c>
    </row>
    <row r="220" spans="1:65" s="2" customFormat="1" ht="21.75" customHeight="1">
      <c r="A220" s="34"/>
      <c r="B220" s="35"/>
      <c r="C220" s="204" t="s">
        <v>406</v>
      </c>
      <c r="D220" s="204" t="s">
        <v>145</v>
      </c>
      <c r="E220" s="205" t="s">
        <v>407</v>
      </c>
      <c r="F220" s="206" t="s">
        <v>408</v>
      </c>
      <c r="G220" s="207" t="s">
        <v>178</v>
      </c>
      <c r="H220" s="208">
        <v>47.4</v>
      </c>
      <c r="I220" s="209"/>
      <c r="J220" s="210">
        <f t="shared" si="20"/>
        <v>0</v>
      </c>
      <c r="K220" s="206" t="s">
        <v>149</v>
      </c>
      <c r="L220" s="39"/>
      <c r="M220" s="211" t="s">
        <v>1</v>
      </c>
      <c r="N220" s="212" t="s">
        <v>40</v>
      </c>
      <c r="O220" s="72"/>
      <c r="P220" s="213">
        <f t="shared" si="21"/>
        <v>0</v>
      </c>
      <c r="Q220" s="213">
        <v>1.0000000000000001E-5</v>
      </c>
      <c r="R220" s="213">
        <f t="shared" si="22"/>
        <v>4.7400000000000003E-4</v>
      </c>
      <c r="S220" s="213">
        <v>0</v>
      </c>
      <c r="T220" s="214">
        <f t="shared" si="2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5" t="s">
        <v>150</v>
      </c>
      <c r="AT220" s="215" t="s">
        <v>145</v>
      </c>
      <c r="AU220" s="215" t="s">
        <v>83</v>
      </c>
      <c r="AY220" s="17" t="s">
        <v>142</v>
      </c>
      <c r="BE220" s="216">
        <f t="shared" si="24"/>
        <v>0</v>
      </c>
      <c r="BF220" s="216">
        <f t="shared" si="25"/>
        <v>0</v>
      </c>
      <c r="BG220" s="216">
        <f t="shared" si="26"/>
        <v>0</v>
      </c>
      <c r="BH220" s="216">
        <f t="shared" si="27"/>
        <v>0</v>
      </c>
      <c r="BI220" s="216">
        <f t="shared" si="28"/>
        <v>0</v>
      </c>
      <c r="BJ220" s="17" t="s">
        <v>150</v>
      </c>
      <c r="BK220" s="216">
        <f t="shared" si="29"/>
        <v>0</v>
      </c>
      <c r="BL220" s="17" t="s">
        <v>150</v>
      </c>
      <c r="BM220" s="215" t="s">
        <v>409</v>
      </c>
    </row>
    <row r="221" spans="1:65" s="2" customFormat="1" ht="33" customHeight="1">
      <c r="A221" s="34"/>
      <c r="B221" s="35"/>
      <c r="C221" s="204" t="s">
        <v>410</v>
      </c>
      <c r="D221" s="204" t="s">
        <v>145</v>
      </c>
      <c r="E221" s="205" t="s">
        <v>411</v>
      </c>
      <c r="F221" s="206" t="s">
        <v>412</v>
      </c>
      <c r="G221" s="207" t="s">
        <v>154</v>
      </c>
      <c r="H221" s="208">
        <v>672.28399999999999</v>
      </c>
      <c r="I221" s="209"/>
      <c r="J221" s="210">
        <f t="shared" si="20"/>
        <v>0</v>
      </c>
      <c r="K221" s="206" t="s">
        <v>149</v>
      </c>
      <c r="L221" s="39"/>
      <c r="M221" s="211" t="s">
        <v>1</v>
      </c>
      <c r="N221" s="212" t="s">
        <v>40</v>
      </c>
      <c r="O221" s="72"/>
      <c r="P221" s="213">
        <f t="shared" si="21"/>
        <v>0</v>
      </c>
      <c r="Q221" s="213">
        <v>0</v>
      </c>
      <c r="R221" s="213">
        <f t="shared" si="22"/>
        <v>0</v>
      </c>
      <c r="S221" s="213">
        <v>3.5000000000000003E-2</v>
      </c>
      <c r="T221" s="214">
        <f t="shared" si="23"/>
        <v>23.529940000000003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15" t="s">
        <v>150</v>
      </c>
      <c r="AT221" s="215" t="s">
        <v>145</v>
      </c>
      <c r="AU221" s="215" t="s">
        <v>83</v>
      </c>
      <c r="AY221" s="17" t="s">
        <v>142</v>
      </c>
      <c r="BE221" s="216">
        <f t="shared" si="24"/>
        <v>0</v>
      </c>
      <c r="BF221" s="216">
        <f t="shared" si="25"/>
        <v>0</v>
      </c>
      <c r="BG221" s="216">
        <f t="shared" si="26"/>
        <v>0</v>
      </c>
      <c r="BH221" s="216">
        <f t="shared" si="27"/>
        <v>0</v>
      </c>
      <c r="BI221" s="216">
        <f t="shared" si="28"/>
        <v>0</v>
      </c>
      <c r="BJ221" s="17" t="s">
        <v>150</v>
      </c>
      <c r="BK221" s="216">
        <f t="shared" si="29"/>
        <v>0</v>
      </c>
      <c r="BL221" s="17" t="s">
        <v>150</v>
      </c>
      <c r="BM221" s="215" t="s">
        <v>413</v>
      </c>
    </row>
    <row r="222" spans="1:65" s="2" customFormat="1" ht="16.5" customHeight="1">
      <c r="A222" s="34"/>
      <c r="B222" s="35"/>
      <c r="C222" s="204" t="s">
        <v>414</v>
      </c>
      <c r="D222" s="204" t="s">
        <v>145</v>
      </c>
      <c r="E222" s="205" t="s">
        <v>415</v>
      </c>
      <c r="F222" s="206" t="s">
        <v>416</v>
      </c>
      <c r="G222" s="207" t="s">
        <v>154</v>
      </c>
      <c r="H222" s="208">
        <v>169.07900000000001</v>
      </c>
      <c r="I222" s="209"/>
      <c r="J222" s="210">
        <f t="shared" si="20"/>
        <v>0</v>
      </c>
      <c r="K222" s="206" t="s">
        <v>149</v>
      </c>
      <c r="L222" s="39"/>
      <c r="M222" s="211" t="s">
        <v>1</v>
      </c>
      <c r="N222" s="212" t="s">
        <v>40</v>
      </c>
      <c r="O222" s="72"/>
      <c r="P222" s="213">
        <f t="shared" si="21"/>
        <v>0</v>
      </c>
      <c r="Q222" s="213">
        <v>0</v>
      </c>
      <c r="R222" s="213">
        <f t="shared" si="22"/>
        <v>0</v>
      </c>
      <c r="S222" s="213">
        <v>1.4E-2</v>
      </c>
      <c r="T222" s="214">
        <f t="shared" si="23"/>
        <v>2.3671060000000002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5" t="s">
        <v>150</v>
      </c>
      <c r="AT222" s="215" t="s">
        <v>145</v>
      </c>
      <c r="AU222" s="215" t="s">
        <v>83</v>
      </c>
      <c r="AY222" s="17" t="s">
        <v>142</v>
      </c>
      <c r="BE222" s="216">
        <f t="shared" si="24"/>
        <v>0</v>
      </c>
      <c r="BF222" s="216">
        <f t="shared" si="25"/>
        <v>0</v>
      </c>
      <c r="BG222" s="216">
        <f t="shared" si="26"/>
        <v>0</v>
      </c>
      <c r="BH222" s="216">
        <f t="shared" si="27"/>
        <v>0</v>
      </c>
      <c r="BI222" s="216">
        <f t="shared" si="28"/>
        <v>0</v>
      </c>
      <c r="BJ222" s="17" t="s">
        <v>150</v>
      </c>
      <c r="BK222" s="216">
        <f t="shared" si="29"/>
        <v>0</v>
      </c>
      <c r="BL222" s="17" t="s">
        <v>150</v>
      </c>
      <c r="BM222" s="215" t="s">
        <v>417</v>
      </c>
    </row>
    <row r="223" spans="1:65" s="2" customFormat="1" ht="16.5" customHeight="1">
      <c r="A223" s="34"/>
      <c r="B223" s="35"/>
      <c r="C223" s="204" t="s">
        <v>418</v>
      </c>
      <c r="D223" s="204" t="s">
        <v>145</v>
      </c>
      <c r="E223" s="205" t="s">
        <v>419</v>
      </c>
      <c r="F223" s="206" t="s">
        <v>420</v>
      </c>
      <c r="G223" s="207" t="s">
        <v>154</v>
      </c>
      <c r="H223" s="208">
        <v>789.803</v>
      </c>
      <c r="I223" s="209"/>
      <c r="J223" s="210">
        <f t="shared" si="20"/>
        <v>0</v>
      </c>
      <c r="K223" s="206" t="s">
        <v>149</v>
      </c>
      <c r="L223" s="39"/>
      <c r="M223" s="211" t="s">
        <v>1</v>
      </c>
      <c r="N223" s="212" t="s">
        <v>40</v>
      </c>
      <c r="O223" s="72"/>
      <c r="P223" s="213">
        <f t="shared" si="21"/>
        <v>0</v>
      </c>
      <c r="Q223" s="213">
        <v>0</v>
      </c>
      <c r="R223" s="213">
        <f t="shared" si="22"/>
        <v>0</v>
      </c>
      <c r="S223" s="213">
        <v>1.4E-2</v>
      </c>
      <c r="T223" s="214">
        <f t="shared" si="23"/>
        <v>11.057242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5" t="s">
        <v>150</v>
      </c>
      <c r="AT223" s="215" t="s">
        <v>145</v>
      </c>
      <c r="AU223" s="215" t="s">
        <v>83</v>
      </c>
      <c r="AY223" s="17" t="s">
        <v>142</v>
      </c>
      <c r="BE223" s="216">
        <f t="shared" si="24"/>
        <v>0</v>
      </c>
      <c r="BF223" s="216">
        <f t="shared" si="25"/>
        <v>0</v>
      </c>
      <c r="BG223" s="216">
        <f t="shared" si="26"/>
        <v>0</v>
      </c>
      <c r="BH223" s="216">
        <f t="shared" si="27"/>
        <v>0</v>
      </c>
      <c r="BI223" s="216">
        <f t="shared" si="28"/>
        <v>0</v>
      </c>
      <c r="BJ223" s="17" t="s">
        <v>150</v>
      </c>
      <c r="BK223" s="216">
        <f t="shared" si="29"/>
        <v>0</v>
      </c>
      <c r="BL223" s="17" t="s">
        <v>150</v>
      </c>
      <c r="BM223" s="215" t="s">
        <v>421</v>
      </c>
    </row>
    <row r="224" spans="1:65" s="2" customFormat="1" ht="21.75" customHeight="1">
      <c r="A224" s="34"/>
      <c r="B224" s="35"/>
      <c r="C224" s="204" t="s">
        <v>422</v>
      </c>
      <c r="D224" s="204" t="s">
        <v>145</v>
      </c>
      <c r="E224" s="205" t="s">
        <v>423</v>
      </c>
      <c r="F224" s="206" t="s">
        <v>424</v>
      </c>
      <c r="G224" s="207" t="s">
        <v>154</v>
      </c>
      <c r="H224" s="208">
        <v>672.28399999999999</v>
      </c>
      <c r="I224" s="209"/>
      <c r="J224" s="210">
        <f t="shared" si="20"/>
        <v>0</v>
      </c>
      <c r="K224" s="206" t="s">
        <v>149</v>
      </c>
      <c r="L224" s="39"/>
      <c r="M224" s="211" t="s">
        <v>1</v>
      </c>
      <c r="N224" s="212" t="s">
        <v>40</v>
      </c>
      <c r="O224" s="72"/>
      <c r="P224" s="213">
        <f t="shared" si="21"/>
        <v>0</v>
      </c>
      <c r="Q224" s="213">
        <v>0</v>
      </c>
      <c r="R224" s="213">
        <f t="shared" si="22"/>
        <v>0</v>
      </c>
      <c r="S224" s="213">
        <v>2.5999999999999999E-3</v>
      </c>
      <c r="T224" s="214">
        <f t="shared" si="23"/>
        <v>1.7479384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5" t="s">
        <v>150</v>
      </c>
      <c r="AT224" s="215" t="s">
        <v>145</v>
      </c>
      <c r="AU224" s="215" t="s">
        <v>83</v>
      </c>
      <c r="AY224" s="17" t="s">
        <v>142</v>
      </c>
      <c r="BE224" s="216">
        <f t="shared" si="24"/>
        <v>0</v>
      </c>
      <c r="BF224" s="216">
        <f t="shared" si="25"/>
        <v>0</v>
      </c>
      <c r="BG224" s="216">
        <f t="shared" si="26"/>
        <v>0</v>
      </c>
      <c r="BH224" s="216">
        <f t="shared" si="27"/>
        <v>0</v>
      </c>
      <c r="BI224" s="216">
        <f t="shared" si="28"/>
        <v>0</v>
      </c>
      <c r="BJ224" s="17" t="s">
        <v>150</v>
      </c>
      <c r="BK224" s="216">
        <f t="shared" si="29"/>
        <v>0</v>
      </c>
      <c r="BL224" s="17" t="s">
        <v>150</v>
      </c>
      <c r="BM224" s="215" t="s">
        <v>425</v>
      </c>
    </row>
    <row r="225" spans="1:65" s="2" customFormat="1" ht="21.75" customHeight="1">
      <c r="A225" s="34"/>
      <c r="B225" s="35"/>
      <c r="C225" s="204" t="s">
        <v>426</v>
      </c>
      <c r="D225" s="204" t="s">
        <v>145</v>
      </c>
      <c r="E225" s="205" t="s">
        <v>427</v>
      </c>
      <c r="F225" s="206" t="s">
        <v>428</v>
      </c>
      <c r="G225" s="207" t="s">
        <v>154</v>
      </c>
      <c r="H225" s="208">
        <v>284.16699999999997</v>
      </c>
      <c r="I225" s="209"/>
      <c r="J225" s="210">
        <f t="shared" si="20"/>
        <v>0</v>
      </c>
      <c r="K225" s="206" t="s">
        <v>149</v>
      </c>
      <c r="L225" s="39"/>
      <c r="M225" s="211" t="s">
        <v>1</v>
      </c>
      <c r="N225" s="212" t="s">
        <v>40</v>
      </c>
      <c r="O225" s="72"/>
      <c r="P225" s="213">
        <f t="shared" si="21"/>
        <v>0</v>
      </c>
      <c r="Q225" s="213">
        <v>0</v>
      </c>
      <c r="R225" s="213">
        <f t="shared" si="22"/>
        <v>0</v>
      </c>
      <c r="S225" s="213">
        <v>0</v>
      </c>
      <c r="T225" s="214">
        <f t="shared" si="2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5" t="s">
        <v>150</v>
      </c>
      <c r="AT225" s="215" t="s">
        <v>145</v>
      </c>
      <c r="AU225" s="215" t="s">
        <v>83</v>
      </c>
      <c r="AY225" s="17" t="s">
        <v>142</v>
      </c>
      <c r="BE225" s="216">
        <f t="shared" si="24"/>
        <v>0</v>
      </c>
      <c r="BF225" s="216">
        <f t="shared" si="25"/>
        <v>0</v>
      </c>
      <c r="BG225" s="216">
        <f t="shared" si="26"/>
        <v>0</v>
      </c>
      <c r="BH225" s="216">
        <f t="shared" si="27"/>
        <v>0</v>
      </c>
      <c r="BI225" s="216">
        <f t="shared" si="28"/>
        <v>0</v>
      </c>
      <c r="BJ225" s="17" t="s">
        <v>150</v>
      </c>
      <c r="BK225" s="216">
        <f t="shared" si="29"/>
        <v>0</v>
      </c>
      <c r="BL225" s="17" t="s">
        <v>150</v>
      </c>
      <c r="BM225" s="215" t="s">
        <v>429</v>
      </c>
    </row>
    <row r="226" spans="1:65" s="2" customFormat="1" ht="21.75" customHeight="1">
      <c r="A226" s="34"/>
      <c r="B226" s="35"/>
      <c r="C226" s="204" t="s">
        <v>430</v>
      </c>
      <c r="D226" s="204" t="s">
        <v>145</v>
      </c>
      <c r="E226" s="205" t="s">
        <v>431</v>
      </c>
      <c r="F226" s="206" t="s">
        <v>432</v>
      </c>
      <c r="G226" s="207" t="s">
        <v>148</v>
      </c>
      <c r="H226" s="208">
        <v>9.375</v>
      </c>
      <c r="I226" s="209"/>
      <c r="J226" s="210">
        <f t="shared" si="20"/>
        <v>0</v>
      </c>
      <c r="K226" s="206" t="s">
        <v>149</v>
      </c>
      <c r="L226" s="39"/>
      <c r="M226" s="211" t="s">
        <v>1</v>
      </c>
      <c r="N226" s="212" t="s">
        <v>40</v>
      </c>
      <c r="O226" s="72"/>
      <c r="P226" s="213">
        <f t="shared" si="21"/>
        <v>0</v>
      </c>
      <c r="Q226" s="213">
        <v>0.54034000000000004</v>
      </c>
      <c r="R226" s="213">
        <f t="shared" si="22"/>
        <v>5.0656875000000001</v>
      </c>
      <c r="S226" s="213">
        <v>0</v>
      </c>
      <c r="T226" s="214">
        <f t="shared" si="2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5" t="s">
        <v>150</v>
      </c>
      <c r="AT226" s="215" t="s">
        <v>145</v>
      </c>
      <c r="AU226" s="215" t="s">
        <v>83</v>
      </c>
      <c r="AY226" s="17" t="s">
        <v>142</v>
      </c>
      <c r="BE226" s="216">
        <f t="shared" si="24"/>
        <v>0</v>
      </c>
      <c r="BF226" s="216">
        <f t="shared" si="25"/>
        <v>0</v>
      </c>
      <c r="BG226" s="216">
        <f t="shared" si="26"/>
        <v>0</v>
      </c>
      <c r="BH226" s="216">
        <f t="shared" si="27"/>
        <v>0</v>
      </c>
      <c r="BI226" s="216">
        <f t="shared" si="28"/>
        <v>0</v>
      </c>
      <c r="BJ226" s="17" t="s">
        <v>150</v>
      </c>
      <c r="BK226" s="216">
        <f t="shared" si="29"/>
        <v>0</v>
      </c>
      <c r="BL226" s="17" t="s">
        <v>150</v>
      </c>
      <c r="BM226" s="215" t="s">
        <v>433</v>
      </c>
    </row>
    <row r="227" spans="1:65" s="2" customFormat="1" ht="16.5" customHeight="1">
      <c r="A227" s="34"/>
      <c r="B227" s="35"/>
      <c r="C227" s="217" t="s">
        <v>434</v>
      </c>
      <c r="D227" s="217" t="s">
        <v>163</v>
      </c>
      <c r="E227" s="218" t="s">
        <v>435</v>
      </c>
      <c r="F227" s="219" t="s">
        <v>436</v>
      </c>
      <c r="G227" s="220" t="s">
        <v>437</v>
      </c>
      <c r="H227" s="221">
        <v>9</v>
      </c>
      <c r="I227" s="222"/>
      <c r="J227" s="223">
        <f t="shared" si="20"/>
        <v>0</v>
      </c>
      <c r="K227" s="219" t="s">
        <v>149</v>
      </c>
      <c r="L227" s="224"/>
      <c r="M227" s="225" t="s">
        <v>1</v>
      </c>
      <c r="N227" s="226" t="s">
        <v>40</v>
      </c>
      <c r="O227" s="72"/>
      <c r="P227" s="213">
        <f t="shared" si="21"/>
        <v>0</v>
      </c>
      <c r="Q227" s="213">
        <v>1</v>
      </c>
      <c r="R227" s="213">
        <f t="shared" si="22"/>
        <v>9</v>
      </c>
      <c r="S227" s="213">
        <v>0</v>
      </c>
      <c r="T227" s="214">
        <f t="shared" si="2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5" t="s">
        <v>167</v>
      </c>
      <c r="AT227" s="215" t="s">
        <v>163</v>
      </c>
      <c r="AU227" s="215" t="s">
        <v>83</v>
      </c>
      <c r="AY227" s="17" t="s">
        <v>142</v>
      </c>
      <c r="BE227" s="216">
        <f t="shared" si="24"/>
        <v>0</v>
      </c>
      <c r="BF227" s="216">
        <f t="shared" si="25"/>
        <v>0</v>
      </c>
      <c r="BG227" s="216">
        <f t="shared" si="26"/>
        <v>0</v>
      </c>
      <c r="BH227" s="216">
        <f t="shared" si="27"/>
        <v>0</v>
      </c>
      <c r="BI227" s="216">
        <f t="shared" si="28"/>
        <v>0</v>
      </c>
      <c r="BJ227" s="17" t="s">
        <v>150</v>
      </c>
      <c r="BK227" s="216">
        <f t="shared" si="29"/>
        <v>0</v>
      </c>
      <c r="BL227" s="17" t="s">
        <v>150</v>
      </c>
      <c r="BM227" s="215" t="s">
        <v>438</v>
      </c>
    </row>
    <row r="228" spans="1:65" s="13" customFormat="1" ht="10.199999999999999">
      <c r="B228" s="227"/>
      <c r="C228" s="228"/>
      <c r="D228" s="229" t="s">
        <v>169</v>
      </c>
      <c r="E228" s="230" t="s">
        <v>1</v>
      </c>
      <c r="F228" s="231" t="s">
        <v>184</v>
      </c>
      <c r="G228" s="228"/>
      <c r="H228" s="232">
        <v>9</v>
      </c>
      <c r="I228" s="233"/>
      <c r="J228" s="228"/>
      <c r="K228" s="228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169</v>
      </c>
      <c r="AU228" s="238" t="s">
        <v>83</v>
      </c>
      <c r="AV228" s="13" t="s">
        <v>83</v>
      </c>
      <c r="AW228" s="13" t="s">
        <v>30</v>
      </c>
      <c r="AX228" s="13" t="s">
        <v>73</v>
      </c>
      <c r="AY228" s="238" t="s">
        <v>142</v>
      </c>
    </row>
    <row r="229" spans="1:65" s="14" customFormat="1" ht="10.199999999999999">
      <c r="B229" s="239"/>
      <c r="C229" s="240"/>
      <c r="D229" s="229" t="s">
        <v>169</v>
      </c>
      <c r="E229" s="241" t="s">
        <v>1</v>
      </c>
      <c r="F229" s="242" t="s">
        <v>170</v>
      </c>
      <c r="G229" s="240"/>
      <c r="H229" s="243">
        <v>9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AT229" s="249" t="s">
        <v>169</v>
      </c>
      <c r="AU229" s="249" t="s">
        <v>83</v>
      </c>
      <c r="AV229" s="14" t="s">
        <v>150</v>
      </c>
      <c r="AW229" s="14" t="s">
        <v>30</v>
      </c>
      <c r="AX229" s="14" t="s">
        <v>81</v>
      </c>
      <c r="AY229" s="249" t="s">
        <v>142</v>
      </c>
    </row>
    <row r="230" spans="1:65" s="2" customFormat="1" ht="21.75" customHeight="1">
      <c r="A230" s="34"/>
      <c r="B230" s="35"/>
      <c r="C230" s="204" t="s">
        <v>439</v>
      </c>
      <c r="D230" s="204" t="s">
        <v>145</v>
      </c>
      <c r="E230" s="205" t="s">
        <v>440</v>
      </c>
      <c r="F230" s="206" t="s">
        <v>441</v>
      </c>
      <c r="G230" s="207" t="s">
        <v>442</v>
      </c>
      <c r="H230" s="208">
        <v>4264.9359999999997</v>
      </c>
      <c r="I230" s="209"/>
      <c r="J230" s="210">
        <f>ROUND(I230*H230,2)</f>
        <v>0</v>
      </c>
      <c r="K230" s="206" t="s">
        <v>1</v>
      </c>
      <c r="L230" s="39"/>
      <c r="M230" s="211" t="s">
        <v>1</v>
      </c>
      <c r="N230" s="212" t="s">
        <v>40</v>
      </c>
      <c r="O230" s="72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5" t="s">
        <v>150</v>
      </c>
      <c r="AT230" s="215" t="s">
        <v>145</v>
      </c>
      <c r="AU230" s="215" t="s">
        <v>83</v>
      </c>
      <c r="AY230" s="17" t="s">
        <v>142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150</v>
      </c>
      <c r="BK230" s="216">
        <f>ROUND(I230*H230,2)</f>
        <v>0</v>
      </c>
      <c r="BL230" s="17" t="s">
        <v>150</v>
      </c>
      <c r="BM230" s="215" t="s">
        <v>443</v>
      </c>
    </row>
    <row r="231" spans="1:65" s="12" customFormat="1" ht="22.8" customHeight="1">
      <c r="B231" s="188"/>
      <c r="C231" s="189"/>
      <c r="D231" s="190" t="s">
        <v>72</v>
      </c>
      <c r="E231" s="202" t="s">
        <v>444</v>
      </c>
      <c r="F231" s="202" t="s">
        <v>445</v>
      </c>
      <c r="G231" s="189"/>
      <c r="H231" s="189"/>
      <c r="I231" s="192"/>
      <c r="J231" s="203">
        <f>BK231</f>
        <v>0</v>
      </c>
      <c r="K231" s="189"/>
      <c r="L231" s="194"/>
      <c r="M231" s="195"/>
      <c r="N231" s="196"/>
      <c r="O231" s="196"/>
      <c r="P231" s="197">
        <f>SUM(P232:P240)</f>
        <v>0</v>
      </c>
      <c r="Q231" s="196"/>
      <c r="R231" s="197">
        <f>SUM(R232:R240)</f>
        <v>0</v>
      </c>
      <c r="S231" s="196"/>
      <c r="T231" s="198">
        <f>SUM(T232:T240)</f>
        <v>0</v>
      </c>
      <c r="AR231" s="199" t="s">
        <v>81</v>
      </c>
      <c r="AT231" s="200" t="s">
        <v>72</v>
      </c>
      <c r="AU231" s="200" t="s">
        <v>81</v>
      </c>
      <c r="AY231" s="199" t="s">
        <v>142</v>
      </c>
      <c r="BK231" s="201">
        <f>SUM(BK232:BK240)</f>
        <v>0</v>
      </c>
    </row>
    <row r="232" spans="1:65" s="2" customFormat="1" ht="21.75" customHeight="1">
      <c r="A232" s="34"/>
      <c r="B232" s="35"/>
      <c r="C232" s="204" t="s">
        <v>446</v>
      </c>
      <c r="D232" s="204" t="s">
        <v>145</v>
      </c>
      <c r="E232" s="205" t="s">
        <v>447</v>
      </c>
      <c r="F232" s="206" t="s">
        <v>448</v>
      </c>
      <c r="G232" s="207" t="s">
        <v>437</v>
      </c>
      <c r="H232" s="208">
        <v>158.405</v>
      </c>
      <c r="I232" s="209"/>
      <c r="J232" s="210">
        <f t="shared" ref="J232:J240" si="30">ROUND(I232*H232,2)</f>
        <v>0</v>
      </c>
      <c r="K232" s="206" t="s">
        <v>149</v>
      </c>
      <c r="L232" s="39"/>
      <c r="M232" s="211" t="s">
        <v>1</v>
      </c>
      <c r="N232" s="212" t="s">
        <v>40</v>
      </c>
      <c r="O232" s="72"/>
      <c r="P232" s="213">
        <f t="shared" ref="P232:P240" si="31">O232*H232</f>
        <v>0</v>
      </c>
      <c r="Q232" s="213">
        <v>0</v>
      </c>
      <c r="R232" s="213">
        <f t="shared" ref="R232:R240" si="32">Q232*H232</f>
        <v>0</v>
      </c>
      <c r="S232" s="213">
        <v>0</v>
      </c>
      <c r="T232" s="214">
        <f t="shared" ref="T232:T240" si="33"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5" t="s">
        <v>150</v>
      </c>
      <c r="AT232" s="215" t="s">
        <v>145</v>
      </c>
      <c r="AU232" s="215" t="s">
        <v>83</v>
      </c>
      <c r="AY232" s="17" t="s">
        <v>142</v>
      </c>
      <c r="BE232" s="216">
        <f t="shared" ref="BE232:BE240" si="34">IF(N232="základní",J232,0)</f>
        <v>0</v>
      </c>
      <c r="BF232" s="216">
        <f t="shared" ref="BF232:BF240" si="35">IF(N232="snížená",J232,0)</f>
        <v>0</v>
      </c>
      <c r="BG232" s="216">
        <f t="shared" ref="BG232:BG240" si="36">IF(N232="zákl. přenesená",J232,0)</f>
        <v>0</v>
      </c>
      <c r="BH232" s="216">
        <f t="shared" ref="BH232:BH240" si="37">IF(N232="sníž. přenesená",J232,0)</f>
        <v>0</v>
      </c>
      <c r="BI232" s="216">
        <f t="shared" ref="BI232:BI240" si="38">IF(N232="nulová",J232,0)</f>
        <v>0</v>
      </c>
      <c r="BJ232" s="17" t="s">
        <v>150</v>
      </c>
      <c r="BK232" s="216">
        <f t="shared" ref="BK232:BK240" si="39">ROUND(I232*H232,2)</f>
        <v>0</v>
      </c>
      <c r="BL232" s="17" t="s">
        <v>150</v>
      </c>
      <c r="BM232" s="215" t="s">
        <v>449</v>
      </c>
    </row>
    <row r="233" spans="1:65" s="2" customFormat="1" ht="21.75" customHeight="1">
      <c r="A233" s="34"/>
      <c r="B233" s="35"/>
      <c r="C233" s="204" t="s">
        <v>450</v>
      </c>
      <c r="D233" s="204" t="s">
        <v>145</v>
      </c>
      <c r="E233" s="205" t="s">
        <v>451</v>
      </c>
      <c r="F233" s="206" t="s">
        <v>452</v>
      </c>
      <c r="G233" s="207" t="s">
        <v>437</v>
      </c>
      <c r="H233" s="208">
        <v>158.405</v>
      </c>
      <c r="I233" s="209"/>
      <c r="J233" s="210">
        <f t="shared" si="30"/>
        <v>0</v>
      </c>
      <c r="K233" s="206" t="s">
        <v>149</v>
      </c>
      <c r="L233" s="39"/>
      <c r="M233" s="211" t="s">
        <v>1</v>
      </c>
      <c r="N233" s="212" t="s">
        <v>40</v>
      </c>
      <c r="O233" s="72"/>
      <c r="P233" s="213">
        <f t="shared" si="31"/>
        <v>0</v>
      </c>
      <c r="Q233" s="213">
        <v>0</v>
      </c>
      <c r="R233" s="213">
        <f t="shared" si="32"/>
        <v>0</v>
      </c>
      <c r="S233" s="213">
        <v>0</v>
      </c>
      <c r="T233" s="214">
        <f t="shared" si="3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5" t="s">
        <v>150</v>
      </c>
      <c r="AT233" s="215" t="s">
        <v>145</v>
      </c>
      <c r="AU233" s="215" t="s">
        <v>83</v>
      </c>
      <c r="AY233" s="17" t="s">
        <v>142</v>
      </c>
      <c r="BE233" s="216">
        <f t="shared" si="34"/>
        <v>0</v>
      </c>
      <c r="BF233" s="216">
        <f t="shared" si="35"/>
        <v>0</v>
      </c>
      <c r="BG233" s="216">
        <f t="shared" si="36"/>
        <v>0</v>
      </c>
      <c r="BH233" s="216">
        <f t="shared" si="37"/>
        <v>0</v>
      </c>
      <c r="BI233" s="216">
        <f t="shared" si="38"/>
        <v>0</v>
      </c>
      <c r="BJ233" s="17" t="s">
        <v>150</v>
      </c>
      <c r="BK233" s="216">
        <f t="shared" si="39"/>
        <v>0</v>
      </c>
      <c r="BL233" s="17" t="s">
        <v>150</v>
      </c>
      <c r="BM233" s="215" t="s">
        <v>453</v>
      </c>
    </row>
    <row r="234" spans="1:65" s="2" customFormat="1" ht="21.75" customHeight="1">
      <c r="A234" s="34"/>
      <c r="B234" s="35"/>
      <c r="C234" s="204" t="s">
        <v>454</v>
      </c>
      <c r="D234" s="204" t="s">
        <v>145</v>
      </c>
      <c r="E234" s="205" t="s">
        <v>455</v>
      </c>
      <c r="F234" s="206" t="s">
        <v>456</v>
      </c>
      <c r="G234" s="207" t="s">
        <v>437</v>
      </c>
      <c r="H234" s="208">
        <v>6177.7950000000001</v>
      </c>
      <c r="I234" s="209"/>
      <c r="J234" s="210">
        <f t="shared" si="30"/>
        <v>0</v>
      </c>
      <c r="K234" s="206" t="s">
        <v>149</v>
      </c>
      <c r="L234" s="39"/>
      <c r="M234" s="211" t="s">
        <v>1</v>
      </c>
      <c r="N234" s="212" t="s">
        <v>40</v>
      </c>
      <c r="O234" s="72"/>
      <c r="P234" s="213">
        <f t="shared" si="31"/>
        <v>0</v>
      </c>
      <c r="Q234" s="213">
        <v>0</v>
      </c>
      <c r="R234" s="213">
        <f t="shared" si="32"/>
        <v>0</v>
      </c>
      <c r="S234" s="213">
        <v>0</v>
      </c>
      <c r="T234" s="214">
        <f t="shared" si="3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5" t="s">
        <v>150</v>
      </c>
      <c r="AT234" s="215" t="s">
        <v>145</v>
      </c>
      <c r="AU234" s="215" t="s">
        <v>83</v>
      </c>
      <c r="AY234" s="17" t="s">
        <v>142</v>
      </c>
      <c r="BE234" s="216">
        <f t="shared" si="34"/>
        <v>0</v>
      </c>
      <c r="BF234" s="216">
        <f t="shared" si="35"/>
        <v>0</v>
      </c>
      <c r="BG234" s="216">
        <f t="shared" si="36"/>
        <v>0</v>
      </c>
      <c r="BH234" s="216">
        <f t="shared" si="37"/>
        <v>0</v>
      </c>
      <c r="BI234" s="216">
        <f t="shared" si="38"/>
        <v>0</v>
      </c>
      <c r="BJ234" s="17" t="s">
        <v>150</v>
      </c>
      <c r="BK234" s="216">
        <f t="shared" si="39"/>
        <v>0</v>
      </c>
      <c r="BL234" s="17" t="s">
        <v>150</v>
      </c>
      <c r="BM234" s="215" t="s">
        <v>457</v>
      </c>
    </row>
    <row r="235" spans="1:65" s="2" customFormat="1" ht="21.75" customHeight="1">
      <c r="A235" s="34"/>
      <c r="B235" s="35"/>
      <c r="C235" s="204" t="s">
        <v>458</v>
      </c>
      <c r="D235" s="204" t="s">
        <v>145</v>
      </c>
      <c r="E235" s="205" t="s">
        <v>459</v>
      </c>
      <c r="F235" s="206" t="s">
        <v>460</v>
      </c>
      <c r="G235" s="207" t="s">
        <v>437</v>
      </c>
      <c r="H235" s="208">
        <v>6.0309999999999997</v>
      </c>
      <c r="I235" s="209"/>
      <c r="J235" s="210">
        <f t="shared" si="30"/>
        <v>0</v>
      </c>
      <c r="K235" s="206" t="s">
        <v>1</v>
      </c>
      <c r="L235" s="39"/>
      <c r="M235" s="211" t="s">
        <v>1</v>
      </c>
      <c r="N235" s="212" t="s">
        <v>40</v>
      </c>
      <c r="O235" s="72"/>
      <c r="P235" s="213">
        <f t="shared" si="31"/>
        <v>0</v>
      </c>
      <c r="Q235" s="213">
        <v>0</v>
      </c>
      <c r="R235" s="213">
        <f t="shared" si="32"/>
        <v>0</v>
      </c>
      <c r="S235" s="213">
        <v>0</v>
      </c>
      <c r="T235" s="214">
        <f t="shared" si="3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5" t="s">
        <v>150</v>
      </c>
      <c r="AT235" s="215" t="s">
        <v>145</v>
      </c>
      <c r="AU235" s="215" t="s">
        <v>83</v>
      </c>
      <c r="AY235" s="17" t="s">
        <v>142</v>
      </c>
      <c r="BE235" s="216">
        <f t="shared" si="34"/>
        <v>0</v>
      </c>
      <c r="BF235" s="216">
        <f t="shared" si="35"/>
        <v>0</v>
      </c>
      <c r="BG235" s="216">
        <f t="shared" si="36"/>
        <v>0</v>
      </c>
      <c r="BH235" s="216">
        <f t="shared" si="37"/>
        <v>0</v>
      </c>
      <c r="BI235" s="216">
        <f t="shared" si="38"/>
        <v>0</v>
      </c>
      <c r="BJ235" s="17" t="s">
        <v>150</v>
      </c>
      <c r="BK235" s="216">
        <f t="shared" si="39"/>
        <v>0</v>
      </c>
      <c r="BL235" s="17" t="s">
        <v>150</v>
      </c>
      <c r="BM235" s="215" t="s">
        <v>461</v>
      </c>
    </row>
    <row r="236" spans="1:65" s="2" customFormat="1" ht="21.75" customHeight="1">
      <c r="A236" s="34"/>
      <c r="B236" s="35"/>
      <c r="C236" s="204" t="s">
        <v>462</v>
      </c>
      <c r="D236" s="204" t="s">
        <v>145</v>
      </c>
      <c r="E236" s="205" t="s">
        <v>463</v>
      </c>
      <c r="F236" s="206" t="s">
        <v>464</v>
      </c>
      <c r="G236" s="207" t="s">
        <v>437</v>
      </c>
      <c r="H236" s="208">
        <v>65.168999999999997</v>
      </c>
      <c r="I236" s="209"/>
      <c r="J236" s="210">
        <f t="shared" si="30"/>
        <v>0</v>
      </c>
      <c r="K236" s="206" t="s">
        <v>1</v>
      </c>
      <c r="L236" s="39"/>
      <c r="M236" s="211" t="s">
        <v>1</v>
      </c>
      <c r="N236" s="212" t="s">
        <v>40</v>
      </c>
      <c r="O236" s="72"/>
      <c r="P236" s="213">
        <f t="shared" si="31"/>
        <v>0</v>
      </c>
      <c r="Q236" s="213">
        <v>0</v>
      </c>
      <c r="R236" s="213">
        <f t="shared" si="32"/>
        <v>0</v>
      </c>
      <c r="S236" s="213">
        <v>0</v>
      </c>
      <c r="T236" s="214">
        <f t="shared" si="3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5" t="s">
        <v>150</v>
      </c>
      <c r="AT236" s="215" t="s">
        <v>145</v>
      </c>
      <c r="AU236" s="215" t="s">
        <v>83</v>
      </c>
      <c r="AY236" s="17" t="s">
        <v>142</v>
      </c>
      <c r="BE236" s="216">
        <f t="shared" si="34"/>
        <v>0</v>
      </c>
      <c r="BF236" s="216">
        <f t="shared" si="35"/>
        <v>0</v>
      </c>
      <c r="BG236" s="216">
        <f t="shared" si="36"/>
        <v>0</v>
      </c>
      <c r="BH236" s="216">
        <f t="shared" si="37"/>
        <v>0</v>
      </c>
      <c r="BI236" s="216">
        <f t="shared" si="38"/>
        <v>0</v>
      </c>
      <c r="BJ236" s="17" t="s">
        <v>150</v>
      </c>
      <c r="BK236" s="216">
        <f t="shared" si="39"/>
        <v>0</v>
      </c>
      <c r="BL236" s="17" t="s">
        <v>150</v>
      </c>
      <c r="BM236" s="215" t="s">
        <v>465</v>
      </c>
    </row>
    <row r="237" spans="1:65" s="2" customFormat="1" ht="21.75" customHeight="1">
      <c r="A237" s="34"/>
      <c r="B237" s="35"/>
      <c r="C237" s="204" t="s">
        <v>466</v>
      </c>
      <c r="D237" s="204" t="s">
        <v>145</v>
      </c>
      <c r="E237" s="205" t="s">
        <v>467</v>
      </c>
      <c r="F237" s="206" t="s">
        <v>468</v>
      </c>
      <c r="G237" s="207" t="s">
        <v>437</v>
      </c>
      <c r="H237" s="208">
        <v>39.673000000000002</v>
      </c>
      <c r="I237" s="209"/>
      <c r="J237" s="210">
        <f t="shared" si="30"/>
        <v>0</v>
      </c>
      <c r="K237" s="206" t="s">
        <v>149</v>
      </c>
      <c r="L237" s="39"/>
      <c r="M237" s="211" t="s">
        <v>1</v>
      </c>
      <c r="N237" s="212" t="s">
        <v>40</v>
      </c>
      <c r="O237" s="72"/>
      <c r="P237" s="213">
        <f t="shared" si="31"/>
        <v>0</v>
      </c>
      <c r="Q237" s="213">
        <v>0</v>
      </c>
      <c r="R237" s="213">
        <f t="shared" si="32"/>
        <v>0</v>
      </c>
      <c r="S237" s="213">
        <v>0</v>
      </c>
      <c r="T237" s="214">
        <f t="shared" si="3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5" t="s">
        <v>150</v>
      </c>
      <c r="AT237" s="215" t="s">
        <v>145</v>
      </c>
      <c r="AU237" s="215" t="s">
        <v>83</v>
      </c>
      <c r="AY237" s="17" t="s">
        <v>142</v>
      </c>
      <c r="BE237" s="216">
        <f t="shared" si="34"/>
        <v>0</v>
      </c>
      <c r="BF237" s="216">
        <f t="shared" si="35"/>
        <v>0</v>
      </c>
      <c r="BG237" s="216">
        <f t="shared" si="36"/>
        <v>0</v>
      </c>
      <c r="BH237" s="216">
        <f t="shared" si="37"/>
        <v>0</v>
      </c>
      <c r="BI237" s="216">
        <f t="shared" si="38"/>
        <v>0</v>
      </c>
      <c r="BJ237" s="17" t="s">
        <v>150</v>
      </c>
      <c r="BK237" s="216">
        <f t="shared" si="39"/>
        <v>0</v>
      </c>
      <c r="BL237" s="17" t="s">
        <v>150</v>
      </c>
      <c r="BM237" s="215" t="s">
        <v>469</v>
      </c>
    </row>
    <row r="238" spans="1:65" s="2" customFormat="1" ht="33" customHeight="1">
      <c r="A238" s="34"/>
      <c r="B238" s="35"/>
      <c r="C238" s="204" t="s">
        <v>470</v>
      </c>
      <c r="D238" s="204" t="s">
        <v>145</v>
      </c>
      <c r="E238" s="205" t="s">
        <v>471</v>
      </c>
      <c r="F238" s="206" t="s">
        <v>472</v>
      </c>
      <c r="G238" s="207" t="s">
        <v>437</v>
      </c>
      <c r="H238" s="208">
        <v>14.565</v>
      </c>
      <c r="I238" s="209"/>
      <c r="J238" s="210">
        <f t="shared" si="30"/>
        <v>0</v>
      </c>
      <c r="K238" s="206" t="s">
        <v>149</v>
      </c>
      <c r="L238" s="39"/>
      <c r="M238" s="211" t="s">
        <v>1</v>
      </c>
      <c r="N238" s="212" t="s">
        <v>40</v>
      </c>
      <c r="O238" s="72"/>
      <c r="P238" s="213">
        <f t="shared" si="31"/>
        <v>0</v>
      </c>
      <c r="Q238" s="213">
        <v>0</v>
      </c>
      <c r="R238" s="213">
        <f t="shared" si="32"/>
        <v>0</v>
      </c>
      <c r="S238" s="213">
        <v>0</v>
      </c>
      <c r="T238" s="214">
        <f t="shared" si="3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5" t="s">
        <v>150</v>
      </c>
      <c r="AT238" s="215" t="s">
        <v>145</v>
      </c>
      <c r="AU238" s="215" t="s">
        <v>83</v>
      </c>
      <c r="AY238" s="17" t="s">
        <v>142</v>
      </c>
      <c r="BE238" s="216">
        <f t="shared" si="34"/>
        <v>0</v>
      </c>
      <c r="BF238" s="216">
        <f t="shared" si="35"/>
        <v>0</v>
      </c>
      <c r="BG238" s="216">
        <f t="shared" si="36"/>
        <v>0</v>
      </c>
      <c r="BH238" s="216">
        <f t="shared" si="37"/>
        <v>0</v>
      </c>
      <c r="BI238" s="216">
        <f t="shared" si="38"/>
        <v>0</v>
      </c>
      <c r="BJ238" s="17" t="s">
        <v>150</v>
      </c>
      <c r="BK238" s="216">
        <f t="shared" si="39"/>
        <v>0</v>
      </c>
      <c r="BL238" s="17" t="s">
        <v>150</v>
      </c>
      <c r="BM238" s="215" t="s">
        <v>473</v>
      </c>
    </row>
    <row r="239" spans="1:65" s="2" customFormat="1" ht="21.75" customHeight="1">
      <c r="A239" s="34"/>
      <c r="B239" s="35"/>
      <c r="C239" s="204" t="s">
        <v>474</v>
      </c>
      <c r="D239" s="204" t="s">
        <v>145</v>
      </c>
      <c r="E239" s="205" t="s">
        <v>475</v>
      </c>
      <c r="F239" s="206" t="s">
        <v>476</v>
      </c>
      <c r="G239" s="207" t="s">
        <v>437</v>
      </c>
      <c r="H239" s="208">
        <v>20.302</v>
      </c>
      <c r="I239" s="209"/>
      <c r="J239" s="210">
        <f t="shared" si="30"/>
        <v>0</v>
      </c>
      <c r="K239" s="206" t="s">
        <v>149</v>
      </c>
      <c r="L239" s="39"/>
      <c r="M239" s="211" t="s">
        <v>1</v>
      </c>
      <c r="N239" s="212" t="s">
        <v>40</v>
      </c>
      <c r="O239" s="72"/>
      <c r="P239" s="213">
        <f t="shared" si="31"/>
        <v>0</v>
      </c>
      <c r="Q239" s="213">
        <v>0</v>
      </c>
      <c r="R239" s="213">
        <f t="shared" si="32"/>
        <v>0</v>
      </c>
      <c r="S239" s="213">
        <v>0</v>
      </c>
      <c r="T239" s="214">
        <f t="shared" si="3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5" t="s">
        <v>150</v>
      </c>
      <c r="AT239" s="215" t="s">
        <v>145</v>
      </c>
      <c r="AU239" s="215" t="s">
        <v>83</v>
      </c>
      <c r="AY239" s="17" t="s">
        <v>142</v>
      </c>
      <c r="BE239" s="216">
        <f t="shared" si="34"/>
        <v>0</v>
      </c>
      <c r="BF239" s="216">
        <f t="shared" si="35"/>
        <v>0</v>
      </c>
      <c r="BG239" s="216">
        <f t="shared" si="36"/>
        <v>0</v>
      </c>
      <c r="BH239" s="216">
        <f t="shared" si="37"/>
        <v>0</v>
      </c>
      <c r="BI239" s="216">
        <f t="shared" si="38"/>
        <v>0</v>
      </c>
      <c r="BJ239" s="17" t="s">
        <v>150</v>
      </c>
      <c r="BK239" s="216">
        <f t="shared" si="39"/>
        <v>0</v>
      </c>
      <c r="BL239" s="17" t="s">
        <v>150</v>
      </c>
      <c r="BM239" s="215" t="s">
        <v>477</v>
      </c>
    </row>
    <row r="240" spans="1:65" s="2" customFormat="1" ht="21.75" customHeight="1">
      <c r="A240" s="34"/>
      <c r="B240" s="35"/>
      <c r="C240" s="204" t="s">
        <v>478</v>
      </c>
      <c r="D240" s="204" t="s">
        <v>145</v>
      </c>
      <c r="E240" s="205" t="s">
        <v>479</v>
      </c>
      <c r="F240" s="206" t="s">
        <v>480</v>
      </c>
      <c r="G240" s="207" t="s">
        <v>437</v>
      </c>
      <c r="H240" s="208">
        <v>12.664</v>
      </c>
      <c r="I240" s="209"/>
      <c r="J240" s="210">
        <f t="shared" si="30"/>
        <v>0</v>
      </c>
      <c r="K240" s="206" t="s">
        <v>1</v>
      </c>
      <c r="L240" s="39"/>
      <c r="M240" s="211" t="s">
        <v>1</v>
      </c>
      <c r="N240" s="212" t="s">
        <v>40</v>
      </c>
      <c r="O240" s="72"/>
      <c r="P240" s="213">
        <f t="shared" si="31"/>
        <v>0</v>
      </c>
      <c r="Q240" s="213">
        <v>0</v>
      </c>
      <c r="R240" s="213">
        <f t="shared" si="32"/>
        <v>0</v>
      </c>
      <c r="S240" s="213">
        <v>0</v>
      </c>
      <c r="T240" s="214">
        <f t="shared" si="3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5" t="s">
        <v>150</v>
      </c>
      <c r="AT240" s="215" t="s">
        <v>145</v>
      </c>
      <c r="AU240" s="215" t="s">
        <v>83</v>
      </c>
      <c r="AY240" s="17" t="s">
        <v>142</v>
      </c>
      <c r="BE240" s="216">
        <f t="shared" si="34"/>
        <v>0</v>
      </c>
      <c r="BF240" s="216">
        <f t="shared" si="35"/>
        <v>0</v>
      </c>
      <c r="BG240" s="216">
        <f t="shared" si="36"/>
        <v>0</v>
      </c>
      <c r="BH240" s="216">
        <f t="shared" si="37"/>
        <v>0</v>
      </c>
      <c r="BI240" s="216">
        <f t="shared" si="38"/>
        <v>0</v>
      </c>
      <c r="BJ240" s="17" t="s">
        <v>150</v>
      </c>
      <c r="BK240" s="216">
        <f t="shared" si="39"/>
        <v>0</v>
      </c>
      <c r="BL240" s="17" t="s">
        <v>150</v>
      </c>
      <c r="BM240" s="215" t="s">
        <v>481</v>
      </c>
    </row>
    <row r="241" spans="1:65" s="12" customFormat="1" ht="22.8" customHeight="1">
      <c r="B241" s="188"/>
      <c r="C241" s="189"/>
      <c r="D241" s="190" t="s">
        <v>72</v>
      </c>
      <c r="E241" s="202" t="s">
        <v>482</v>
      </c>
      <c r="F241" s="202" t="s">
        <v>483</v>
      </c>
      <c r="G241" s="189"/>
      <c r="H241" s="189"/>
      <c r="I241" s="192"/>
      <c r="J241" s="203">
        <f>BK241</f>
        <v>0</v>
      </c>
      <c r="K241" s="189"/>
      <c r="L241" s="194"/>
      <c r="M241" s="195"/>
      <c r="N241" s="196"/>
      <c r="O241" s="196"/>
      <c r="P241" s="197">
        <f>P242</f>
        <v>0</v>
      </c>
      <c r="Q241" s="196"/>
      <c r="R241" s="197">
        <f>R242</f>
        <v>0</v>
      </c>
      <c r="S241" s="196"/>
      <c r="T241" s="198">
        <f>T242</f>
        <v>0</v>
      </c>
      <c r="AR241" s="199" t="s">
        <v>81</v>
      </c>
      <c r="AT241" s="200" t="s">
        <v>72</v>
      </c>
      <c r="AU241" s="200" t="s">
        <v>81</v>
      </c>
      <c r="AY241" s="199" t="s">
        <v>142</v>
      </c>
      <c r="BK241" s="201">
        <f>BK242</f>
        <v>0</v>
      </c>
    </row>
    <row r="242" spans="1:65" s="2" customFormat="1" ht="21.75" customHeight="1">
      <c r="A242" s="34"/>
      <c r="B242" s="35"/>
      <c r="C242" s="204" t="s">
        <v>484</v>
      </c>
      <c r="D242" s="204" t="s">
        <v>145</v>
      </c>
      <c r="E242" s="205" t="s">
        <v>485</v>
      </c>
      <c r="F242" s="206" t="s">
        <v>486</v>
      </c>
      <c r="G242" s="207" t="s">
        <v>437</v>
      </c>
      <c r="H242" s="208">
        <v>185.42599999999999</v>
      </c>
      <c r="I242" s="209"/>
      <c r="J242" s="210">
        <f>ROUND(I242*H242,2)</f>
        <v>0</v>
      </c>
      <c r="K242" s="206" t="s">
        <v>149</v>
      </c>
      <c r="L242" s="39"/>
      <c r="M242" s="211" t="s">
        <v>1</v>
      </c>
      <c r="N242" s="212" t="s">
        <v>40</v>
      </c>
      <c r="O242" s="72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5" t="s">
        <v>150</v>
      </c>
      <c r="AT242" s="215" t="s">
        <v>145</v>
      </c>
      <c r="AU242" s="215" t="s">
        <v>83</v>
      </c>
      <c r="AY242" s="17" t="s">
        <v>142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150</v>
      </c>
      <c r="BK242" s="216">
        <f>ROUND(I242*H242,2)</f>
        <v>0</v>
      </c>
      <c r="BL242" s="17" t="s">
        <v>150</v>
      </c>
      <c r="BM242" s="215" t="s">
        <v>487</v>
      </c>
    </row>
    <row r="243" spans="1:65" s="12" customFormat="1" ht="25.95" customHeight="1">
      <c r="B243" s="188"/>
      <c r="C243" s="189"/>
      <c r="D243" s="190" t="s">
        <v>72</v>
      </c>
      <c r="E243" s="191" t="s">
        <v>488</v>
      </c>
      <c r="F243" s="191" t="s">
        <v>489</v>
      </c>
      <c r="G243" s="189"/>
      <c r="H243" s="189"/>
      <c r="I243" s="192"/>
      <c r="J243" s="193">
        <f>BK243</f>
        <v>0</v>
      </c>
      <c r="K243" s="189"/>
      <c r="L243" s="194"/>
      <c r="M243" s="195"/>
      <c r="N243" s="196"/>
      <c r="O243" s="196"/>
      <c r="P243" s="197">
        <f>P244+P253+P259+P264+P276+P341+P485+P504+P511+P545+P548</f>
        <v>0</v>
      </c>
      <c r="Q243" s="196"/>
      <c r="R243" s="197">
        <f>R244+R253+R259+R264+R276+R341+R485+R504+R511+R545+R548</f>
        <v>72.915800400000009</v>
      </c>
      <c r="S243" s="196"/>
      <c r="T243" s="198">
        <f>T244+T253+T259+T264+T276+T341+T485+T504+T511+T545+T548</f>
        <v>72.53867240000001</v>
      </c>
      <c r="AR243" s="199" t="s">
        <v>83</v>
      </c>
      <c r="AT243" s="200" t="s">
        <v>72</v>
      </c>
      <c r="AU243" s="200" t="s">
        <v>73</v>
      </c>
      <c r="AY243" s="199" t="s">
        <v>142</v>
      </c>
      <c r="BK243" s="201">
        <f>BK244+BK253+BK259+BK264+BK276+BK341+BK485+BK504+BK511+BK545+BK548</f>
        <v>0</v>
      </c>
    </row>
    <row r="244" spans="1:65" s="12" customFormat="1" ht="22.8" customHeight="1">
      <c r="B244" s="188"/>
      <c r="C244" s="189"/>
      <c r="D244" s="190" t="s">
        <v>72</v>
      </c>
      <c r="E244" s="202" t="s">
        <v>490</v>
      </c>
      <c r="F244" s="202" t="s">
        <v>491</v>
      </c>
      <c r="G244" s="189"/>
      <c r="H244" s="189"/>
      <c r="I244" s="192"/>
      <c r="J244" s="203">
        <f>BK244</f>
        <v>0</v>
      </c>
      <c r="K244" s="189"/>
      <c r="L244" s="194"/>
      <c r="M244" s="195"/>
      <c r="N244" s="196"/>
      <c r="O244" s="196"/>
      <c r="P244" s="197">
        <f>SUM(P245:P252)</f>
        <v>0</v>
      </c>
      <c r="Q244" s="196"/>
      <c r="R244" s="197">
        <f>SUM(R245:R252)</f>
        <v>10.107553299999999</v>
      </c>
      <c r="S244" s="196"/>
      <c r="T244" s="198">
        <f>SUM(T245:T252)</f>
        <v>12.663550000000001</v>
      </c>
      <c r="AR244" s="199" t="s">
        <v>83</v>
      </c>
      <c r="AT244" s="200" t="s">
        <v>72</v>
      </c>
      <c r="AU244" s="200" t="s">
        <v>81</v>
      </c>
      <c r="AY244" s="199" t="s">
        <v>142</v>
      </c>
      <c r="BK244" s="201">
        <f>SUM(BK245:BK252)</f>
        <v>0</v>
      </c>
    </row>
    <row r="245" spans="1:65" s="2" customFormat="1" ht="16.5" customHeight="1">
      <c r="A245" s="34"/>
      <c r="B245" s="35"/>
      <c r="C245" s="204" t="s">
        <v>492</v>
      </c>
      <c r="D245" s="204" t="s">
        <v>145</v>
      </c>
      <c r="E245" s="205" t="s">
        <v>493</v>
      </c>
      <c r="F245" s="206" t="s">
        <v>494</v>
      </c>
      <c r="G245" s="207" t="s">
        <v>154</v>
      </c>
      <c r="H245" s="208">
        <v>468.54</v>
      </c>
      <c r="I245" s="209"/>
      <c r="J245" s="210">
        <f t="shared" ref="J245:J252" si="40">ROUND(I245*H245,2)</f>
        <v>0</v>
      </c>
      <c r="K245" s="206" t="s">
        <v>149</v>
      </c>
      <c r="L245" s="39"/>
      <c r="M245" s="211" t="s">
        <v>1</v>
      </c>
      <c r="N245" s="212" t="s">
        <v>40</v>
      </c>
      <c r="O245" s="72"/>
      <c r="P245" s="213">
        <f t="shared" ref="P245:P252" si="41">O245*H245</f>
        <v>0</v>
      </c>
      <c r="Q245" s="213">
        <v>0</v>
      </c>
      <c r="R245" s="213">
        <f t="shared" ref="R245:R252" si="42">Q245*H245</f>
        <v>0</v>
      </c>
      <c r="S245" s="213">
        <v>0.01</v>
      </c>
      <c r="T245" s="214">
        <f t="shared" ref="T245:T252" si="43">S245*H245</f>
        <v>4.6854000000000005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5" t="s">
        <v>215</v>
      </c>
      <c r="AT245" s="215" t="s">
        <v>145</v>
      </c>
      <c r="AU245" s="215" t="s">
        <v>83</v>
      </c>
      <c r="AY245" s="17" t="s">
        <v>142</v>
      </c>
      <c r="BE245" s="216">
        <f t="shared" ref="BE245:BE252" si="44">IF(N245="základní",J245,0)</f>
        <v>0</v>
      </c>
      <c r="BF245" s="216">
        <f t="shared" ref="BF245:BF252" si="45">IF(N245="snížená",J245,0)</f>
        <v>0</v>
      </c>
      <c r="BG245" s="216">
        <f t="shared" ref="BG245:BG252" si="46">IF(N245="zákl. přenesená",J245,0)</f>
        <v>0</v>
      </c>
      <c r="BH245" s="216">
        <f t="shared" ref="BH245:BH252" si="47">IF(N245="sníž. přenesená",J245,0)</f>
        <v>0</v>
      </c>
      <c r="BI245" s="216">
        <f t="shared" ref="BI245:BI252" si="48">IF(N245="nulová",J245,0)</f>
        <v>0</v>
      </c>
      <c r="BJ245" s="17" t="s">
        <v>150</v>
      </c>
      <c r="BK245" s="216">
        <f t="shared" ref="BK245:BK252" si="49">ROUND(I245*H245,2)</f>
        <v>0</v>
      </c>
      <c r="BL245" s="17" t="s">
        <v>215</v>
      </c>
      <c r="BM245" s="215" t="s">
        <v>495</v>
      </c>
    </row>
    <row r="246" spans="1:65" s="2" customFormat="1" ht="21.75" customHeight="1">
      <c r="A246" s="34"/>
      <c r="B246" s="35"/>
      <c r="C246" s="204" t="s">
        <v>496</v>
      </c>
      <c r="D246" s="204" t="s">
        <v>145</v>
      </c>
      <c r="E246" s="205" t="s">
        <v>497</v>
      </c>
      <c r="F246" s="206" t="s">
        <v>498</v>
      </c>
      <c r="G246" s="207" t="s">
        <v>154</v>
      </c>
      <c r="H246" s="208">
        <v>797.755</v>
      </c>
      <c r="I246" s="209"/>
      <c r="J246" s="210">
        <f t="shared" si="40"/>
        <v>0</v>
      </c>
      <c r="K246" s="206" t="s">
        <v>149</v>
      </c>
      <c r="L246" s="39"/>
      <c r="M246" s="211" t="s">
        <v>1</v>
      </c>
      <c r="N246" s="212" t="s">
        <v>40</v>
      </c>
      <c r="O246" s="72"/>
      <c r="P246" s="213">
        <f t="shared" si="41"/>
        <v>0</v>
      </c>
      <c r="Q246" s="213">
        <v>9.3999999999999997E-4</v>
      </c>
      <c r="R246" s="213">
        <f t="shared" si="42"/>
        <v>0.74988969999999999</v>
      </c>
      <c r="S246" s="213">
        <v>0</v>
      </c>
      <c r="T246" s="214">
        <f t="shared" si="4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5" t="s">
        <v>215</v>
      </c>
      <c r="AT246" s="215" t="s">
        <v>145</v>
      </c>
      <c r="AU246" s="215" t="s">
        <v>83</v>
      </c>
      <c r="AY246" s="17" t="s">
        <v>142</v>
      </c>
      <c r="BE246" s="216">
        <f t="shared" si="44"/>
        <v>0</v>
      </c>
      <c r="BF246" s="216">
        <f t="shared" si="45"/>
        <v>0</v>
      </c>
      <c r="BG246" s="216">
        <f t="shared" si="46"/>
        <v>0</v>
      </c>
      <c r="BH246" s="216">
        <f t="shared" si="47"/>
        <v>0</v>
      </c>
      <c r="BI246" s="216">
        <f t="shared" si="48"/>
        <v>0</v>
      </c>
      <c r="BJ246" s="17" t="s">
        <v>150</v>
      </c>
      <c r="BK246" s="216">
        <f t="shared" si="49"/>
        <v>0</v>
      </c>
      <c r="BL246" s="17" t="s">
        <v>215</v>
      </c>
      <c r="BM246" s="215" t="s">
        <v>499</v>
      </c>
    </row>
    <row r="247" spans="1:65" s="2" customFormat="1" ht="33" customHeight="1">
      <c r="A247" s="34"/>
      <c r="B247" s="35"/>
      <c r="C247" s="217" t="s">
        <v>500</v>
      </c>
      <c r="D247" s="217" t="s">
        <v>163</v>
      </c>
      <c r="E247" s="218" t="s">
        <v>501</v>
      </c>
      <c r="F247" s="219" t="s">
        <v>502</v>
      </c>
      <c r="G247" s="220" t="s">
        <v>154</v>
      </c>
      <c r="H247" s="221">
        <v>917.41800000000001</v>
      </c>
      <c r="I247" s="222"/>
      <c r="J247" s="223">
        <f t="shared" si="40"/>
        <v>0</v>
      </c>
      <c r="K247" s="219" t="s">
        <v>149</v>
      </c>
      <c r="L247" s="224"/>
      <c r="M247" s="225" t="s">
        <v>1</v>
      </c>
      <c r="N247" s="226" t="s">
        <v>40</v>
      </c>
      <c r="O247" s="72"/>
      <c r="P247" s="213">
        <f t="shared" si="41"/>
        <v>0</v>
      </c>
      <c r="Q247" s="213">
        <v>5.4000000000000003E-3</v>
      </c>
      <c r="R247" s="213">
        <f t="shared" si="42"/>
        <v>4.9540572000000003</v>
      </c>
      <c r="S247" s="213">
        <v>0</v>
      </c>
      <c r="T247" s="214">
        <f t="shared" si="4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5" t="s">
        <v>279</v>
      </c>
      <c r="AT247" s="215" t="s">
        <v>163</v>
      </c>
      <c r="AU247" s="215" t="s">
        <v>83</v>
      </c>
      <c r="AY247" s="17" t="s">
        <v>142</v>
      </c>
      <c r="BE247" s="216">
        <f t="shared" si="44"/>
        <v>0</v>
      </c>
      <c r="BF247" s="216">
        <f t="shared" si="45"/>
        <v>0</v>
      </c>
      <c r="BG247" s="216">
        <f t="shared" si="46"/>
        <v>0</v>
      </c>
      <c r="BH247" s="216">
        <f t="shared" si="47"/>
        <v>0</v>
      </c>
      <c r="BI247" s="216">
        <f t="shared" si="48"/>
        <v>0</v>
      </c>
      <c r="BJ247" s="17" t="s">
        <v>150</v>
      </c>
      <c r="BK247" s="216">
        <f t="shared" si="49"/>
        <v>0</v>
      </c>
      <c r="BL247" s="17" t="s">
        <v>215</v>
      </c>
      <c r="BM247" s="215" t="s">
        <v>503</v>
      </c>
    </row>
    <row r="248" spans="1:65" s="2" customFormat="1" ht="21.75" customHeight="1">
      <c r="A248" s="34"/>
      <c r="B248" s="35"/>
      <c r="C248" s="204" t="s">
        <v>504</v>
      </c>
      <c r="D248" s="204" t="s">
        <v>145</v>
      </c>
      <c r="E248" s="205" t="s">
        <v>505</v>
      </c>
      <c r="F248" s="206" t="s">
        <v>506</v>
      </c>
      <c r="G248" s="207" t="s">
        <v>154</v>
      </c>
      <c r="H248" s="208">
        <v>797.755</v>
      </c>
      <c r="I248" s="209"/>
      <c r="J248" s="210">
        <f t="shared" si="40"/>
        <v>0</v>
      </c>
      <c r="K248" s="206" t="s">
        <v>149</v>
      </c>
      <c r="L248" s="39"/>
      <c r="M248" s="211" t="s">
        <v>1</v>
      </c>
      <c r="N248" s="212" t="s">
        <v>40</v>
      </c>
      <c r="O248" s="72"/>
      <c r="P248" s="213">
        <f t="shared" si="41"/>
        <v>0</v>
      </c>
      <c r="Q248" s="213">
        <v>0</v>
      </c>
      <c r="R248" s="213">
        <f t="shared" si="42"/>
        <v>0</v>
      </c>
      <c r="S248" s="213">
        <v>0</v>
      </c>
      <c r="T248" s="214">
        <f t="shared" si="4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5" t="s">
        <v>215</v>
      </c>
      <c r="AT248" s="215" t="s">
        <v>145</v>
      </c>
      <c r="AU248" s="215" t="s">
        <v>83</v>
      </c>
      <c r="AY248" s="17" t="s">
        <v>142</v>
      </c>
      <c r="BE248" s="216">
        <f t="shared" si="44"/>
        <v>0</v>
      </c>
      <c r="BF248" s="216">
        <f t="shared" si="45"/>
        <v>0</v>
      </c>
      <c r="BG248" s="216">
        <f t="shared" si="46"/>
        <v>0</v>
      </c>
      <c r="BH248" s="216">
        <f t="shared" si="47"/>
        <v>0</v>
      </c>
      <c r="BI248" s="216">
        <f t="shared" si="48"/>
        <v>0</v>
      </c>
      <c r="BJ248" s="17" t="s">
        <v>150</v>
      </c>
      <c r="BK248" s="216">
        <f t="shared" si="49"/>
        <v>0</v>
      </c>
      <c r="BL248" s="17" t="s">
        <v>215</v>
      </c>
      <c r="BM248" s="215" t="s">
        <v>507</v>
      </c>
    </row>
    <row r="249" spans="1:65" s="2" customFormat="1" ht="33" customHeight="1">
      <c r="A249" s="34"/>
      <c r="B249" s="35"/>
      <c r="C249" s="217" t="s">
        <v>508</v>
      </c>
      <c r="D249" s="217" t="s">
        <v>163</v>
      </c>
      <c r="E249" s="218" t="s">
        <v>509</v>
      </c>
      <c r="F249" s="219" t="s">
        <v>510</v>
      </c>
      <c r="G249" s="220" t="s">
        <v>154</v>
      </c>
      <c r="H249" s="221">
        <v>917.41800000000001</v>
      </c>
      <c r="I249" s="222"/>
      <c r="J249" s="223">
        <f t="shared" si="40"/>
        <v>0</v>
      </c>
      <c r="K249" s="219" t="s">
        <v>149</v>
      </c>
      <c r="L249" s="224"/>
      <c r="M249" s="225" t="s">
        <v>1</v>
      </c>
      <c r="N249" s="226" t="s">
        <v>40</v>
      </c>
      <c r="O249" s="72"/>
      <c r="P249" s="213">
        <f t="shared" si="41"/>
        <v>0</v>
      </c>
      <c r="Q249" s="213">
        <v>4.7999999999999996E-3</v>
      </c>
      <c r="R249" s="213">
        <f t="shared" si="42"/>
        <v>4.4036063999999993</v>
      </c>
      <c r="S249" s="213">
        <v>0</v>
      </c>
      <c r="T249" s="214">
        <f t="shared" si="4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5" t="s">
        <v>279</v>
      </c>
      <c r="AT249" s="215" t="s">
        <v>163</v>
      </c>
      <c r="AU249" s="215" t="s">
        <v>83</v>
      </c>
      <c r="AY249" s="17" t="s">
        <v>142</v>
      </c>
      <c r="BE249" s="216">
        <f t="shared" si="44"/>
        <v>0</v>
      </c>
      <c r="BF249" s="216">
        <f t="shared" si="45"/>
        <v>0</v>
      </c>
      <c r="BG249" s="216">
        <f t="shared" si="46"/>
        <v>0</v>
      </c>
      <c r="BH249" s="216">
        <f t="shared" si="47"/>
        <v>0</v>
      </c>
      <c r="BI249" s="216">
        <f t="shared" si="48"/>
        <v>0</v>
      </c>
      <c r="BJ249" s="17" t="s">
        <v>150</v>
      </c>
      <c r="BK249" s="216">
        <f t="shared" si="49"/>
        <v>0</v>
      </c>
      <c r="BL249" s="17" t="s">
        <v>215</v>
      </c>
      <c r="BM249" s="215" t="s">
        <v>511</v>
      </c>
    </row>
    <row r="250" spans="1:65" s="2" customFormat="1" ht="16.5" customHeight="1">
      <c r="A250" s="34"/>
      <c r="B250" s="35"/>
      <c r="C250" s="204" t="s">
        <v>512</v>
      </c>
      <c r="D250" s="204" t="s">
        <v>145</v>
      </c>
      <c r="E250" s="205" t="s">
        <v>513</v>
      </c>
      <c r="F250" s="206" t="s">
        <v>514</v>
      </c>
      <c r="G250" s="207" t="s">
        <v>154</v>
      </c>
      <c r="H250" s="208">
        <v>797.755</v>
      </c>
      <c r="I250" s="209"/>
      <c r="J250" s="210">
        <f t="shared" si="40"/>
        <v>0</v>
      </c>
      <c r="K250" s="206" t="s">
        <v>149</v>
      </c>
      <c r="L250" s="39"/>
      <c r="M250" s="211" t="s">
        <v>1</v>
      </c>
      <c r="N250" s="212" t="s">
        <v>40</v>
      </c>
      <c r="O250" s="72"/>
      <c r="P250" s="213">
        <f t="shared" si="41"/>
        <v>0</v>
      </c>
      <c r="Q250" s="213">
        <v>0</v>
      </c>
      <c r="R250" s="213">
        <f t="shared" si="42"/>
        <v>0</v>
      </c>
      <c r="S250" s="213">
        <v>0.01</v>
      </c>
      <c r="T250" s="214">
        <f t="shared" si="43"/>
        <v>7.9775499999999999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5" t="s">
        <v>215</v>
      </c>
      <c r="AT250" s="215" t="s">
        <v>145</v>
      </c>
      <c r="AU250" s="215" t="s">
        <v>83</v>
      </c>
      <c r="AY250" s="17" t="s">
        <v>142</v>
      </c>
      <c r="BE250" s="216">
        <f t="shared" si="44"/>
        <v>0</v>
      </c>
      <c r="BF250" s="216">
        <f t="shared" si="45"/>
        <v>0</v>
      </c>
      <c r="BG250" s="216">
        <f t="shared" si="46"/>
        <v>0</v>
      </c>
      <c r="BH250" s="216">
        <f t="shared" si="47"/>
        <v>0</v>
      </c>
      <c r="BI250" s="216">
        <f t="shared" si="48"/>
        <v>0</v>
      </c>
      <c r="BJ250" s="17" t="s">
        <v>150</v>
      </c>
      <c r="BK250" s="216">
        <f t="shared" si="49"/>
        <v>0</v>
      </c>
      <c r="BL250" s="17" t="s">
        <v>215</v>
      </c>
      <c r="BM250" s="215" t="s">
        <v>515</v>
      </c>
    </row>
    <row r="251" spans="1:65" s="2" customFormat="1" ht="16.5" customHeight="1">
      <c r="A251" s="34"/>
      <c r="B251" s="35"/>
      <c r="C251" s="204" t="s">
        <v>516</v>
      </c>
      <c r="D251" s="204" t="s">
        <v>145</v>
      </c>
      <c r="E251" s="205" t="s">
        <v>517</v>
      </c>
      <c r="F251" s="206" t="s">
        <v>518</v>
      </c>
      <c r="G251" s="207" t="s">
        <v>166</v>
      </c>
      <c r="H251" s="208">
        <v>2</v>
      </c>
      <c r="I251" s="209"/>
      <c r="J251" s="210">
        <f t="shared" si="40"/>
        <v>0</v>
      </c>
      <c r="K251" s="206" t="s">
        <v>149</v>
      </c>
      <c r="L251" s="39"/>
      <c r="M251" s="211" t="s">
        <v>1</v>
      </c>
      <c r="N251" s="212" t="s">
        <v>40</v>
      </c>
      <c r="O251" s="72"/>
      <c r="P251" s="213">
        <f t="shared" si="41"/>
        <v>0</v>
      </c>
      <c r="Q251" s="213">
        <v>0</v>
      </c>
      <c r="R251" s="213">
        <f t="shared" si="42"/>
        <v>0</v>
      </c>
      <c r="S251" s="213">
        <v>2.9999999999999997E-4</v>
      </c>
      <c r="T251" s="214">
        <f t="shared" si="43"/>
        <v>5.9999999999999995E-4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5" t="s">
        <v>215</v>
      </c>
      <c r="AT251" s="215" t="s">
        <v>145</v>
      </c>
      <c r="AU251" s="215" t="s">
        <v>83</v>
      </c>
      <c r="AY251" s="17" t="s">
        <v>142</v>
      </c>
      <c r="BE251" s="216">
        <f t="shared" si="44"/>
        <v>0</v>
      </c>
      <c r="BF251" s="216">
        <f t="shared" si="45"/>
        <v>0</v>
      </c>
      <c r="BG251" s="216">
        <f t="shared" si="46"/>
        <v>0</v>
      </c>
      <c r="BH251" s="216">
        <f t="shared" si="47"/>
        <v>0</v>
      </c>
      <c r="BI251" s="216">
        <f t="shared" si="48"/>
        <v>0</v>
      </c>
      <c r="BJ251" s="17" t="s">
        <v>150</v>
      </c>
      <c r="BK251" s="216">
        <f t="shared" si="49"/>
        <v>0</v>
      </c>
      <c r="BL251" s="17" t="s">
        <v>215</v>
      </c>
      <c r="BM251" s="215" t="s">
        <v>519</v>
      </c>
    </row>
    <row r="252" spans="1:65" s="2" customFormat="1" ht="21.75" customHeight="1">
      <c r="A252" s="34"/>
      <c r="B252" s="35"/>
      <c r="C252" s="204" t="s">
        <v>520</v>
      </c>
      <c r="D252" s="204" t="s">
        <v>145</v>
      </c>
      <c r="E252" s="205" t="s">
        <v>521</v>
      </c>
      <c r="F252" s="206" t="s">
        <v>522</v>
      </c>
      <c r="G252" s="207" t="s">
        <v>437</v>
      </c>
      <c r="H252" s="208">
        <v>5.2270000000000003</v>
      </c>
      <c r="I252" s="209"/>
      <c r="J252" s="210">
        <f t="shared" si="40"/>
        <v>0</v>
      </c>
      <c r="K252" s="206" t="s">
        <v>149</v>
      </c>
      <c r="L252" s="39"/>
      <c r="M252" s="211" t="s">
        <v>1</v>
      </c>
      <c r="N252" s="212" t="s">
        <v>40</v>
      </c>
      <c r="O252" s="72"/>
      <c r="P252" s="213">
        <f t="shared" si="41"/>
        <v>0</v>
      </c>
      <c r="Q252" s="213">
        <v>0</v>
      </c>
      <c r="R252" s="213">
        <f t="shared" si="42"/>
        <v>0</v>
      </c>
      <c r="S252" s="213">
        <v>0</v>
      </c>
      <c r="T252" s="214">
        <f t="shared" si="4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5" t="s">
        <v>215</v>
      </c>
      <c r="AT252" s="215" t="s">
        <v>145</v>
      </c>
      <c r="AU252" s="215" t="s">
        <v>83</v>
      </c>
      <c r="AY252" s="17" t="s">
        <v>142</v>
      </c>
      <c r="BE252" s="216">
        <f t="shared" si="44"/>
        <v>0</v>
      </c>
      <c r="BF252" s="216">
        <f t="shared" si="45"/>
        <v>0</v>
      </c>
      <c r="BG252" s="216">
        <f t="shared" si="46"/>
        <v>0</v>
      </c>
      <c r="BH252" s="216">
        <f t="shared" si="47"/>
        <v>0</v>
      </c>
      <c r="BI252" s="216">
        <f t="shared" si="48"/>
        <v>0</v>
      </c>
      <c r="BJ252" s="17" t="s">
        <v>150</v>
      </c>
      <c r="BK252" s="216">
        <f t="shared" si="49"/>
        <v>0</v>
      </c>
      <c r="BL252" s="17" t="s">
        <v>215</v>
      </c>
      <c r="BM252" s="215" t="s">
        <v>523</v>
      </c>
    </row>
    <row r="253" spans="1:65" s="12" customFormat="1" ht="22.8" customHeight="1">
      <c r="B253" s="188"/>
      <c r="C253" s="189"/>
      <c r="D253" s="190" t="s">
        <v>72</v>
      </c>
      <c r="E253" s="202" t="s">
        <v>524</v>
      </c>
      <c r="F253" s="202" t="s">
        <v>525</v>
      </c>
      <c r="G253" s="189"/>
      <c r="H253" s="189"/>
      <c r="I253" s="192"/>
      <c r="J253" s="203">
        <f>BK253</f>
        <v>0</v>
      </c>
      <c r="K253" s="189"/>
      <c r="L253" s="194"/>
      <c r="M253" s="195"/>
      <c r="N253" s="196"/>
      <c r="O253" s="196"/>
      <c r="P253" s="197">
        <f>SUM(P254:P258)</f>
        <v>0</v>
      </c>
      <c r="Q253" s="196"/>
      <c r="R253" s="197">
        <f>SUM(R254:R258)</f>
        <v>0.62517500000000004</v>
      </c>
      <c r="S253" s="196"/>
      <c r="T253" s="198">
        <f>SUM(T254:T258)</f>
        <v>0</v>
      </c>
      <c r="AR253" s="199" t="s">
        <v>83</v>
      </c>
      <c r="AT253" s="200" t="s">
        <v>72</v>
      </c>
      <c r="AU253" s="200" t="s">
        <v>81</v>
      </c>
      <c r="AY253" s="199" t="s">
        <v>142</v>
      </c>
      <c r="BK253" s="201">
        <f>SUM(BK254:BK258)</f>
        <v>0</v>
      </c>
    </row>
    <row r="254" spans="1:65" s="2" customFormat="1" ht="21.75" customHeight="1">
      <c r="A254" s="34"/>
      <c r="B254" s="35"/>
      <c r="C254" s="204" t="s">
        <v>526</v>
      </c>
      <c r="D254" s="204" t="s">
        <v>145</v>
      </c>
      <c r="E254" s="205" t="s">
        <v>527</v>
      </c>
      <c r="F254" s="206" t="s">
        <v>528</v>
      </c>
      <c r="G254" s="207" t="s">
        <v>178</v>
      </c>
      <c r="H254" s="208">
        <v>15</v>
      </c>
      <c r="I254" s="209"/>
      <c r="J254" s="210">
        <f>ROUND(I254*H254,2)</f>
        <v>0</v>
      </c>
      <c r="K254" s="206" t="s">
        <v>149</v>
      </c>
      <c r="L254" s="39"/>
      <c r="M254" s="211" t="s">
        <v>1</v>
      </c>
      <c r="N254" s="212" t="s">
        <v>40</v>
      </c>
      <c r="O254" s="72"/>
      <c r="P254" s="213">
        <f>O254*H254</f>
        <v>0</v>
      </c>
      <c r="Q254" s="213">
        <v>3.4610000000000002E-2</v>
      </c>
      <c r="R254" s="213">
        <f>Q254*H254</f>
        <v>0.51915</v>
      </c>
      <c r="S254" s="213">
        <v>0</v>
      </c>
      <c r="T254" s="214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5" t="s">
        <v>215</v>
      </c>
      <c r="AT254" s="215" t="s">
        <v>145</v>
      </c>
      <c r="AU254" s="215" t="s">
        <v>83</v>
      </c>
      <c r="AY254" s="17" t="s">
        <v>142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7" t="s">
        <v>150</v>
      </c>
      <c r="BK254" s="216">
        <f>ROUND(I254*H254,2)</f>
        <v>0</v>
      </c>
      <c r="BL254" s="17" t="s">
        <v>215</v>
      </c>
      <c r="BM254" s="215" t="s">
        <v>529</v>
      </c>
    </row>
    <row r="255" spans="1:65" s="2" customFormat="1" ht="16.5" customHeight="1">
      <c r="A255" s="34"/>
      <c r="B255" s="35"/>
      <c r="C255" s="204" t="s">
        <v>530</v>
      </c>
      <c r="D255" s="204" t="s">
        <v>145</v>
      </c>
      <c r="E255" s="205" t="s">
        <v>531</v>
      </c>
      <c r="F255" s="206" t="s">
        <v>532</v>
      </c>
      <c r="G255" s="207" t="s">
        <v>178</v>
      </c>
      <c r="H255" s="208">
        <v>27.5</v>
      </c>
      <c r="I255" s="209"/>
      <c r="J255" s="210">
        <f>ROUND(I255*H255,2)</f>
        <v>0</v>
      </c>
      <c r="K255" s="206" t="s">
        <v>149</v>
      </c>
      <c r="L255" s="39"/>
      <c r="M255" s="211" t="s">
        <v>1</v>
      </c>
      <c r="N255" s="212" t="s">
        <v>40</v>
      </c>
      <c r="O255" s="72"/>
      <c r="P255" s="213">
        <f>O255*H255</f>
        <v>0</v>
      </c>
      <c r="Q255" s="213">
        <v>3.31E-3</v>
      </c>
      <c r="R255" s="213">
        <f>Q255*H255</f>
        <v>9.1024999999999995E-2</v>
      </c>
      <c r="S255" s="213">
        <v>0</v>
      </c>
      <c r="T255" s="214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15" t="s">
        <v>215</v>
      </c>
      <c r="AT255" s="215" t="s">
        <v>145</v>
      </c>
      <c r="AU255" s="215" t="s">
        <v>83</v>
      </c>
      <c r="AY255" s="17" t="s">
        <v>142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150</v>
      </c>
      <c r="BK255" s="216">
        <f>ROUND(I255*H255,2)</f>
        <v>0</v>
      </c>
      <c r="BL255" s="17" t="s">
        <v>215</v>
      </c>
      <c r="BM255" s="215" t="s">
        <v>533</v>
      </c>
    </row>
    <row r="256" spans="1:65" s="2" customFormat="1" ht="21.75" customHeight="1">
      <c r="A256" s="34"/>
      <c r="B256" s="35"/>
      <c r="C256" s="204" t="s">
        <v>534</v>
      </c>
      <c r="D256" s="204" t="s">
        <v>145</v>
      </c>
      <c r="E256" s="205" t="s">
        <v>535</v>
      </c>
      <c r="F256" s="206" t="s">
        <v>536</v>
      </c>
      <c r="G256" s="207" t="s">
        <v>166</v>
      </c>
      <c r="H256" s="208">
        <v>10</v>
      </c>
      <c r="I256" s="209"/>
      <c r="J256" s="210">
        <f>ROUND(I256*H256,2)</f>
        <v>0</v>
      </c>
      <c r="K256" s="206" t="s">
        <v>149</v>
      </c>
      <c r="L256" s="39"/>
      <c r="M256" s="211" t="s">
        <v>1</v>
      </c>
      <c r="N256" s="212" t="s">
        <v>40</v>
      </c>
      <c r="O256" s="72"/>
      <c r="P256" s="213">
        <f>O256*H256</f>
        <v>0</v>
      </c>
      <c r="Q256" s="213">
        <v>1.5E-3</v>
      </c>
      <c r="R256" s="213">
        <f>Q256*H256</f>
        <v>1.4999999999999999E-2</v>
      </c>
      <c r="S256" s="213">
        <v>0</v>
      </c>
      <c r="T256" s="214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5" t="s">
        <v>215</v>
      </c>
      <c r="AT256" s="215" t="s">
        <v>145</v>
      </c>
      <c r="AU256" s="215" t="s">
        <v>83</v>
      </c>
      <c r="AY256" s="17" t="s">
        <v>142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7" t="s">
        <v>150</v>
      </c>
      <c r="BK256" s="216">
        <f>ROUND(I256*H256,2)</f>
        <v>0</v>
      </c>
      <c r="BL256" s="17" t="s">
        <v>215</v>
      </c>
      <c r="BM256" s="215" t="s">
        <v>537</v>
      </c>
    </row>
    <row r="257" spans="1:65" s="2" customFormat="1" ht="16.5" customHeight="1">
      <c r="A257" s="34"/>
      <c r="B257" s="35"/>
      <c r="C257" s="204" t="s">
        <v>538</v>
      </c>
      <c r="D257" s="204" t="s">
        <v>145</v>
      </c>
      <c r="E257" s="205" t="s">
        <v>539</v>
      </c>
      <c r="F257" s="206" t="s">
        <v>540</v>
      </c>
      <c r="G257" s="207" t="s">
        <v>178</v>
      </c>
      <c r="H257" s="208">
        <v>480</v>
      </c>
      <c r="I257" s="209"/>
      <c r="J257" s="210">
        <f>ROUND(I257*H257,2)</f>
        <v>0</v>
      </c>
      <c r="K257" s="206" t="s">
        <v>149</v>
      </c>
      <c r="L257" s="39"/>
      <c r="M257" s="211" t="s">
        <v>1</v>
      </c>
      <c r="N257" s="212" t="s">
        <v>40</v>
      </c>
      <c r="O257" s="72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5" t="s">
        <v>215</v>
      </c>
      <c r="AT257" s="215" t="s">
        <v>145</v>
      </c>
      <c r="AU257" s="215" t="s">
        <v>83</v>
      </c>
      <c r="AY257" s="17" t="s">
        <v>142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150</v>
      </c>
      <c r="BK257" s="216">
        <f>ROUND(I257*H257,2)</f>
        <v>0</v>
      </c>
      <c r="BL257" s="17" t="s">
        <v>215</v>
      </c>
      <c r="BM257" s="215" t="s">
        <v>541</v>
      </c>
    </row>
    <row r="258" spans="1:65" s="2" customFormat="1" ht="21.75" customHeight="1">
      <c r="A258" s="34"/>
      <c r="B258" s="35"/>
      <c r="C258" s="204" t="s">
        <v>542</v>
      </c>
      <c r="D258" s="204" t="s">
        <v>145</v>
      </c>
      <c r="E258" s="205" t="s">
        <v>543</v>
      </c>
      <c r="F258" s="206" t="s">
        <v>544</v>
      </c>
      <c r="G258" s="207" t="s">
        <v>437</v>
      </c>
      <c r="H258" s="208">
        <v>0.627</v>
      </c>
      <c r="I258" s="209"/>
      <c r="J258" s="210">
        <f>ROUND(I258*H258,2)</f>
        <v>0</v>
      </c>
      <c r="K258" s="206" t="s">
        <v>149</v>
      </c>
      <c r="L258" s="39"/>
      <c r="M258" s="211" t="s">
        <v>1</v>
      </c>
      <c r="N258" s="212" t="s">
        <v>40</v>
      </c>
      <c r="O258" s="72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5" t="s">
        <v>215</v>
      </c>
      <c r="AT258" s="215" t="s">
        <v>145</v>
      </c>
      <c r="AU258" s="215" t="s">
        <v>83</v>
      </c>
      <c r="AY258" s="17" t="s">
        <v>142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150</v>
      </c>
      <c r="BK258" s="216">
        <f>ROUND(I258*H258,2)</f>
        <v>0</v>
      </c>
      <c r="BL258" s="17" t="s">
        <v>215</v>
      </c>
      <c r="BM258" s="215" t="s">
        <v>545</v>
      </c>
    </row>
    <row r="259" spans="1:65" s="12" customFormat="1" ht="22.8" customHeight="1">
      <c r="B259" s="188"/>
      <c r="C259" s="189"/>
      <c r="D259" s="190" t="s">
        <v>72</v>
      </c>
      <c r="E259" s="202" t="s">
        <v>546</v>
      </c>
      <c r="F259" s="202" t="s">
        <v>547</v>
      </c>
      <c r="G259" s="189"/>
      <c r="H259" s="189"/>
      <c r="I259" s="192"/>
      <c r="J259" s="203">
        <f>BK259</f>
        <v>0</v>
      </c>
      <c r="K259" s="189"/>
      <c r="L259" s="194"/>
      <c r="M259" s="195"/>
      <c r="N259" s="196"/>
      <c r="O259" s="196"/>
      <c r="P259" s="197">
        <f>SUM(P260:P263)</f>
        <v>0</v>
      </c>
      <c r="Q259" s="196"/>
      <c r="R259" s="197">
        <f>SUM(R260:R263)</f>
        <v>0</v>
      </c>
      <c r="S259" s="196"/>
      <c r="T259" s="198">
        <f>SUM(T260:T263)</f>
        <v>0</v>
      </c>
      <c r="AR259" s="199" t="s">
        <v>83</v>
      </c>
      <c r="AT259" s="200" t="s">
        <v>72</v>
      </c>
      <c r="AU259" s="200" t="s">
        <v>81</v>
      </c>
      <c r="AY259" s="199" t="s">
        <v>142</v>
      </c>
      <c r="BK259" s="201">
        <f>SUM(BK260:BK263)</f>
        <v>0</v>
      </c>
    </row>
    <row r="260" spans="1:65" s="2" customFormat="1" ht="21.75" customHeight="1">
      <c r="A260" s="34"/>
      <c r="B260" s="35"/>
      <c r="C260" s="204" t="s">
        <v>548</v>
      </c>
      <c r="D260" s="204" t="s">
        <v>145</v>
      </c>
      <c r="E260" s="205" t="s">
        <v>549</v>
      </c>
      <c r="F260" s="206" t="s">
        <v>550</v>
      </c>
      <c r="G260" s="207" t="s">
        <v>551</v>
      </c>
      <c r="H260" s="208">
        <v>2</v>
      </c>
      <c r="I260" s="209"/>
      <c r="J260" s="210">
        <f>ROUND(I260*H260,2)</f>
        <v>0</v>
      </c>
      <c r="K260" s="206" t="s">
        <v>1</v>
      </c>
      <c r="L260" s="39"/>
      <c r="M260" s="211" t="s">
        <v>1</v>
      </c>
      <c r="N260" s="212" t="s">
        <v>40</v>
      </c>
      <c r="O260" s="72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5" t="s">
        <v>215</v>
      </c>
      <c r="AT260" s="215" t="s">
        <v>145</v>
      </c>
      <c r="AU260" s="215" t="s">
        <v>83</v>
      </c>
      <c r="AY260" s="17" t="s">
        <v>142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150</v>
      </c>
      <c r="BK260" s="216">
        <f>ROUND(I260*H260,2)</f>
        <v>0</v>
      </c>
      <c r="BL260" s="17" t="s">
        <v>215</v>
      </c>
      <c r="BM260" s="215" t="s">
        <v>552</v>
      </c>
    </row>
    <row r="261" spans="1:65" s="2" customFormat="1" ht="28.8">
      <c r="A261" s="34"/>
      <c r="B261" s="35"/>
      <c r="C261" s="36"/>
      <c r="D261" s="229" t="s">
        <v>206</v>
      </c>
      <c r="E261" s="36"/>
      <c r="F261" s="250" t="s">
        <v>553</v>
      </c>
      <c r="G261" s="36"/>
      <c r="H261" s="36"/>
      <c r="I261" s="116"/>
      <c r="J261" s="36"/>
      <c r="K261" s="36"/>
      <c r="L261" s="39"/>
      <c r="M261" s="251"/>
      <c r="N261" s="252"/>
      <c r="O261" s="72"/>
      <c r="P261" s="72"/>
      <c r="Q261" s="72"/>
      <c r="R261" s="72"/>
      <c r="S261" s="72"/>
      <c r="T261" s="73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206</v>
      </c>
      <c r="AU261" s="17" t="s">
        <v>83</v>
      </c>
    </row>
    <row r="262" spans="1:65" s="2" customFormat="1" ht="21.75" customHeight="1">
      <c r="A262" s="34"/>
      <c r="B262" s="35"/>
      <c r="C262" s="204" t="s">
        <v>554</v>
      </c>
      <c r="D262" s="204" t="s">
        <v>145</v>
      </c>
      <c r="E262" s="205" t="s">
        <v>555</v>
      </c>
      <c r="F262" s="206" t="s">
        <v>556</v>
      </c>
      <c r="G262" s="207" t="s">
        <v>178</v>
      </c>
      <c r="H262" s="208">
        <v>6</v>
      </c>
      <c r="I262" s="209"/>
      <c r="J262" s="210">
        <f>ROUND(I262*H262,2)</f>
        <v>0</v>
      </c>
      <c r="K262" s="206" t="s">
        <v>1</v>
      </c>
      <c r="L262" s="39"/>
      <c r="M262" s="211" t="s">
        <v>1</v>
      </c>
      <c r="N262" s="212" t="s">
        <v>40</v>
      </c>
      <c r="O262" s="72"/>
      <c r="P262" s="213">
        <f>O262*H262</f>
        <v>0</v>
      </c>
      <c r="Q262" s="213">
        <v>0</v>
      </c>
      <c r="R262" s="213">
        <f>Q262*H262</f>
        <v>0</v>
      </c>
      <c r="S262" s="213">
        <v>0</v>
      </c>
      <c r="T262" s="214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5" t="s">
        <v>215</v>
      </c>
      <c r="AT262" s="215" t="s">
        <v>145</v>
      </c>
      <c r="AU262" s="215" t="s">
        <v>83</v>
      </c>
      <c r="AY262" s="17" t="s">
        <v>142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7" t="s">
        <v>150</v>
      </c>
      <c r="BK262" s="216">
        <f>ROUND(I262*H262,2)</f>
        <v>0</v>
      </c>
      <c r="BL262" s="17" t="s">
        <v>215</v>
      </c>
      <c r="BM262" s="215" t="s">
        <v>557</v>
      </c>
    </row>
    <row r="263" spans="1:65" s="2" customFormat="1" ht="28.8">
      <c r="A263" s="34"/>
      <c r="B263" s="35"/>
      <c r="C263" s="36"/>
      <c r="D263" s="229" t="s">
        <v>206</v>
      </c>
      <c r="E263" s="36"/>
      <c r="F263" s="250" t="s">
        <v>553</v>
      </c>
      <c r="G263" s="36"/>
      <c r="H263" s="36"/>
      <c r="I263" s="116"/>
      <c r="J263" s="36"/>
      <c r="K263" s="36"/>
      <c r="L263" s="39"/>
      <c r="M263" s="251"/>
      <c r="N263" s="252"/>
      <c r="O263" s="72"/>
      <c r="P263" s="72"/>
      <c r="Q263" s="72"/>
      <c r="R263" s="72"/>
      <c r="S263" s="72"/>
      <c r="T263" s="73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206</v>
      </c>
      <c r="AU263" s="17" t="s">
        <v>83</v>
      </c>
    </row>
    <row r="264" spans="1:65" s="12" customFormat="1" ht="22.8" customHeight="1">
      <c r="B264" s="188"/>
      <c r="C264" s="189"/>
      <c r="D264" s="190" t="s">
        <v>72</v>
      </c>
      <c r="E264" s="202" t="s">
        <v>558</v>
      </c>
      <c r="F264" s="202" t="s">
        <v>559</v>
      </c>
      <c r="G264" s="189"/>
      <c r="H264" s="189"/>
      <c r="I264" s="192"/>
      <c r="J264" s="203">
        <f>BK264</f>
        <v>0</v>
      </c>
      <c r="K264" s="189"/>
      <c r="L264" s="194"/>
      <c r="M264" s="195"/>
      <c r="N264" s="196"/>
      <c r="O264" s="196"/>
      <c r="P264" s="197">
        <f>SUM(P265:P275)</f>
        <v>0</v>
      </c>
      <c r="Q264" s="196"/>
      <c r="R264" s="197">
        <f>SUM(R265:R275)</f>
        <v>0.60331294999999996</v>
      </c>
      <c r="S264" s="196"/>
      <c r="T264" s="198">
        <f>SUM(T265:T275)</f>
        <v>0</v>
      </c>
      <c r="AR264" s="199" t="s">
        <v>83</v>
      </c>
      <c r="AT264" s="200" t="s">
        <v>72</v>
      </c>
      <c r="AU264" s="200" t="s">
        <v>81</v>
      </c>
      <c r="AY264" s="199" t="s">
        <v>142</v>
      </c>
      <c r="BK264" s="201">
        <f>SUM(BK265:BK275)</f>
        <v>0</v>
      </c>
    </row>
    <row r="265" spans="1:65" s="2" customFormat="1" ht="21.75" customHeight="1">
      <c r="A265" s="34"/>
      <c r="B265" s="35"/>
      <c r="C265" s="204" t="s">
        <v>560</v>
      </c>
      <c r="D265" s="204" t="s">
        <v>145</v>
      </c>
      <c r="E265" s="205" t="s">
        <v>561</v>
      </c>
      <c r="F265" s="206" t="s">
        <v>562</v>
      </c>
      <c r="G265" s="207" t="s">
        <v>178</v>
      </c>
      <c r="H265" s="208">
        <v>1161.9000000000001</v>
      </c>
      <c r="I265" s="209"/>
      <c r="J265" s="210">
        <f>ROUND(I265*H265,2)</f>
        <v>0</v>
      </c>
      <c r="K265" s="206" t="s">
        <v>149</v>
      </c>
      <c r="L265" s="39"/>
      <c r="M265" s="211" t="s">
        <v>1</v>
      </c>
      <c r="N265" s="212" t="s">
        <v>40</v>
      </c>
      <c r="O265" s="72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5" t="s">
        <v>215</v>
      </c>
      <c r="AT265" s="215" t="s">
        <v>145</v>
      </c>
      <c r="AU265" s="215" t="s">
        <v>83</v>
      </c>
      <c r="AY265" s="17" t="s">
        <v>142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7" t="s">
        <v>150</v>
      </c>
      <c r="BK265" s="216">
        <f>ROUND(I265*H265,2)</f>
        <v>0</v>
      </c>
      <c r="BL265" s="17" t="s">
        <v>215</v>
      </c>
      <c r="BM265" s="215" t="s">
        <v>563</v>
      </c>
    </row>
    <row r="266" spans="1:65" s="2" customFormat="1" ht="16.5" customHeight="1">
      <c r="A266" s="34"/>
      <c r="B266" s="35"/>
      <c r="C266" s="217" t="s">
        <v>564</v>
      </c>
      <c r="D266" s="217" t="s">
        <v>163</v>
      </c>
      <c r="E266" s="218" t="s">
        <v>565</v>
      </c>
      <c r="F266" s="219" t="s">
        <v>566</v>
      </c>
      <c r="G266" s="220" t="s">
        <v>178</v>
      </c>
      <c r="H266" s="221">
        <v>1336.1849999999999</v>
      </c>
      <c r="I266" s="222"/>
      <c r="J266" s="223">
        <f>ROUND(I266*H266,2)</f>
        <v>0</v>
      </c>
      <c r="K266" s="219" t="s">
        <v>149</v>
      </c>
      <c r="L266" s="224"/>
      <c r="M266" s="225" t="s">
        <v>1</v>
      </c>
      <c r="N266" s="226" t="s">
        <v>40</v>
      </c>
      <c r="O266" s="72"/>
      <c r="P266" s="213">
        <f>O266*H266</f>
        <v>0</v>
      </c>
      <c r="Q266" s="213">
        <v>6.9999999999999994E-5</v>
      </c>
      <c r="R266" s="213">
        <f>Q266*H266</f>
        <v>9.353294999999999E-2</v>
      </c>
      <c r="S266" s="213">
        <v>0</v>
      </c>
      <c r="T266" s="214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5" t="s">
        <v>279</v>
      </c>
      <c r="AT266" s="215" t="s">
        <v>163</v>
      </c>
      <c r="AU266" s="215" t="s">
        <v>83</v>
      </c>
      <c r="AY266" s="17" t="s">
        <v>142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7" t="s">
        <v>150</v>
      </c>
      <c r="BK266" s="216">
        <f>ROUND(I266*H266,2)</f>
        <v>0</v>
      </c>
      <c r="BL266" s="17" t="s">
        <v>215</v>
      </c>
      <c r="BM266" s="215" t="s">
        <v>567</v>
      </c>
    </row>
    <row r="267" spans="1:65" s="2" customFormat="1" ht="21.75" customHeight="1">
      <c r="A267" s="34"/>
      <c r="B267" s="35"/>
      <c r="C267" s="204" t="s">
        <v>568</v>
      </c>
      <c r="D267" s="204" t="s">
        <v>145</v>
      </c>
      <c r="E267" s="205" t="s">
        <v>569</v>
      </c>
      <c r="F267" s="206" t="s">
        <v>570</v>
      </c>
      <c r="G267" s="207" t="s">
        <v>178</v>
      </c>
      <c r="H267" s="208">
        <v>224.88</v>
      </c>
      <c r="I267" s="209"/>
      <c r="J267" s="210">
        <f>ROUND(I267*H267,2)</f>
        <v>0</v>
      </c>
      <c r="K267" s="206" t="s">
        <v>149</v>
      </c>
      <c r="L267" s="39"/>
      <c r="M267" s="211" t="s">
        <v>1</v>
      </c>
      <c r="N267" s="212" t="s">
        <v>40</v>
      </c>
      <c r="O267" s="72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15" t="s">
        <v>215</v>
      </c>
      <c r="AT267" s="215" t="s">
        <v>145</v>
      </c>
      <c r="AU267" s="215" t="s">
        <v>83</v>
      </c>
      <c r="AY267" s="17" t="s">
        <v>142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150</v>
      </c>
      <c r="BK267" s="216">
        <f>ROUND(I267*H267,2)</f>
        <v>0</v>
      </c>
      <c r="BL267" s="17" t="s">
        <v>215</v>
      </c>
      <c r="BM267" s="215" t="s">
        <v>571</v>
      </c>
    </row>
    <row r="268" spans="1:65" s="2" customFormat="1" ht="21.75" customHeight="1">
      <c r="A268" s="34"/>
      <c r="B268" s="35"/>
      <c r="C268" s="217" t="s">
        <v>572</v>
      </c>
      <c r="D268" s="217" t="s">
        <v>163</v>
      </c>
      <c r="E268" s="218" t="s">
        <v>573</v>
      </c>
      <c r="F268" s="219" t="s">
        <v>574</v>
      </c>
      <c r="G268" s="220" t="s">
        <v>178</v>
      </c>
      <c r="H268" s="221">
        <v>224.88</v>
      </c>
      <c r="I268" s="222"/>
      <c r="J268" s="223">
        <f>ROUND(I268*H268,2)</f>
        <v>0</v>
      </c>
      <c r="K268" s="219" t="s">
        <v>149</v>
      </c>
      <c r="L268" s="224"/>
      <c r="M268" s="225" t="s">
        <v>1</v>
      </c>
      <c r="N268" s="226" t="s">
        <v>40</v>
      </c>
      <c r="O268" s="72"/>
      <c r="P268" s="213">
        <f>O268*H268</f>
        <v>0</v>
      </c>
      <c r="Q268" s="213">
        <v>2.2499999999999998E-3</v>
      </c>
      <c r="R268" s="213">
        <f>Q268*H268</f>
        <v>0.50597999999999999</v>
      </c>
      <c r="S268" s="213">
        <v>0</v>
      </c>
      <c r="T268" s="214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5" t="s">
        <v>279</v>
      </c>
      <c r="AT268" s="215" t="s">
        <v>163</v>
      </c>
      <c r="AU268" s="215" t="s">
        <v>83</v>
      </c>
      <c r="AY268" s="17" t="s">
        <v>142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150</v>
      </c>
      <c r="BK268" s="216">
        <f>ROUND(I268*H268,2)</f>
        <v>0</v>
      </c>
      <c r="BL268" s="17" t="s">
        <v>215</v>
      </c>
      <c r="BM268" s="215" t="s">
        <v>575</v>
      </c>
    </row>
    <row r="269" spans="1:65" s="13" customFormat="1" ht="10.199999999999999">
      <c r="B269" s="227"/>
      <c r="C269" s="228"/>
      <c r="D269" s="229" t="s">
        <v>169</v>
      </c>
      <c r="E269" s="230" t="s">
        <v>1</v>
      </c>
      <c r="F269" s="231" t="s">
        <v>576</v>
      </c>
      <c r="G269" s="228"/>
      <c r="H269" s="232">
        <v>224.88</v>
      </c>
      <c r="I269" s="233"/>
      <c r="J269" s="228"/>
      <c r="K269" s="228"/>
      <c r="L269" s="234"/>
      <c r="M269" s="235"/>
      <c r="N269" s="236"/>
      <c r="O269" s="236"/>
      <c r="P269" s="236"/>
      <c r="Q269" s="236"/>
      <c r="R269" s="236"/>
      <c r="S269" s="236"/>
      <c r="T269" s="237"/>
      <c r="AT269" s="238" t="s">
        <v>169</v>
      </c>
      <c r="AU269" s="238" t="s">
        <v>83</v>
      </c>
      <c r="AV269" s="13" t="s">
        <v>83</v>
      </c>
      <c r="AW269" s="13" t="s">
        <v>30</v>
      </c>
      <c r="AX269" s="13" t="s">
        <v>73</v>
      </c>
      <c r="AY269" s="238" t="s">
        <v>142</v>
      </c>
    </row>
    <row r="270" spans="1:65" s="14" customFormat="1" ht="10.199999999999999">
      <c r="B270" s="239"/>
      <c r="C270" s="240"/>
      <c r="D270" s="229" t="s">
        <v>169</v>
      </c>
      <c r="E270" s="241" t="s">
        <v>1</v>
      </c>
      <c r="F270" s="242" t="s">
        <v>170</v>
      </c>
      <c r="G270" s="240"/>
      <c r="H270" s="243">
        <v>224.88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AT270" s="249" t="s">
        <v>169</v>
      </c>
      <c r="AU270" s="249" t="s">
        <v>83</v>
      </c>
      <c r="AV270" s="14" t="s">
        <v>150</v>
      </c>
      <c r="AW270" s="14" t="s">
        <v>30</v>
      </c>
      <c r="AX270" s="14" t="s">
        <v>81</v>
      </c>
      <c r="AY270" s="249" t="s">
        <v>142</v>
      </c>
    </row>
    <row r="271" spans="1:65" s="2" customFormat="1" ht="21.75" customHeight="1">
      <c r="A271" s="34"/>
      <c r="B271" s="35"/>
      <c r="C271" s="204" t="s">
        <v>577</v>
      </c>
      <c r="D271" s="204" t="s">
        <v>145</v>
      </c>
      <c r="E271" s="205" t="s">
        <v>578</v>
      </c>
      <c r="F271" s="206" t="s">
        <v>579</v>
      </c>
      <c r="G271" s="207" t="s">
        <v>166</v>
      </c>
      <c r="H271" s="208">
        <v>20</v>
      </c>
      <c r="I271" s="209"/>
      <c r="J271" s="210">
        <f>ROUND(I271*H271,2)</f>
        <v>0</v>
      </c>
      <c r="K271" s="206" t="s">
        <v>149</v>
      </c>
      <c r="L271" s="39"/>
      <c r="M271" s="211" t="s">
        <v>1</v>
      </c>
      <c r="N271" s="212" t="s">
        <v>40</v>
      </c>
      <c r="O271" s="72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5" t="s">
        <v>215</v>
      </c>
      <c r="AT271" s="215" t="s">
        <v>145</v>
      </c>
      <c r="AU271" s="215" t="s">
        <v>83</v>
      </c>
      <c r="AY271" s="17" t="s">
        <v>142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150</v>
      </c>
      <c r="BK271" s="216">
        <f>ROUND(I271*H271,2)</f>
        <v>0</v>
      </c>
      <c r="BL271" s="17" t="s">
        <v>215</v>
      </c>
      <c r="BM271" s="215" t="s">
        <v>580</v>
      </c>
    </row>
    <row r="272" spans="1:65" s="2" customFormat="1" ht="21.75" customHeight="1">
      <c r="A272" s="34"/>
      <c r="B272" s="35"/>
      <c r="C272" s="217" t="s">
        <v>581</v>
      </c>
      <c r="D272" s="217" t="s">
        <v>163</v>
      </c>
      <c r="E272" s="218" t="s">
        <v>582</v>
      </c>
      <c r="F272" s="219" t="s">
        <v>583</v>
      </c>
      <c r="G272" s="220" t="s">
        <v>166</v>
      </c>
      <c r="H272" s="221">
        <v>20</v>
      </c>
      <c r="I272" s="222"/>
      <c r="J272" s="223">
        <f>ROUND(I272*H272,2)</f>
        <v>0</v>
      </c>
      <c r="K272" s="219" t="s">
        <v>149</v>
      </c>
      <c r="L272" s="224"/>
      <c r="M272" s="225" t="s">
        <v>1</v>
      </c>
      <c r="N272" s="226" t="s">
        <v>40</v>
      </c>
      <c r="O272" s="72"/>
      <c r="P272" s="213">
        <f>O272*H272</f>
        <v>0</v>
      </c>
      <c r="Q272" s="213">
        <v>1.9000000000000001E-4</v>
      </c>
      <c r="R272" s="213">
        <f>Q272*H272</f>
        <v>3.8000000000000004E-3</v>
      </c>
      <c r="S272" s="213">
        <v>0</v>
      </c>
      <c r="T272" s="214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5" t="s">
        <v>279</v>
      </c>
      <c r="AT272" s="215" t="s">
        <v>163</v>
      </c>
      <c r="AU272" s="215" t="s">
        <v>83</v>
      </c>
      <c r="AY272" s="17" t="s">
        <v>142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7" t="s">
        <v>150</v>
      </c>
      <c r="BK272" s="216">
        <f>ROUND(I272*H272,2)</f>
        <v>0</v>
      </c>
      <c r="BL272" s="17" t="s">
        <v>215</v>
      </c>
      <c r="BM272" s="215" t="s">
        <v>584</v>
      </c>
    </row>
    <row r="273" spans="1:65" s="13" customFormat="1" ht="10.199999999999999">
      <c r="B273" s="227"/>
      <c r="C273" s="228"/>
      <c r="D273" s="229" t="s">
        <v>169</v>
      </c>
      <c r="E273" s="230" t="s">
        <v>1</v>
      </c>
      <c r="F273" s="231" t="s">
        <v>585</v>
      </c>
      <c r="G273" s="228"/>
      <c r="H273" s="232">
        <v>10</v>
      </c>
      <c r="I273" s="233"/>
      <c r="J273" s="228"/>
      <c r="K273" s="228"/>
      <c r="L273" s="234"/>
      <c r="M273" s="235"/>
      <c r="N273" s="236"/>
      <c r="O273" s="236"/>
      <c r="P273" s="236"/>
      <c r="Q273" s="236"/>
      <c r="R273" s="236"/>
      <c r="S273" s="236"/>
      <c r="T273" s="237"/>
      <c r="AT273" s="238" t="s">
        <v>169</v>
      </c>
      <c r="AU273" s="238" t="s">
        <v>83</v>
      </c>
      <c r="AV273" s="13" t="s">
        <v>83</v>
      </c>
      <c r="AW273" s="13" t="s">
        <v>30</v>
      </c>
      <c r="AX273" s="13" t="s">
        <v>73</v>
      </c>
      <c r="AY273" s="238" t="s">
        <v>142</v>
      </c>
    </row>
    <row r="274" spans="1:65" s="13" customFormat="1" ht="10.199999999999999">
      <c r="B274" s="227"/>
      <c r="C274" s="228"/>
      <c r="D274" s="229" t="s">
        <v>169</v>
      </c>
      <c r="E274" s="230" t="s">
        <v>1</v>
      </c>
      <c r="F274" s="231" t="s">
        <v>586</v>
      </c>
      <c r="G274" s="228"/>
      <c r="H274" s="232">
        <v>10</v>
      </c>
      <c r="I274" s="233"/>
      <c r="J274" s="228"/>
      <c r="K274" s="228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169</v>
      </c>
      <c r="AU274" s="238" t="s">
        <v>83</v>
      </c>
      <c r="AV274" s="13" t="s">
        <v>83</v>
      </c>
      <c r="AW274" s="13" t="s">
        <v>30</v>
      </c>
      <c r="AX274" s="13" t="s">
        <v>73</v>
      </c>
      <c r="AY274" s="238" t="s">
        <v>142</v>
      </c>
    </row>
    <row r="275" spans="1:65" s="14" customFormat="1" ht="10.199999999999999">
      <c r="B275" s="239"/>
      <c r="C275" s="240"/>
      <c r="D275" s="229" t="s">
        <v>169</v>
      </c>
      <c r="E275" s="241" t="s">
        <v>1</v>
      </c>
      <c r="F275" s="242" t="s">
        <v>170</v>
      </c>
      <c r="G275" s="240"/>
      <c r="H275" s="243">
        <v>20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AT275" s="249" t="s">
        <v>169</v>
      </c>
      <c r="AU275" s="249" t="s">
        <v>83</v>
      </c>
      <c r="AV275" s="14" t="s">
        <v>150</v>
      </c>
      <c r="AW275" s="14" t="s">
        <v>30</v>
      </c>
      <c r="AX275" s="14" t="s">
        <v>81</v>
      </c>
      <c r="AY275" s="249" t="s">
        <v>142</v>
      </c>
    </row>
    <row r="276" spans="1:65" s="12" customFormat="1" ht="22.8" customHeight="1">
      <c r="B276" s="188"/>
      <c r="C276" s="189"/>
      <c r="D276" s="190" t="s">
        <v>72</v>
      </c>
      <c r="E276" s="202" t="s">
        <v>587</v>
      </c>
      <c r="F276" s="202" t="s">
        <v>588</v>
      </c>
      <c r="G276" s="189"/>
      <c r="H276" s="189"/>
      <c r="I276" s="192"/>
      <c r="J276" s="203">
        <f>BK276</f>
        <v>0</v>
      </c>
      <c r="K276" s="189"/>
      <c r="L276" s="194"/>
      <c r="M276" s="195"/>
      <c r="N276" s="196"/>
      <c r="O276" s="196"/>
      <c r="P276" s="197">
        <f>SUM(P277:P340)</f>
        <v>0</v>
      </c>
      <c r="Q276" s="196"/>
      <c r="R276" s="197">
        <f>SUM(R277:R340)</f>
        <v>51.316045780000003</v>
      </c>
      <c r="S276" s="196"/>
      <c r="T276" s="198">
        <f>SUM(T277:T340)</f>
        <v>39.225656999999998</v>
      </c>
      <c r="AR276" s="199" t="s">
        <v>83</v>
      </c>
      <c r="AT276" s="200" t="s">
        <v>72</v>
      </c>
      <c r="AU276" s="200" t="s">
        <v>81</v>
      </c>
      <c r="AY276" s="199" t="s">
        <v>142</v>
      </c>
      <c r="BK276" s="201">
        <f>SUM(BK277:BK340)</f>
        <v>0</v>
      </c>
    </row>
    <row r="277" spans="1:65" s="2" customFormat="1" ht="16.5" customHeight="1">
      <c r="A277" s="34"/>
      <c r="B277" s="35"/>
      <c r="C277" s="204" t="s">
        <v>589</v>
      </c>
      <c r="D277" s="204" t="s">
        <v>145</v>
      </c>
      <c r="E277" s="205" t="s">
        <v>590</v>
      </c>
      <c r="F277" s="206" t="s">
        <v>591</v>
      </c>
      <c r="G277" s="207" t="s">
        <v>148</v>
      </c>
      <c r="H277" s="208">
        <v>71.451999999999998</v>
      </c>
      <c r="I277" s="209"/>
      <c r="J277" s="210">
        <f t="shared" ref="J277:J282" si="50">ROUND(I277*H277,2)</f>
        <v>0</v>
      </c>
      <c r="K277" s="206" t="s">
        <v>149</v>
      </c>
      <c r="L277" s="39"/>
      <c r="M277" s="211" t="s">
        <v>1</v>
      </c>
      <c r="N277" s="212" t="s">
        <v>40</v>
      </c>
      <c r="O277" s="72"/>
      <c r="P277" s="213">
        <f t="shared" ref="P277:P282" si="51">O277*H277</f>
        <v>0</v>
      </c>
      <c r="Q277" s="213">
        <v>0</v>
      </c>
      <c r="R277" s="213">
        <f t="shared" ref="R277:R282" si="52">Q277*H277</f>
        <v>0</v>
      </c>
      <c r="S277" s="213">
        <v>0</v>
      </c>
      <c r="T277" s="214">
        <f t="shared" ref="T277:T282" si="53"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15" t="s">
        <v>215</v>
      </c>
      <c r="AT277" s="215" t="s">
        <v>145</v>
      </c>
      <c r="AU277" s="215" t="s">
        <v>83</v>
      </c>
      <c r="AY277" s="17" t="s">
        <v>142</v>
      </c>
      <c r="BE277" s="216">
        <f t="shared" ref="BE277:BE282" si="54">IF(N277="základní",J277,0)</f>
        <v>0</v>
      </c>
      <c r="BF277" s="216">
        <f t="shared" ref="BF277:BF282" si="55">IF(N277="snížená",J277,0)</f>
        <v>0</v>
      </c>
      <c r="BG277" s="216">
        <f t="shared" ref="BG277:BG282" si="56">IF(N277="zákl. přenesená",J277,0)</f>
        <v>0</v>
      </c>
      <c r="BH277" s="216">
        <f t="shared" ref="BH277:BH282" si="57">IF(N277="sníž. přenesená",J277,0)</f>
        <v>0</v>
      </c>
      <c r="BI277" s="216">
        <f t="shared" ref="BI277:BI282" si="58">IF(N277="nulová",J277,0)</f>
        <v>0</v>
      </c>
      <c r="BJ277" s="17" t="s">
        <v>150</v>
      </c>
      <c r="BK277" s="216">
        <f t="shared" ref="BK277:BK282" si="59">ROUND(I277*H277,2)</f>
        <v>0</v>
      </c>
      <c r="BL277" s="17" t="s">
        <v>215</v>
      </c>
      <c r="BM277" s="215" t="s">
        <v>592</v>
      </c>
    </row>
    <row r="278" spans="1:65" s="2" customFormat="1" ht="33" customHeight="1">
      <c r="A278" s="34"/>
      <c r="B278" s="35"/>
      <c r="C278" s="204" t="s">
        <v>593</v>
      </c>
      <c r="D278" s="204" t="s">
        <v>145</v>
      </c>
      <c r="E278" s="205" t="s">
        <v>594</v>
      </c>
      <c r="F278" s="206" t="s">
        <v>595</v>
      </c>
      <c r="G278" s="207" t="s">
        <v>166</v>
      </c>
      <c r="H278" s="208">
        <v>223</v>
      </c>
      <c r="I278" s="209"/>
      <c r="J278" s="210">
        <f t="shared" si="50"/>
        <v>0</v>
      </c>
      <c r="K278" s="206" t="s">
        <v>149</v>
      </c>
      <c r="L278" s="39"/>
      <c r="M278" s="211" t="s">
        <v>1</v>
      </c>
      <c r="N278" s="212" t="s">
        <v>40</v>
      </c>
      <c r="O278" s="72"/>
      <c r="P278" s="213">
        <f t="shared" si="51"/>
        <v>0</v>
      </c>
      <c r="Q278" s="213">
        <v>0</v>
      </c>
      <c r="R278" s="213">
        <f t="shared" si="52"/>
        <v>0</v>
      </c>
      <c r="S278" s="213">
        <v>0</v>
      </c>
      <c r="T278" s="214">
        <f t="shared" si="53"/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5" t="s">
        <v>215</v>
      </c>
      <c r="AT278" s="215" t="s">
        <v>145</v>
      </c>
      <c r="AU278" s="215" t="s">
        <v>83</v>
      </c>
      <c r="AY278" s="17" t="s">
        <v>142</v>
      </c>
      <c r="BE278" s="216">
        <f t="shared" si="54"/>
        <v>0</v>
      </c>
      <c r="BF278" s="216">
        <f t="shared" si="55"/>
        <v>0</v>
      </c>
      <c r="BG278" s="216">
        <f t="shared" si="56"/>
        <v>0</v>
      </c>
      <c r="BH278" s="216">
        <f t="shared" si="57"/>
        <v>0</v>
      </c>
      <c r="BI278" s="216">
        <f t="shared" si="58"/>
        <v>0</v>
      </c>
      <c r="BJ278" s="17" t="s">
        <v>150</v>
      </c>
      <c r="BK278" s="216">
        <f t="shared" si="59"/>
        <v>0</v>
      </c>
      <c r="BL278" s="17" t="s">
        <v>215</v>
      </c>
      <c r="BM278" s="215" t="s">
        <v>596</v>
      </c>
    </row>
    <row r="279" spans="1:65" s="2" customFormat="1" ht="33" customHeight="1">
      <c r="A279" s="34"/>
      <c r="B279" s="35"/>
      <c r="C279" s="204" t="s">
        <v>597</v>
      </c>
      <c r="D279" s="204" t="s">
        <v>145</v>
      </c>
      <c r="E279" s="205" t="s">
        <v>598</v>
      </c>
      <c r="F279" s="206" t="s">
        <v>599</v>
      </c>
      <c r="G279" s="207" t="s">
        <v>166</v>
      </c>
      <c r="H279" s="208">
        <v>223</v>
      </c>
      <c r="I279" s="209"/>
      <c r="J279" s="210">
        <f t="shared" si="50"/>
        <v>0</v>
      </c>
      <c r="K279" s="206" t="s">
        <v>149</v>
      </c>
      <c r="L279" s="39"/>
      <c r="M279" s="211" t="s">
        <v>1</v>
      </c>
      <c r="N279" s="212" t="s">
        <v>40</v>
      </c>
      <c r="O279" s="72"/>
      <c r="P279" s="213">
        <f t="shared" si="51"/>
        <v>0</v>
      </c>
      <c r="Q279" s="213">
        <v>0</v>
      </c>
      <c r="R279" s="213">
        <f t="shared" si="52"/>
        <v>0</v>
      </c>
      <c r="S279" s="213">
        <v>0</v>
      </c>
      <c r="T279" s="214">
        <f t="shared" si="53"/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15" t="s">
        <v>215</v>
      </c>
      <c r="AT279" s="215" t="s">
        <v>145</v>
      </c>
      <c r="AU279" s="215" t="s">
        <v>83</v>
      </c>
      <c r="AY279" s="17" t="s">
        <v>142</v>
      </c>
      <c r="BE279" s="216">
        <f t="shared" si="54"/>
        <v>0</v>
      </c>
      <c r="BF279" s="216">
        <f t="shared" si="55"/>
        <v>0</v>
      </c>
      <c r="BG279" s="216">
        <f t="shared" si="56"/>
        <v>0</v>
      </c>
      <c r="BH279" s="216">
        <f t="shared" si="57"/>
        <v>0</v>
      </c>
      <c r="BI279" s="216">
        <f t="shared" si="58"/>
        <v>0</v>
      </c>
      <c r="BJ279" s="17" t="s">
        <v>150</v>
      </c>
      <c r="BK279" s="216">
        <f t="shared" si="59"/>
        <v>0</v>
      </c>
      <c r="BL279" s="17" t="s">
        <v>215</v>
      </c>
      <c r="BM279" s="215" t="s">
        <v>600</v>
      </c>
    </row>
    <row r="280" spans="1:65" s="2" customFormat="1" ht="21.75" customHeight="1">
      <c r="A280" s="34"/>
      <c r="B280" s="35"/>
      <c r="C280" s="204" t="s">
        <v>601</v>
      </c>
      <c r="D280" s="204" t="s">
        <v>145</v>
      </c>
      <c r="E280" s="205" t="s">
        <v>602</v>
      </c>
      <c r="F280" s="206" t="s">
        <v>603</v>
      </c>
      <c r="G280" s="207" t="s">
        <v>148</v>
      </c>
      <c r="H280" s="208">
        <v>75.382999999999996</v>
      </c>
      <c r="I280" s="209"/>
      <c r="J280" s="210">
        <f t="shared" si="50"/>
        <v>0</v>
      </c>
      <c r="K280" s="206" t="s">
        <v>149</v>
      </c>
      <c r="L280" s="39"/>
      <c r="M280" s="211" t="s">
        <v>1</v>
      </c>
      <c r="N280" s="212" t="s">
        <v>40</v>
      </c>
      <c r="O280" s="72"/>
      <c r="P280" s="213">
        <f t="shared" si="51"/>
        <v>0</v>
      </c>
      <c r="Q280" s="213">
        <v>1.89E-3</v>
      </c>
      <c r="R280" s="213">
        <f t="shared" si="52"/>
        <v>0.14247387</v>
      </c>
      <c r="S280" s="213">
        <v>0</v>
      </c>
      <c r="T280" s="214">
        <f t="shared" si="53"/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5" t="s">
        <v>215</v>
      </c>
      <c r="AT280" s="215" t="s">
        <v>145</v>
      </c>
      <c r="AU280" s="215" t="s">
        <v>83</v>
      </c>
      <c r="AY280" s="17" t="s">
        <v>142</v>
      </c>
      <c r="BE280" s="216">
        <f t="shared" si="54"/>
        <v>0</v>
      </c>
      <c r="BF280" s="216">
        <f t="shared" si="55"/>
        <v>0</v>
      </c>
      <c r="BG280" s="216">
        <f t="shared" si="56"/>
        <v>0</v>
      </c>
      <c r="BH280" s="216">
        <f t="shared" si="57"/>
        <v>0</v>
      </c>
      <c r="BI280" s="216">
        <f t="shared" si="58"/>
        <v>0</v>
      </c>
      <c r="BJ280" s="17" t="s">
        <v>150</v>
      </c>
      <c r="BK280" s="216">
        <f t="shared" si="59"/>
        <v>0</v>
      </c>
      <c r="BL280" s="17" t="s">
        <v>215</v>
      </c>
      <c r="BM280" s="215" t="s">
        <v>604</v>
      </c>
    </row>
    <row r="281" spans="1:65" s="2" customFormat="1" ht="16.5" customHeight="1">
      <c r="A281" s="34"/>
      <c r="B281" s="35"/>
      <c r="C281" s="204" t="s">
        <v>605</v>
      </c>
      <c r="D281" s="204" t="s">
        <v>145</v>
      </c>
      <c r="E281" s="205" t="s">
        <v>606</v>
      </c>
      <c r="F281" s="206" t="s">
        <v>607</v>
      </c>
      <c r="G281" s="207" t="s">
        <v>166</v>
      </c>
      <c r="H281" s="208">
        <v>223</v>
      </c>
      <c r="I281" s="209"/>
      <c r="J281" s="210">
        <f t="shared" si="50"/>
        <v>0</v>
      </c>
      <c r="K281" s="206" t="s">
        <v>149</v>
      </c>
      <c r="L281" s="39"/>
      <c r="M281" s="211" t="s">
        <v>1</v>
      </c>
      <c r="N281" s="212" t="s">
        <v>40</v>
      </c>
      <c r="O281" s="72"/>
      <c r="P281" s="213">
        <f t="shared" si="51"/>
        <v>0</v>
      </c>
      <c r="Q281" s="213">
        <v>0</v>
      </c>
      <c r="R281" s="213">
        <f t="shared" si="52"/>
        <v>0</v>
      </c>
      <c r="S281" s="213">
        <v>0</v>
      </c>
      <c r="T281" s="214">
        <f t="shared" si="53"/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15" t="s">
        <v>215</v>
      </c>
      <c r="AT281" s="215" t="s">
        <v>145</v>
      </c>
      <c r="AU281" s="215" t="s">
        <v>83</v>
      </c>
      <c r="AY281" s="17" t="s">
        <v>142</v>
      </c>
      <c r="BE281" s="216">
        <f t="shared" si="54"/>
        <v>0</v>
      </c>
      <c r="BF281" s="216">
        <f t="shared" si="55"/>
        <v>0</v>
      </c>
      <c r="BG281" s="216">
        <f t="shared" si="56"/>
        <v>0</v>
      </c>
      <c r="BH281" s="216">
        <f t="shared" si="57"/>
        <v>0</v>
      </c>
      <c r="BI281" s="216">
        <f t="shared" si="58"/>
        <v>0</v>
      </c>
      <c r="BJ281" s="17" t="s">
        <v>150</v>
      </c>
      <c r="BK281" s="216">
        <f t="shared" si="59"/>
        <v>0</v>
      </c>
      <c r="BL281" s="17" t="s">
        <v>215</v>
      </c>
      <c r="BM281" s="215" t="s">
        <v>608</v>
      </c>
    </row>
    <row r="282" spans="1:65" s="2" customFormat="1" ht="16.5" customHeight="1">
      <c r="A282" s="34"/>
      <c r="B282" s="35"/>
      <c r="C282" s="217" t="s">
        <v>609</v>
      </c>
      <c r="D282" s="217" t="s">
        <v>163</v>
      </c>
      <c r="E282" s="218" t="s">
        <v>610</v>
      </c>
      <c r="F282" s="219" t="s">
        <v>611</v>
      </c>
      <c r="G282" s="220" t="s">
        <v>178</v>
      </c>
      <c r="H282" s="221">
        <v>78.05</v>
      </c>
      <c r="I282" s="222"/>
      <c r="J282" s="223">
        <f t="shared" si="50"/>
        <v>0</v>
      </c>
      <c r="K282" s="219" t="s">
        <v>149</v>
      </c>
      <c r="L282" s="224"/>
      <c r="M282" s="225" t="s">
        <v>1</v>
      </c>
      <c r="N282" s="226" t="s">
        <v>40</v>
      </c>
      <c r="O282" s="72"/>
      <c r="P282" s="213">
        <f t="shared" si="51"/>
        <v>0</v>
      </c>
      <c r="Q282" s="213">
        <v>7.7999999999999999E-4</v>
      </c>
      <c r="R282" s="213">
        <f t="shared" si="52"/>
        <v>6.0878999999999996E-2</v>
      </c>
      <c r="S282" s="213">
        <v>0</v>
      </c>
      <c r="T282" s="214">
        <f t="shared" si="53"/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5" t="s">
        <v>279</v>
      </c>
      <c r="AT282" s="215" t="s">
        <v>163</v>
      </c>
      <c r="AU282" s="215" t="s">
        <v>83</v>
      </c>
      <c r="AY282" s="17" t="s">
        <v>142</v>
      </c>
      <c r="BE282" s="216">
        <f t="shared" si="54"/>
        <v>0</v>
      </c>
      <c r="BF282" s="216">
        <f t="shared" si="55"/>
        <v>0</v>
      </c>
      <c r="BG282" s="216">
        <f t="shared" si="56"/>
        <v>0</v>
      </c>
      <c r="BH282" s="216">
        <f t="shared" si="57"/>
        <v>0</v>
      </c>
      <c r="BI282" s="216">
        <f t="shared" si="58"/>
        <v>0</v>
      </c>
      <c r="BJ282" s="17" t="s">
        <v>150</v>
      </c>
      <c r="BK282" s="216">
        <f t="shared" si="59"/>
        <v>0</v>
      </c>
      <c r="BL282" s="17" t="s">
        <v>215</v>
      </c>
      <c r="BM282" s="215" t="s">
        <v>612</v>
      </c>
    </row>
    <row r="283" spans="1:65" s="13" customFormat="1" ht="10.199999999999999">
      <c r="B283" s="227"/>
      <c r="C283" s="228"/>
      <c r="D283" s="229" t="s">
        <v>169</v>
      </c>
      <c r="E283" s="230" t="s">
        <v>1</v>
      </c>
      <c r="F283" s="231" t="s">
        <v>613</v>
      </c>
      <c r="G283" s="228"/>
      <c r="H283" s="232">
        <v>40.25</v>
      </c>
      <c r="I283" s="233"/>
      <c r="J283" s="228"/>
      <c r="K283" s="228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169</v>
      </c>
      <c r="AU283" s="238" t="s">
        <v>83</v>
      </c>
      <c r="AV283" s="13" t="s">
        <v>83</v>
      </c>
      <c r="AW283" s="13" t="s">
        <v>30</v>
      </c>
      <c r="AX283" s="13" t="s">
        <v>73</v>
      </c>
      <c r="AY283" s="238" t="s">
        <v>142</v>
      </c>
    </row>
    <row r="284" spans="1:65" s="13" customFormat="1" ht="10.199999999999999">
      <c r="B284" s="227"/>
      <c r="C284" s="228"/>
      <c r="D284" s="229" t="s">
        <v>169</v>
      </c>
      <c r="E284" s="230" t="s">
        <v>1</v>
      </c>
      <c r="F284" s="231" t="s">
        <v>614</v>
      </c>
      <c r="G284" s="228"/>
      <c r="H284" s="232">
        <v>10.5</v>
      </c>
      <c r="I284" s="233"/>
      <c r="J284" s="228"/>
      <c r="K284" s="228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169</v>
      </c>
      <c r="AU284" s="238" t="s">
        <v>83</v>
      </c>
      <c r="AV284" s="13" t="s">
        <v>83</v>
      </c>
      <c r="AW284" s="13" t="s">
        <v>30</v>
      </c>
      <c r="AX284" s="13" t="s">
        <v>73</v>
      </c>
      <c r="AY284" s="238" t="s">
        <v>142</v>
      </c>
    </row>
    <row r="285" spans="1:65" s="13" customFormat="1" ht="10.199999999999999">
      <c r="B285" s="227"/>
      <c r="C285" s="228"/>
      <c r="D285" s="229" t="s">
        <v>169</v>
      </c>
      <c r="E285" s="230" t="s">
        <v>1</v>
      </c>
      <c r="F285" s="231" t="s">
        <v>615</v>
      </c>
      <c r="G285" s="228"/>
      <c r="H285" s="232">
        <v>15.4</v>
      </c>
      <c r="I285" s="233"/>
      <c r="J285" s="228"/>
      <c r="K285" s="228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169</v>
      </c>
      <c r="AU285" s="238" t="s">
        <v>83</v>
      </c>
      <c r="AV285" s="13" t="s">
        <v>83</v>
      </c>
      <c r="AW285" s="13" t="s">
        <v>30</v>
      </c>
      <c r="AX285" s="13" t="s">
        <v>73</v>
      </c>
      <c r="AY285" s="238" t="s">
        <v>142</v>
      </c>
    </row>
    <row r="286" spans="1:65" s="13" customFormat="1" ht="10.199999999999999">
      <c r="B286" s="227"/>
      <c r="C286" s="228"/>
      <c r="D286" s="229" t="s">
        <v>169</v>
      </c>
      <c r="E286" s="230" t="s">
        <v>1</v>
      </c>
      <c r="F286" s="231" t="s">
        <v>616</v>
      </c>
      <c r="G286" s="228"/>
      <c r="H286" s="232">
        <v>11.9</v>
      </c>
      <c r="I286" s="233"/>
      <c r="J286" s="228"/>
      <c r="K286" s="228"/>
      <c r="L286" s="234"/>
      <c r="M286" s="235"/>
      <c r="N286" s="236"/>
      <c r="O286" s="236"/>
      <c r="P286" s="236"/>
      <c r="Q286" s="236"/>
      <c r="R286" s="236"/>
      <c r="S286" s="236"/>
      <c r="T286" s="237"/>
      <c r="AT286" s="238" t="s">
        <v>169</v>
      </c>
      <c r="AU286" s="238" t="s">
        <v>83</v>
      </c>
      <c r="AV286" s="13" t="s">
        <v>83</v>
      </c>
      <c r="AW286" s="13" t="s">
        <v>30</v>
      </c>
      <c r="AX286" s="13" t="s">
        <v>73</v>
      </c>
      <c r="AY286" s="238" t="s">
        <v>142</v>
      </c>
    </row>
    <row r="287" spans="1:65" s="14" customFormat="1" ht="10.199999999999999">
      <c r="B287" s="239"/>
      <c r="C287" s="240"/>
      <c r="D287" s="229" t="s">
        <v>169</v>
      </c>
      <c r="E287" s="241" t="s">
        <v>1</v>
      </c>
      <c r="F287" s="242" t="s">
        <v>170</v>
      </c>
      <c r="G287" s="240"/>
      <c r="H287" s="243">
        <v>78.05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AT287" s="249" t="s">
        <v>169</v>
      </c>
      <c r="AU287" s="249" t="s">
        <v>83</v>
      </c>
      <c r="AV287" s="14" t="s">
        <v>150</v>
      </c>
      <c r="AW287" s="14" t="s">
        <v>30</v>
      </c>
      <c r="AX287" s="14" t="s">
        <v>81</v>
      </c>
      <c r="AY287" s="249" t="s">
        <v>142</v>
      </c>
    </row>
    <row r="288" spans="1:65" s="2" customFormat="1" ht="16.5" customHeight="1">
      <c r="A288" s="34"/>
      <c r="B288" s="35"/>
      <c r="C288" s="217" t="s">
        <v>617</v>
      </c>
      <c r="D288" s="217" t="s">
        <v>163</v>
      </c>
      <c r="E288" s="218" t="s">
        <v>618</v>
      </c>
      <c r="F288" s="219" t="s">
        <v>619</v>
      </c>
      <c r="G288" s="220" t="s">
        <v>620</v>
      </c>
      <c r="H288" s="221">
        <v>8.92</v>
      </c>
      <c r="I288" s="222"/>
      <c r="J288" s="223">
        <f>ROUND(I288*H288,2)</f>
        <v>0</v>
      </c>
      <c r="K288" s="219" t="s">
        <v>149</v>
      </c>
      <c r="L288" s="224"/>
      <c r="M288" s="225" t="s">
        <v>1</v>
      </c>
      <c r="N288" s="226" t="s">
        <v>40</v>
      </c>
      <c r="O288" s="72"/>
      <c r="P288" s="213">
        <f>O288*H288</f>
        <v>0</v>
      </c>
      <c r="Q288" s="213">
        <v>1.73E-3</v>
      </c>
      <c r="R288" s="213">
        <f>Q288*H288</f>
        <v>1.54316E-2</v>
      </c>
      <c r="S288" s="213">
        <v>0</v>
      </c>
      <c r="T288" s="214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5" t="s">
        <v>279</v>
      </c>
      <c r="AT288" s="215" t="s">
        <v>163</v>
      </c>
      <c r="AU288" s="215" t="s">
        <v>83</v>
      </c>
      <c r="AY288" s="17" t="s">
        <v>142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7" t="s">
        <v>150</v>
      </c>
      <c r="BK288" s="216">
        <f>ROUND(I288*H288,2)</f>
        <v>0</v>
      </c>
      <c r="BL288" s="17" t="s">
        <v>215</v>
      </c>
      <c r="BM288" s="215" t="s">
        <v>621</v>
      </c>
    </row>
    <row r="289" spans="1:65" s="13" customFormat="1" ht="10.199999999999999">
      <c r="B289" s="227"/>
      <c r="C289" s="228"/>
      <c r="D289" s="229" t="s">
        <v>169</v>
      </c>
      <c r="E289" s="230" t="s">
        <v>1</v>
      </c>
      <c r="F289" s="231" t="s">
        <v>622</v>
      </c>
      <c r="G289" s="228"/>
      <c r="H289" s="232">
        <v>4.5999999999999996</v>
      </c>
      <c r="I289" s="233"/>
      <c r="J289" s="228"/>
      <c r="K289" s="228"/>
      <c r="L289" s="234"/>
      <c r="M289" s="235"/>
      <c r="N289" s="236"/>
      <c r="O289" s="236"/>
      <c r="P289" s="236"/>
      <c r="Q289" s="236"/>
      <c r="R289" s="236"/>
      <c r="S289" s="236"/>
      <c r="T289" s="237"/>
      <c r="AT289" s="238" t="s">
        <v>169</v>
      </c>
      <c r="AU289" s="238" t="s">
        <v>83</v>
      </c>
      <c r="AV289" s="13" t="s">
        <v>83</v>
      </c>
      <c r="AW289" s="13" t="s">
        <v>30</v>
      </c>
      <c r="AX289" s="13" t="s">
        <v>73</v>
      </c>
      <c r="AY289" s="238" t="s">
        <v>142</v>
      </c>
    </row>
    <row r="290" spans="1:65" s="13" customFormat="1" ht="10.199999999999999">
      <c r="B290" s="227"/>
      <c r="C290" s="228"/>
      <c r="D290" s="229" t="s">
        <v>169</v>
      </c>
      <c r="E290" s="230" t="s">
        <v>1</v>
      </c>
      <c r="F290" s="231" t="s">
        <v>623</v>
      </c>
      <c r="G290" s="228"/>
      <c r="H290" s="232">
        <v>1.2</v>
      </c>
      <c r="I290" s="233"/>
      <c r="J290" s="228"/>
      <c r="K290" s="228"/>
      <c r="L290" s="234"/>
      <c r="M290" s="235"/>
      <c r="N290" s="236"/>
      <c r="O290" s="236"/>
      <c r="P290" s="236"/>
      <c r="Q290" s="236"/>
      <c r="R290" s="236"/>
      <c r="S290" s="236"/>
      <c r="T290" s="237"/>
      <c r="AT290" s="238" t="s">
        <v>169</v>
      </c>
      <c r="AU290" s="238" t="s">
        <v>83</v>
      </c>
      <c r="AV290" s="13" t="s">
        <v>83</v>
      </c>
      <c r="AW290" s="13" t="s">
        <v>30</v>
      </c>
      <c r="AX290" s="13" t="s">
        <v>73</v>
      </c>
      <c r="AY290" s="238" t="s">
        <v>142</v>
      </c>
    </row>
    <row r="291" spans="1:65" s="13" customFormat="1" ht="10.199999999999999">
      <c r="B291" s="227"/>
      <c r="C291" s="228"/>
      <c r="D291" s="229" t="s">
        <v>169</v>
      </c>
      <c r="E291" s="230" t="s">
        <v>1</v>
      </c>
      <c r="F291" s="231" t="s">
        <v>624</v>
      </c>
      <c r="G291" s="228"/>
      <c r="H291" s="232">
        <v>1.76</v>
      </c>
      <c r="I291" s="233"/>
      <c r="J291" s="228"/>
      <c r="K291" s="228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169</v>
      </c>
      <c r="AU291" s="238" t="s">
        <v>83</v>
      </c>
      <c r="AV291" s="13" t="s">
        <v>83</v>
      </c>
      <c r="AW291" s="13" t="s">
        <v>30</v>
      </c>
      <c r="AX291" s="13" t="s">
        <v>73</v>
      </c>
      <c r="AY291" s="238" t="s">
        <v>142</v>
      </c>
    </row>
    <row r="292" spans="1:65" s="13" customFormat="1" ht="10.199999999999999">
      <c r="B292" s="227"/>
      <c r="C292" s="228"/>
      <c r="D292" s="229" t="s">
        <v>169</v>
      </c>
      <c r="E292" s="230" t="s">
        <v>1</v>
      </c>
      <c r="F292" s="231" t="s">
        <v>625</v>
      </c>
      <c r="G292" s="228"/>
      <c r="H292" s="232">
        <v>1.36</v>
      </c>
      <c r="I292" s="233"/>
      <c r="J292" s="228"/>
      <c r="K292" s="228"/>
      <c r="L292" s="234"/>
      <c r="M292" s="235"/>
      <c r="N292" s="236"/>
      <c r="O292" s="236"/>
      <c r="P292" s="236"/>
      <c r="Q292" s="236"/>
      <c r="R292" s="236"/>
      <c r="S292" s="236"/>
      <c r="T292" s="237"/>
      <c r="AT292" s="238" t="s">
        <v>169</v>
      </c>
      <c r="AU292" s="238" t="s">
        <v>83</v>
      </c>
      <c r="AV292" s="13" t="s">
        <v>83</v>
      </c>
      <c r="AW292" s="13" t="s">
        <v>30</v>
      </c>
      <c r="AX292" s="13" t="s">
        <v>73</v>
      </c>
      <c r="AY292" s="238" t="s">
        <v>142</v>
      </c>
    </row>
    <row r="293" spans="1:65" s="14" customFormat="1" ht="10.199999999999999">
      <c r="B293" s="239"/>
      <c r="C293" s="240"/>
      <c r="D293" s="229" t="s">
        <v>169</v>
      </c>
      <c r="E293" s="241" t="s">
        <v>1</v>
      </c>
      <c r="F293" s="242" t="s">
        <v>170</v>
      </c>
      <c r="G293" s="240"/>
      <c r="H293" s="243">
        <v>8.92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AT293" s="249" t="s">
        <v>169</v>
      </c>
      <c r="AU293" s="249" t="s">
        <v>83</v>
      </c>
      <c r="AV293" s="14" t="s">
        <v>150</v>
      </c>
      <c r="AW293" s="14" t="s">
        <v>30</v>
      </c>
      <c r="AX293" s="14" t="s">
        <v>81</v>
      </c>
      <c r="AY293" s="249" t="s">
        <v>142</v>
      </c>
    </row>
    <row r="294" spans="1:65" s="2" customFormat="1" ht="16.5" customHeight="1">
      <c r="A294" s="34"/>
      <c r="B294" s="35"/>
      <c r="C294" s="217" t="s">
        <v>626</v>
      </c>
      <c r="D294" s="217" t="s">
        <v>163</v>
      </c>
      <c r="E294" s="218" t="s">
        <v>627</v>
      </c>
      <c r="F294" s="219" t="s">
        <v>628</v>
      </c>
      <c r="G294" s="220" t="s">
        <v>620</v>
      </c>
      <c r="H294" s="221">
        <v>4.46</v>
      </c>
      <c r="I294" s="222"/>
      <c r="J294" s="223">
        <f>ROUND(I294*H294,2)</f>
        <v>0</v>
      </c>
      <c r="K294" s="219" t="s">
        <v>149</v>
      </c>
      <c r="L294" s="224"/>
      <c r="M294" s="225" t="s">
        <v>1</v>
      </c>
      <c r="N294" s="226" t="s">
        <v>40</v>
      </c>
      <c r="O294" s="72"/>
      <c r="P294" s="213">
        <f>O294*H294</f>
        <v>0</v>
      </c>
      <c r="Q294" s="213">
        <v>6.3000000000000003E-4</v>
      </c>
      <c r="R294" s="213">
        <f>Q294*H294</f>
        <v>2.8097999999999999E-3</v>
      </c>
      <c r="S294" s="213">
        <v>0</v>
      </c>
      <c r="T294" s="214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15" t="s">
        <v>279</v>
      </c>
      <c r="AT294" s="215" t="s">
        <v>163</v>
      </c>
      <c r="AU294" s="215" t="s">
        <v>83</v>
      </c>
      <c r="AY294" s="17" t="s">
        <v>142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7" t="s">
        <v>150</v>
      </c>
      <c r="BK294" s="216">
        <f>ROUND(I294*H294,2)</f>
        <v>0</v>
      </c>
      <c r="BL294" s="17" t="s">
        <v>215</v>
      </c>
      <c r="BM294" s="215" t="s">
        <v>629</v>
      </c>
    </row>
    <row r="295" spans="1:65" s="13" customFormat="1" ht="10.199999999999999">
      <c r="B295" s="227"/>
      <c r="C295" s="228"/>
      <c r="D295" s="229" t="s">
        <v>169</v>
      </c>
      <c r="E295" s="230" t="s">
        <v>1</v>
      </c>
      <c r="F295" s="231" t="s">
        <v>630</v>
      </c>
      <c r="G295" s="228"/>
      <c r="H295" s="232">
        <v>2.2999999999999998</v>
      </c>
      <c r="I295" s="233"/>
      <c r="J295" s="228"/>
      <c r="K295" s="228"/>
      <c r="L295" s="234"/>
      <c r="M295" s="235"/>
      <c r="N295" s="236"/>
      <c r="O295" s="236"/>
      <c r="P295" s="236"/>
      <c r="Q295" s="236"/>
      <c r="R295" s="236"/>
      <c r="S295" s="236"/>
      <c r="T295" s="237"/>
      <c r="AT295" s="238" t="s">
        <v>169</v>
      </c>
      <c r="AU295" s="238" t="s">
        <v>83</v>
      </c>
      <c r="AV295" s="13" t="s">
        <v>83</v>
      </c>
      <c r="AW295" s="13" t="s">
        <v>30</v>
      </c>
      <c r="AX295" s="13" t="s">
        <v>73</v>
      </c>
      <c r="AY295" s="238" t="s">
        <v>142</v>
      </c>
    </row>
    <row r="296" spans="1:65" s="13" customFormat="1" ht="10.199999999999999">
      <c r="B296" s="227"/>
      <c r="C296" s="228"/>
      <c r="D296" s="229" t="s">
        <v>169</v>
      </c>
      <c r="E296" s="230" t="s">
        <v>1</v>
      </c>
      <c r="F296" s="231" t="s">
        <v>631</v>
      </c>
      <c r="G296" s="228"/>
      <c r="H296" s="232">
        <v>0.6</v>
      </c>
      <c r="I296" s="233"/>
      <c r="J296" s="228"/>
      <c r="K296" s="228"/>
      <c r="L296" s="234"/>
      <c r="M296" s="235"/>
      <c r="N296" s="236"/>
      <c r="O296" s="236"/>
      <c r="P296" s="236"/>
      <c r="Q296" s="236"/>
      <c r="R296" s="236"/>
      <c r="S296" s="236"/>
      <c r="T296" s="237"/>
      <c r="AT296" s="238" t="s">
        <v>169</v>
      </c>
      <c r="AU296" s="238" t="s">
        <v>83</v>
      </c>
      <c r="AV296" s="13" t="s">
        <v>83</v>
      </c>
      <c r="AW296" s="13" t="s">
        <v>30</v>
      </c>
      <c r="AX296" s="13" t="s">
        <v>73</v>
      </c>
      <c r="AY296" s="238" t="s">
        <v>142</v>
      </c>
    </row>
    <row r="297" spans="1:65" s="13" customFormat="1" ht="10.199999999999999">
      <c r="B297" s="227"/>
      <c r="C297" s="228"/>
      <c r="D297" s="229" t="s">
        <v>169</v>
      </c>
      <c r="E297" s="230" t="s">
        <v>1</v>
      </c>
      <c r="F297" s="231" t="s">
        <v>632</v>
      </c>
      <c r="G297" s="228"/>
      <c r="H297" s="232">
        <v>0.88</v>
      </c>
      <c r="I297" s="233"/>
      <c r="J297" s="228"/>
      <c r="K297" s="228"/>
      <c r="L297" s="234"/>
      <c r="M297" s="235"/>
      <c r="N297" s="236"/>
      <c r="O297" s="236"/>
      <c r="P297" s="236"/>
      <c r="Q297" s="236"/>
      <c r="R297" s="236"/>
      <c r="S297" s="236"/>
      <c r="T297" s="237"/>
      <c r="AT297" s="238" t="s">
        <v>169</v>
      </c>
      <c r="AU297" s="238" t="s">
        <v>83</v>
      </c>
      <c r="AV297" s="13" t="s">
        <v>83</v>
      </c>
      <c r="AW297" s="13" t="s">
        <v>30</v>
      </c>
      <c r="AX297" s="13" t="s">
        <v>73</v>
      </c>
      <c r="AY297" s="238" t="s">
        <v>142</v>
      </c>
    </row>
    <row r="298" spans="1:65" s="13" customFormat="1" ht="10.199999999999999">
      <c r="B298" s="227"/>
      <c r="C298" s="228"/>
      <c r="D298" s="229" t="s">
        <v>169</v>
      </c>
      <c r="E298" s="230" t="s">
        <v>1</v>
      </c>
      <c r="F298" s="231" t="s">
        <v>633</v>
      </c>
      <c r="G298" s="228"/>
      <c r="H298" s="232">
        <v>0.68</v>
      </c>
      <c r="I298" s="233"/>
      <c r="J298" s="228"/>
      <c r="K298" s="228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169</v>
      </c>
      <c r="AU298" s="238" t="s">
        <v>83</v>
      </c>
      <c r="AV298" s="13" t="s">
        <v>83</v>
      </c>
      <c r="AW298" s="13" t="s">
        <v>30</v>
      </c>
      <c r="AX298" s="13" t="s">
        <v>73</v>
      </c>
      <c r="AY298" s="238" t="s">
        <v>142</v>
      </c>
    </row>
    <row r="299" spans="1:65" s="14" customFormat="1" ht="10.199999999999999">
      <c r="B299" s="239"/>
      <c r="C299" s="240"/>
      <c r="D299" s="229" t="s">
        <v>169</v>
      </c>
      <c r="E299" s="241" t="s">
        <v>1</v>
      </c>
      <c r="F299" s="242" t="s">
        <v>170</v>
      </c>
      <c r="G299" s="240"/>
      <c r="H299" s="243">
        <v>4.46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AT299" s="249" t="s">
        <v>169</v>
      </c>
      <c r="AU299" s="249" t="s">
        <v>83</v>
      </c>
      <c r="AV299" s="14" t="s">
        <v>150</v>
      </c>
      <c r="AW299" s="14" t="s">
        <v>30</v>
      </c>
      <c r="AX299" s="14" t="s">
        <v>81</v>
      </c>
      <c r="AY299" s="249" t="s">
        <v>142</v>
      </c>
    </row>
    <row r="300" spans="1:65" s="2" customFormat="1" ht="21.75" customHeight="1">
      <c r="A300" s="34"/>
      <c r="B300" s="35"/>
      <c r="C300" s="217" t="s">
        <v>634</v>
      </c>
      <c r="D300" s="217" t="s">
        <v>163</v>
      </c>
      <c r="E300" s="218" t="s">
        <v>635</v>
      </c>
      <c r="F300" s="219" t="s">
        <v>636</v>
      </c>
      <c r="G300" s="220" t="s">
        <v>620</v>
      </c>
      <c r="H300" s="221">
        <v>4.46</v>
      </c>
      <c r="I300" s="222"/>
      <c r="J300" s="223">
        <f>ROUND(I300*H300,2)</f>
        <v>0</v>
      </c>
      <c r="K300" s="219" t="s">
        <v>149</v>
      </c>
      <c r="L300" s="224"/>
      <c r="M300" s="225" t="s">
        <v>1</v>
      </c>
      <c r="N300" s="226" t="s">
        <v>40</v>
      </c>
      <c r="O300" s="72"/>
      <c r="P300" s="213">
        <f>O300*H300</f>
        <v>0</v>
      </c>
      <c r="Q300" s="213">
        <v>3.8000000000000002E-4</v>
      </c>
      <c r="R300" s="213">
        <f>Q300*H300</f>
        <v>1.6948E-3</v>
      </c>
      <c r="S300" s="213">
        <v>0</v>
      </c>
      <c r="T300" s="214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5" t="s">
        <v>279</v>
      </c>
      <c r="AT300" s="215" t="s">
        <v>163</v>
      </c>
      <c r="AU300" s="215" t="s">
        <v>83</v>
      </c>
      <c r="AY300" s="17" t="s">
        <v>142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17" t="s">
        <v>150</v>
      </c>
      <c r="BK300" s="216">
        <f>ROUND(I300*H300,2)</f>
        <v>0</v>
      </c>
      <c r="BL300" s="17" t="s">
        <v>215</v>
      </c>
      <c r="BM300" s="215" t="s">
        <v>637</v>
      </c>
    </row>
    <row r="301" spans="1:65" s="13" customFormat="1" ht="10.199999999999999">
      <c r="B301" s="227"/>
      <c r="C301" s="228"/>
      <c r="D301" s="229" t="s">
        <v>169</v>
      </c>
      <c r="E301" s="230" t="s">
        <v>1</v>
      </c>
      <c r="F301" s="231" t="s">
        <v>630</v>
      </c>
      <c r="G301" s="228"/>
      <c r="H301" s="232">
        <v>2.2999999999999998</v>
      </c>
      <c r="I301" s="233"/>
      <c r="J301" s="228"/>
      <c r="K301" s="228"/>
      <c r="L301" s="234"/>
      <c r="M301" s="235"/>
      <c r="N301" s="236"/>
      <c r="O301" s="236"/>
      <c r="P301" s="236"/>
      <c r="Q301" s="236"/>
      <c r="R301" s="236"/>
      <c r="S301" s="236"/>
      <c r="T301" s="237"/>
      <c r="AT301" s="238" t="s">
        <v>169</v>
      </c>
      <c r="AU301" s="238" t="s">
        <v>83</v>
      </c>
      <c r="AV301" s="13" t="s">
        <v>83</v>
      </c>
      <c r="AW301" s="13" t="s">
        <v>30</v>
      </c>
      <c r="AX301" s="13" t="s">
        <v>73</v>
      </c>
      <c r="AY301" s="238" t="s">
        <v>142</v>
      </c>
    </row>
    <row r="302" spans="1:65" s="13" customFormat="1" ht="10.199999999999999">
      <c r="B302" s="227"/>
      <c r="C302" s="228"/>
      <c r="D302" s="229" t="s">
        <v>169</v>
      </c>
      <c r="E302" s="230" t="s">
        <v>1</v>
      </c>
      <c r="F302" s="231" t="s">
        <v>631</v>
      </c>
      <c r="G302" s="228"/>
      <c r="H302" s="232">
        <v>0.6</v>
      </c>
      <c r="I302" s="233"/>
      <c r="J302" s="228"/>
      <c r="K302" s="228"/>
      <c r="L302" s="234"/>
      <c r="M302" s="235"/>
      <c r="N302" s="236"/>
      <c r="O302" s="236"/>
      <c r="P302" s="236"/>
      <c r="Q302" s="236"/>
      <c r="R302" s="236"/>
      <c r="S302" s="236"/>
      <c r="T302" s="237"/>
      <c r="AT302" s="238" t="s">
        <v>169</v>
      </c>
      <c r="AU302" s="238" t="s">
        <v>83</v>
      </c>
      <c r="AV302" s="13" t="s">
        <v>83</v>
      </c>
      <c r="AW302" s="13" t="s">
        <v>30</v>
      </c>
      <c r="AX302" s="13" t="s">
        <v>73</v>
      </c>
      <c r="AY302" s="238" t="s">
        <v>142</v>
      </c>
    </row>
    <row r="303" spans="1:65" s="13" customFormat="1" ht="10.199999999999999">
      <c r="B303" s="227"/>
      <c r="C303" s="228"/>
      <c r="D303" s="229" t="s">
        <v>169</v>
      </c>
      <c r="E303" s="230" t="s">
        <v>1</v>
      </c>
      <c r="F303" s="231" t="s">
        <v>632</v>
      </c>
      <c r="G303" s="228"/>
      <c r="H303" s="232">
        <v>0.88</v>
      </c>
      <c r="I303" s="233"/>
      <c r="J303" s="228"/>
      <c r="K303" s="228"/>
      <c r="L303" s="234"/>
      <c r="M303" s="235"/>
      <c r="N303" s="236"/>
      <c r="O303" s="236"/>
      <c r="P303" s="236"/>
      <c r="Q303" s="236"/>
      <c r="R303" s="236"/>
      <c r="S303" s="236"/>
      <c r="T303" s="237"/>
      <c r="AT303" s="238" t="s">
        <v>169</v>
      </c>
      <c r="AU303" s="238" t="s">
        <v>83</v>
      </c>
      <c r="AV303" s="13" t="s">
        <v>83</v>
      </c>
      <c r="AW303" s="13" t="s">
        <v>30</v>
      </c>
      <c r="AX303" s="13" t="s">
        <v>73</v>
      </c>
      <c r="AY303" s="238" t="s">
        <v>142</v>
      </c>
    </row>
    <row r="304" spans="1:65" s="13" customFormat="1" ht="10.199999999999999">
      <c r="B304" s="227"/>
      <c r="C304" s="228"/>
      <c r="D304" s="229" t="s">
        <v>169</v>
      </c>
      <c r="E304" s="230" t="s">
        <v>1</v>
      </c>
      <c r="F304" s="231" t="s">
        <v>633</v>
      </c>
      <c r="G304" s="228"/>
      <c r="H304" s="232">
        <v>0.68</v>
      </c>
      <c r="I304" s="233"/>
      <c r="J304" s="228"/>
      <c r="K304" s="228"/>
      <c r="L304" s="234"/>
      <c r="M304" s="235"/>
      <c r="N304" s="236"/>
      <c r="O304" s="236"/>
      <c r="P304" s="236"/>
      <c r="Q304" s="236"/>
      <c r="R304" s="236"/>
      <c r="S304" s="236"/>
      <c r="T304" s="237"/>
      <c r="AT304" s="238" t="s">
        <v>169</v>
      </c>
      <c r="AU304" s="238" t="s">
        <v>83</v>
      </c>
      <c r="AV304" s="13" t="s">
        <v>83</v>
      </c>
      <c r="AW304" s="13" t="s">
        <v>30</v>
      </c>
      <c r="AX304" s="13" t="s">
        <v>73</v>
      </c>
      <c r="AY304" s="238" t="s">
        <v>142</v>
      </c>
    </row>
    <row r="305" spans="1:65" s="14" customFormat="1" ht="10.199999999999999">
      <c r="B305" s="239"/>
      <c r="C305" s="240"/>
      <c r="D305" s="229" t="s">
        <v>169</v>
      </c>
      <c r="E305" s="241" t="s">
        <v>1</v>
      </c>
      <c r="F305" s="242" t="s">
        <v>170</v>
      </c>
      <c r="G305" s="240"/>
      <c r="H305" s="243">
        <v>4.46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AT305" s="249" t="s">
        <v>169</v>
      </c>
      <c r="AU305" s="249" t="s">
        <v>83</v>
      </c>
      <c r="AV305" s="14" t="s">
        <v>150</v>
      </c>
      <c r="AW305" s="14" t="s">
        <v>30</v>
      </c>
      <c r="AX305" s="14" t="s">
        <v>81</v>
      </c>
      <c r="AY305" s="249" t="s">
        <v>142</v>
      </c>
    </row>
    <row r="306" spans="1:65" s="2" customFormat="1" ht="16.5" customHeight="1">
      <c r="A306" s="34"/>
      <c r="B306" s="35"/>
      <c r="C306" s="204" t="s">
        <v>638</v>
      </c>
      <c r="D306" s="204" t="s">
        <v>145</v>
      </c>
      <c r="E306" s="205" t="s">
        <v>639</v>
      </c>
      <c r="F306" s="206" t="s">
        <v>640</v>
      </c>
      <c r="G306" s="207" t="s">
        <v>442</v>
      </c>
      <c r="H306" s="208">
        <v>175.05500000000001</v>
      </c>
      <c r="I306" s="209"/>
      <c r="J306" s="210">
        <f>ROUND(I306*H306,2)</f>
        <v>0</v>
      </c>
      <c r="K306" s="206" t="s">
        <v>149</v>
      </c>
      <c r="L306" s="39"/>
      <c r="M306" s="211" t="s">
        <v>1</v>
      </c>
      <c r="N306" s="212" t="s">
        <v>40</v>
      </c>
      <c r="O306" s="72"/>
      <c r="P306" s="213">
        <f>O306*H306</f>
        <v>0</v>
      </c>
      <c r="Q306" s="213">
        <v>0</v>
      </c>
      <c r="R306" s="213">
        <f>Q306*H306</f>
        <v>0</v>
      </c>
      <c r="S306" s="213">
        <v>0</v>
      </c>
      <c r="T306" s="214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15" t="s">
        <v>215</v>
      </c>
      <c r="AT306" s="215" t="s">
        <v>145</v>
      </c>
      <c r="AU306" s="215" t="s">
        <v>83</v>
      </c>
      <c r="AY306" s="17" t="s">
        <v>142</v>
      </c>
      <c r="BE306" s="216">
        <f>IF(N306="základní",J306,0)</f>
        <v>0</v>
      </c>
      <c r="BF306" s="216">
        <f>IF(N306="snížená",J306,0)</f>
        <v>0</v>
      </c>
      <c r="BG306" s="216">
        <f>IF(N306="zákl. přenesená",J306,0)</f>
        <v>0</v>
      </c>
      <c r="BH306" s="216">
        <f>IF(N306="sníž. přenesená",J306,0)</f>
        <v>0</v>
      </c>
      <c r="BI306" s="216">
        <f>IF(N306="nulová",J306,0)</f>
        <v>0</v>
      </c>
      <c r="BJ306" s="17" t="s">
        <v>150</v>
      </c>
      <c r="BK306" s="216">
        <f>ROUND(I306*H306,2)</f>
        <v>0</v>
      </c>
      <c r="BL306" s="17" t="s">
        <v>215</v>
      </c>
      <c r="BM306" s="215" t="s">
        <v>641</v>
      </c>
    </row>
    <row r="307" spans="1:65" s="2" customFormat="1" ht="16.5" customHeight="1">
      <c r="A307" s="34"/>
      <c r="B307" s="35"/>
      <c r="C307" s="217" t="s">
        <v>642</v>
      </c>
      <c r="D307" s="217" t="s">
        <v>163</v>
      </c>
      <c r="E307" s="218" t="s">
        <v>643</v>
      </c>
      <c r="F307" s="219" t="s">
        <v>644</v>
      </c>
      <c r="G307" s="220" t="s">
        <v>437</v>
      </c>
      <c r="H307" s="221">
        <v>0.17599999999999999</v>
      </c>
      <c r="I307" s="222"/>
      <c r="J307" s="223">
        <f>ROUND(I307*H307,2)</f>
        <v>0</v>
      </c>
      <c r="K307" s="219" t="s">
        <v>149</v>
      </c>
      <c r="L307" s="224"/>
      <c r="M307" s="225" t="s">
        <v>1</v>
      </c>
      <c r="N307" s="226" t="s">
        <v>40</v>
      </c>
      <c r="O307" s="72"/>
      <c r="P307" s="213">
        <f>O307*H307</f>
        <v>0</v>
      </c>
      <c r="Q307" s="213">
        <v>1</v>
      </c>
      <c r="R307" s="213">
        <f>Q307*H307</f>
        <v>0.17599999999999999</v>
      </c>
      <c r="S307" s="213">
        <v>0</v>
      </c>
      <c r="T307" s="214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15" t="s">
        <v>279</v>
      </c>
      <c r="AT307" s="215" t="s">
        <v>163</v>
      </c>
      <c r="AU307" s="215" t="s">
        <v>83</v>
      </c>
      <c r="AY307" s="17" t="s">
        <v>142</v>
      </c>
      <c r="BE307" s="216">
        <f>IF(N307="základní",J307,0)</f>
        <v>0</v>
      </c>
      <c r="BF307" s="216">
        <f>IF(N307="snížená",J307,0)</f>
        <v>0</v>
      </c>
      <c r="BG307" s="216">
        <f>IF(N307="zákl. přenesená",J307,0)</f>
        <v>0</v>
      </c>
      <c r="BH307" s="216">
        <f>IF(N307="sníž. přenesená",J307,0)</f>
        <v>0</v>
      </c>
      <c r="BI307" s="216">
        <f>IF(N307="nulová",J307,0)</f>
        <v>0</v>
      </c>
      <c r="BJ307" s="17" t="s">
        <v>150</v>
      </c>
      <c r="BK307" s="216">
        <f>ROUND(I307*H307,2)</f>
        <v>0</v>
      </c>
      <c r="BL307" s="17" t="s">
        <v>215</v>
      </c>
      <c r="BM307" s="215" t="s">
        <v>645</v>
      </c>
    </row>
    <row r="308" spans="1:65" s="13" customFormat="1" ht="10.199999999999999">
      <c r="B308" s="227"/>
      <c r="C308" s="228"/>
      <c r="D308" s="229" t="s">
        <v>169</v>
      </c>
      <c r="E308" s="230" t="s">
        <v>1</v>
      </c>
      <c r="F308" s="231" t="s">
        <v>646</v>
      </c>
      <c r="G308" s="228"/>
      <c r="H308" s="232">
        <v>0.09</v>
      </c>
      <c r="I308" s="233"/>
      <c r="J308" s="228"/>
      <c r="K308" s="228"/>
      <c r="L308" s="234"/>
      <c r="M308" s="235"/>
      <c r="N308" s="236"/>
      <c r="O308" s="236"/>
      <c r="P308" s="236"/>
      <c r="Q308" s="236"/>
      <c r="R308" s="236"/>
      <c r="S308" s="236"/>
      <c r="T308" s="237"/>
      <c r="AT308" s="238" t="s">
        <v>169</v>
      </c>
      <c r="AU308" s="238" t="s">
        <v>83</v>
      </c>
      <c r="AV308" s="13" t="s">
        <v>83</v>
      </c>
      <c r="AW308" s="13" t="s">
        <v>30</v>
      </c>
      <c r="AX308" s="13" t="s">
        <v>73</v>
      </c>
      <c r="AY308" s="238" t="s">
        <v>142</v>
      </c>
    </row>
    <row r="309" spans="1:65" s="13" customFormat="1" ht="10.199999999999999">
      <c r="B309" s="227"/>
      <c r="C309" s="228"/>
      <c r="D309" s="229" t="s">
        <v>169</v>
      </c>
      <c r="E309" s="230" t="s">
        <v>1</v>
      </c>
      <c r="F309" s="231" t="s">
        <v>647</v>
      </c>
      <c r="G309" s="228"/>
      <c r="H309" s="232">
        <v>2.4E-2</v>
      </c>
      <c r="I309" s="233"/>
      <c r="J309" s="228"/>
      <c r="K309" s="228"/>
      <c r="L309" s="234"/>
      <c r="M309" s="235"/>
      <c r="N309" s="236"/>
      <c r="O309" s="236"/>
      <c r="P309" s="236"/>
      <c r="Q309" s="236"/>
      <c r="R309" s="236"/>
      <c r="S309" s="236"/>
      <c r="T309" s="237"/>
      <c r="AT309" s="238" t="s">
        <v>169</v>
      </c>
      <c r="AU309" s="238" t="s">
        <v>83</v>
      </c>
      <c r="AV309" s="13" t="s">
        <v>83</v>
      </c>
      <c r="AW309" s="13" t="s">
        <v>30</v>
      </c>
      <c r="AX309" s="13" t="s">
        <v>73</v>
      </c>
      <c r="AY309" s="238" t="s">
        <v>142</v>
      </c>
    </row>
    <row r="310" spans="1:65" s="13" customFormat="1" ht="10.199999999999999">
      <c r="B310" s="227"/>
      <c r="C310" s="228"/>
      <c r="D310" s="229" t="s">
        <v>169</v>
      </c>
      <c r="E310" s="230" t="s">
        <v>1</v>
      </c>
      <c r="F310" s="231" t="s">
        <v>648</v>
      </c>
      <c r="G310" s="228"/>
      <c r="H310" s="232">
        <v>3.5000000000000003E-2</v>
      </c>
      <c r="I310" s="233"/>
      <c r="J310" s="228"/>
      <c r="K310" s="228"/>
      <c r="L310" s="234"/>
      <c r="M310" s="235"/>
      <c r="N310" s="236"/>
      <c r="O310" s="236"/>
      <c r="P310" s="236"/>
      <c r="Q310" s="236"/>
      <c r="R310" s="236"/>
      <c r="S310" s="236"/>
      <c r="T310" s="237"/>
      <c r="AT310" s="238" t="s">
        <v>169</v>
      </c>
      <c r="AU310" s="238" t="s">
        <v>83</v>
      </c>
      <c r="AV310" s="13" t="s">
        <v>83</v>
      </c>
      <c r="AW310" s="13" t="s">
        <v>30</v>
      </c>
      <c r="AX310" s="13" t="s">
        <v>73</v>
      </c>
      <c r="AY310" s="238" t="s">
        <v>142</v>
      </c>
    </row>
    <row r="311" spans="1:65" s="13" customFormat="1" ht="10.199999999999999">
      <c r="B311" s="227"/>
      <c r="C311" s="228"/>
      <c r="D311" s="229" t="s">
        <v>169</v>
      </c>
      <c r="E311" s="230" t="s">
        <v>1</v>
      </c>
      <c r="F311" s="231" t="s">
        <v>649</v>
      </c>
      <c r="G311" s="228"/>
      <c r="H311" s="232">
        <v>2.7E-2</v>
      </c>
      <c r="I311" s="233"/>
      <c r="J311" s="228"/>
      <c r="K311" s="228"/>
      <c r="L311" s="234"/>
      <c r="M311" s="235"/>
      <c r="N311" s="236"/>
      <c r="O311" s="236"/>
      <c r="P311" s="236"/>
      <c r="Q311" s="236"/>
      <c r="R311" s="236"/>
      <c r="S311" s="236"/>
      <c r="T311" s="237"/>
      <c r="AT311" s="238" t="s">
        <v>169</v>
      </c>
      <c r="AU311" s="238" t="s">
        <v>83</v>
      </c>
      <c r="AV311" s="13" t="s">
        <v>83</v>
      </c>
      <c r="AW311" s="13" t="s">
        <v>30</v>
      </c>
      <c r="AX311" s="13" t="s">
        <v>73</v>
      </c>
      <c r="AY311" s="238" t="s">
        <v>142</v>
      </c>
    </row>
    <row r="312" spans="1:65" s="14" customFormat="1" ht="10.199999999999999">
      <c r="B312" s="239"/>
      <c r="C312" s="240"/>
      <c r="D312" s="229" t="s">
        <v>169</v>
      </c>
      <c r="E312" s="241" t="s">
        <v>1</v>
      </c>
      <c r="F312" s="242" t="s">
        <v>170</v>
      </c>
      <c r="G312" s="240"/>
      <c r="H312" s="243">
        <v>0.17599999999999999</v>
      </c>
      <c r="I312" s="244"/>
      <c r="J312" s="240"/>
      <c r="K312" s="240"/>
      <c r="L312" s="245"/>
      <c r="M312" s="246"/>
      <c r="N312" s="247"/>
      <c r="O312" s="247"/>
      <c r="P312" s="247"/>
      <c r="Q312" s="247"/>
      <c r="R312" s="247"/>
      <c r="S312" s="247"/>
      <c r="T312" s="248"/>
      <c r="AT312" s="249" t="s">
        <v>169</v>
      </c>
      <c r="AU312" s="249" t="s">
        <v>83</v>
      </c>
      <c r="AV312" s="14" t="s">
        <v>150</v>
      </c>
      <c r="AW312" s="14" t="s">
        <v>30</v>
      </c>
      <c r="AX312" s="14" t="s">
        <v>81</v>
      </c>
      <c r="AY312" s="249" t="s">
        <v>142</v>
      </c>
    </row>
    <row r="313" spans="1:65" s="2" customFormat="1" ht="16.5" customHeight="1">
      <c r="A313" s="34"/>
      <c r="B313" s="35"/>
      <c r="C313" s="204" t="s">
        <v>650</v>
      </c>
      <c r="D313" s="204" t="s">
        <v>145</v>
      </c>
      <c r="E313" s="205" t="s">
        <v>651</v>
      </c>
      <c r="F313" s="206" t="s">
        <v>652</v>
      </c>
      <c r="G313" s="207" t="s">
        <v>178</v>
      </c>
      <c r="H313" s="208">
        <v>934.2</v>
      </c>
      <c r="I313" s="209"/>
      <c r="J313" s="210">
        <f t="shared" ref="J313:J340" si="60">ROUND(I313*H313,2)</f>
        <v>0</v>
      </c>
      <c r="K313" s="206" t="s">
        <v>149</v>
      </c>
      <c r="L313" s="39"/>
      <c r="M313" s="211" t="s">
        <v>1</v>
      </c>
      <c r="N313" s="212" t="s">
        <v>40</v>
      </c>
      <c r="O313" s="72"/>
      <c r="P313" s="213">
        <f t="shared" ref="P313:P340" si="61">O313*H313</f>
        <v>0</v>
      </c>
      <c r="Q313" s="213">
        <v>0</v>
      </c>
      <c r="R313" s="213">
        <f t="shared" ref="R313:R340" si="62">Q313*H313</f>
        <v>0</v>
      </c>
      <c r="S313" s="213">
        <v>8.0000000000000002E-3</v>
      </c>
      <c r="T313" s="214">
        <f t="shared" ref="T313:T340" si="63">S313*H313</f>
        <v>7.4736000000000002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15" t="s">
        <v>215</v>
      </c>
      <c r="AT313" s="215" t="s">
        <v>145</v>
      </c>
      <c r="AU313" s="215" t="s">
        <v>83</v>
      </c>
      <c r="AY313" s="17" t="s">
        <v>142</v>
      </c>
      <c r="BE313" s="216">
        <f t="shared" ref="BE313:BE340" si="64">IF(N313="základní",J313,0)</f>
        <v>0</v>
      </c>
      <c r="BF313" s="216">
        <f t="shared" ref="BF313:BF340" si="65">IF(N313="snížená",J313,0)</f>
        <v>0</v>
      </c>
      <c r="BG313" s="216">
        <f t="shared" ref="BG313:BG340" si="66">IF(N313="zákl. přenesená",J313,0)</f>
        <v>0</v>
      </c>
      <c r="BH313" s="216">
        <f t="shared" ref="BH313:BH340" si="67">IF(N313="sníž. přenesená",J313,0)</f>
        <v>0</v>
      </c>
      <c r="BI313" s="216">
        <f t="shared" ref="BI313:BI340" si="68">IF(N313="nulová",J313,0)</f>
        <v>0</v>
      </c>
      <c r="BJ313" s="17" t="s">
        <v>150</v>
      </c>
      <c r="BK313" s="216">
        <f t="shared" ref="BK313:BK340" si="69">ROUND(I313*H313,2)</f>
        <v>0</v>
      </c>
      <c r="BL313" s="17" t="s">
        <v>215</v>
      </c>
      <c r="BM313" s="215" t="s">
        <v>653</v>
      </c>
    </row>
    <row r="314" spans="1:65" s="2" customFormat="1" ht="21.75" customHeight="1">
      <c r="A314" s="34"/>
      <c r="B314" s="35"/>
      <c r="C314" s="204" t="s">
        <v>654</v>
      </c>
      <c r="D314" s="204" t="s">
        <v>145</v>
      </c>
      <c r="E314" s="205" t="s">
        <v>655</v>
      </c>
      <c r="F314" s="206" t="s">
        <v>656</v>
      </c>
      <c r="G314" s="207" t="s">
        <v>178</v>
      </c>
      <c r="H314" s="208">
        <v>782.68799999999999</v>
      </c>
      <c r="I314" s="209"/>
      <c r="J314" s="210">
        <f t="shared" si="60"/>
        <v>0</v>
      </c>
      <c r="K314" s="206" t="s">
        <v>149</v>
      </c>
      <c r="L314" s="39"/>
      <c r="M314" s="211" t="s">
        <v>1</v>
      </c>
      <c r="N314" s="212" t="s">
        <v>40</v>
      </c>
      <c r="O314" s="72"/>
      <c r="P314" s="213">
        <f t="shared" si="61"/>
        <v>0</v>
      </c>
      <c r="Q314" s="213">
        <v>0</v>
      </c>
      <c r="R314" s="213">
        <f t="shared" si="62"/>
        <v>0</v>
      </c>
      <c r="S314" s="213">
        <v>1.4E-2</v>
      </c>
      <c r="T314" s="214">
        <f t="shared" si="63"/>
        <v>10.957632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15" t="s">
        <v>215</v>
      </c>
      <c r="AT314" s="215" t="s">
        <v>145</v>
      </c>
      <c r="AU314" s="215" t="s">
        <v>83</v>
      </c>
      <c r="AY314" s="17" t="s">
        <v>142</v>
      </c>
      <c r="BE314" s="216">
        <f t="shared" si="64"/>
        <v>0</v>
      </c>
      <c r="BF314" s="216">
        <f t="shared" si="65"/>
        <v>0</v>
      </c>
      <c r="BG314" s="216">
        <f t="shared" si="66"/>
        <v>0</v>
      </c>
      <c r="BH314" s="216">
        <f t="shared" si="67"/>
        <v>0</v>
      </c>
      <c r="BI314" s="216">
        <f t="shared" si="68"/>
        <v>0</v>
      </c>
      <c r="BJ314" s="17" t="s">
        <v>150</v>
      </c>
      <c r="BK314" s="216">
        <f t="shared" si="69"/>
        <v>0</v>
      </c>
      <c r="BL314" s="17" t="s">
        <v>215</v>
      </c>
      <c r="BM314" s="215" t="s">
        <v>657</v>
      </c>
    </row>
    <row r="315" spans="1:65" s="2" customFormat="1" ht="21.75" customHeight="1">
      <c r="A315" s="34"/>
      <c r="B315" s="35"/>
      <c r="C315" s="204" t="s">
        <v>658</v>
      </c>
      <c r="D315" s="204" t="s">
        <v>145</v>
      </c>
      <c r="E315" s="205" t="s">
        <v>659</v>
      </c>
      <c r="F315" s="206" t="s">
        <v>660</v>
      </c>
      <c r="G315" s="207" t="s">
        <v>178</v>
      </c>
      <c r="H315" s="208">
        <v>782.68799999999999</v>
      </c>
      <c r="I315" s="209"/>
      <c r="J315" s="210">
        <f t="shared" si="60"/>
        <v>0</v>
      </c>
      <c r="K315" s="206" t="s">
        <v>149</v>
      </c>
      <c r="L315" s="39"/>
      <c r="M315" s="211" t="s">
        <v>1</v>
      </c>
      <c r="N315" s="212" t="s">
        <v>40</v>
      </c>
      <c r="O315" s="72"/>
      <c r="P315" s="213">
        <f t="shared" si="61"/>
        <v>0</v>
      </c>
      <c r="Q315" s="213">
        <v>0</v>
      </c>
      <c r="R315" s="213">
        <f t="shared" si="62"/>
        <v>0</v>
      </c>
      <c r="S315" s="213">
        <v>0</v>
      </c>
      <c r="T315" s="214">
        <f t="shared" si="63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15" t="s">
        <v>215</v>
      </c>
      <c r="AT315" s="215" t="s">
        <v>145</v>
      </c>
      <c r="AU315" s="215" t="s">
        <v>83</v>
      </c>
      <c r="AY315" s="17" t="s">
        <v>142</v>
      </c>
      <c r="BE315" s="216">
        <f t="shared" si="64"/>
        <v>0</v>
      </c>
      <c r="BF315" s="216">
        <f t="shared" si="65"/>
        <v>0</v>
      </c>
      <c r="BG315" s="216">
        <f t="shared" si="66"/>
        <v>0</v>
      </c>
      <c r="BH315" s="216">
        <f t="shared" si="67"/>
        <v>0</v>
      </c>
      <c r="BI315" s="216">
        <f t="shared" si="68"/>
        <v>0</v>
      </c>
      <c r="BJ315" s="17" t="s">
        <v>150</v>
      </c>
      <c r="BK315" s="216">
        <f t="shared" si="69"/>
        <v>0</v>
      </c>
      <c r="BL315" s="17" t="s">
        <v>215</v>
      </c>
      <c r="BM315" s="215" t="s">
        <v>661</v>
      </c>
    </row>
    <row r="316" spans="1:65" s="2" customFormat="1" ht="16.5" customHeight="1">
      <c r="A316" s="34"/>
      <c r="B316" s="35"/>
      <c r="C316" s="217" t="s">
        <v>662</v>
      </c>
      <c r="D316" s="217" t="s">
        <v>163</v>
      </c>
      <c r="E316" s="218" t="s">
        <v>663</v>
      </c>
      <c r="F316" s="219" t="s">
        <v>664</v>
      </c>
      <c r="G316" s="220" t="s">
        <v>148</v>
      </c>
      <c r="H316" s="221">
        <v>21.978000000000002</v>
      </c>
      <c r="I316" s="222"/>
      <c r="J316" s="223">
        <f t="shared" si="60"/>
        <v>0</v>
      </c>
      <c r="K316" s="219" t="s">
        <v>149</v>
      </c>
      <c r="L316" s="224"/>
      <c r="M316" s="225" t="s">
        <v>1</v>
      </c>
      <c r="N316" s="226" t="s">
        <v>40</v>
      </c>
      <c r="O316" s="72"/>
      <c r="P316" s="213">
        <f t="shared" si="61"/>
        <v>0</v>
      </c>
      <c r="Q316" s="213">
        <v>0.55000000000000004</v>
      </c>
      <c r="R316" s="213">
        <f t="shared" si="62"/>
        <v>12.087900000000001</v>
      </c>
      <c r="S316" s="213">
        <v>0</v>
      </c>
      <c r="T316" s="214">
        <f t="shared" si="63"/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15" t="s">
        <v>279</v>
      </c>
      <c r="AT316" s="215" t="s">
        <v>163</v>
      </c>
      <c r="AU316" s="215" t="s">
        <v>83</v>
      </c>
      <c r="AY316" s="17" t="s">
        <v>142</v>
      </c>
      <c r="BE316" s="216">
        <f t="shared" si="64"/>
        <v>0</v>
      </c>
      <c r="BF316" s="216">
        <f t="shared" si="65"/>
        <v>0</v>
      </c>
      <c r="BG316" s="216">
        <f t="shared" si="66"/>
        <v>0</v>
      </c>
      <c r="BH316" s="216">
        <f t="shared" si="67"/>
        <v>0</v>
      </c>
      <c r="BI316" s="216">
        <f t="shared" si="68"/>
        <v>0</v>
      </c>
      <c r="BJ316" s="17" t="s">
        <v>150</v>
      </c>
      <c r="BK316" s="216">
        <f t="shared" si="69"/>
        <v>0</v>
      </c>
      <c r="BL316" s="17" t="s">
        <v>215</v>
      </c>
      <c r="BM316" s="215" t="s">
        <v>665</v>
      </c>
    </row>
    <row r="317" spans="1:65" s="2" customFormat="1" ht="21.75" customHeight="1">
      <c r="A317" s="34"/>
      <c r="B317" s="35"/>
      <c r="C317" s="204" t="s">
        <v>666</v>
      </c>
      <c r="D317" s="204" t="s">
        <v>145</v>
      </c>
      <c r="E317" s="205" t="s">
        <v>667</v>
      </c>
      <c r="F317" s="206" t="s">
        <v>668</v>
      </c>
      <c r="G317" s="207" t="s">
        <v>154</v>
      </c>
      <c r="H317" s="208">
        <v>1266.2950000000001</v>
      </c>
      <c r="I317" s="209"/>
      <c r="J317" s="210">
        <f t="shared" si="60"/>
        <v>0</v>
      </c>
      <c r="K317" s="206" t="s">
        <v>149</v>
      </c>
      <c r="L317" s="39"/>
      <c r="M317" s="211" t="s">
        <v>1</v>
      </c>
      <c r="N317" s="212" t="s">
        <v>40</v>
      </c>
      <c r="O317" s="72"/>
      <c r="P317" s="213">
        <f t="shared" si="61"/>
        <v>0</v>
      </c>
      <c r="Q317" s="213">
        <v>0</v>
      </c>
      <c r="R317" s="213">
        <f t="shared" si="62"/>
        <v>0</v>
      </c>
      <c r="S317" s="213">
        <v>0</v>
      </c>
      <c r="T317" s="214">
        <f t="shared" si="63"/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15" t="s">
        <v>215</v>
      </c>
      <c r="AT317" s="215" t="s">
        <v>145</v>
      </c>
      <c r="AU317" s="215" t="s">
        <v>83</v>
      </c>
      <c r="AY317" s="17" t="s">
        <v>142</v>
      </c>
      <c r="BE317" s="216">
        <f t="shared" si="64"/>
        <v>0</v>
      </c>
      <c r="BF317" s="216">
        <f t="shared" si="65"/>
        <v>0</v>
      </c>
      <c r="BG317" s="216">
        <f t="shared" si="66"/>
        <v>0</v>
      </c>
      <c r="BH317" s="216">
        <f t="shared" si="67"/>
        <v>0</v>
      </c>
      <c r="BI317" s="216">
        <f t="shared" si="68"/>
        <v>0</v>
      </c>
      <c r="BJ317" s="17" t="s">
        <v>150</v>
      </c>
      <c r="BK317" s="216">
        <f t="shared" si="69"/>
        <v>0</v>
      </c>
      <c r="BL317" s="17" t="s">
        <v>215</v>
      </c>
      <c r="BM317" s="215" t="s">
        <v>669</v>
      </c>
    </row>
    <row r="318" spans="1:65" s="2" customFormat="1" ht="16.5" customHeight="1">
      <c r="A318" s="34"/>
      <c r="B318" s="35"/>
      <c r="C318" s="217" t="s">
        <v>670</v>
      </c>
      <c r="D318" s="217" t="s">
        <v>163</v>
      </c>
      <c r="E318" s="218" t="s">
        <v>671</v>
      </c>
      <c r="F318" s="219" t="s">
        <v>672</v>
      </c>
      <c r="G318" s="220" t="s">
        <v>148</v>
      </c>
      <c r="H318" s="221">
        <v>43.686999999999998</v>
      </c>
      <c r="I318" s="222"/>
      <c r="J318" s="223">
        <f t="shared" si="60"/>
        <v>0</v>
      </c>
      <c r="K318" s="219" t="s">
        <v>149</v>
      </c>
      <c r="L318" s="224"/>
      <c r="M318" s="225" t="s">
        <v>1</v>
      </c>
      <c r="N318" s="226" t="s">
        <v>40</v>
      </c>
      <c r="O318" s="72"/>
      <c r="P318" s="213">
        <f t="shared" si="61"/>
        <v>0</v>
      </c>
      <c r="Q318" s="213">
        <v>0.5</v>
      </c>
      <c r="R318" s="213">
        <f t="shared" si="62"/>
        <v>21.843499999999999</v>
      </c>
      <c r="S318" s="213">
        <v>0</v>
      </c>
      <c r="T318" s="214">
        <f t="shared" si="63"/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15" t="s">
        <v>279</v>
      </c>
      <c r="AT318" s="215" t="s">
        <v>163</v>
      </c>
      <c r="AU318" s="215" t="s">
        <v>83</v>
      </c>
      <c r="AY318" s="17" t="s">
        <v>142</v>
      </c>
      <c r="BE318" s="216">
        <f t="shared" si="64"/>
        <v>0</v>
      </c>
      <c r="BF318" s="216">
        <f t="shared" si="65"/>
        <v>0</v>
      </c>
      <c r="BG318" s="216">
        <f t="shared" si="66"/>
        <v>0</v>
      </c>
      <c r="BH318" s="216">
        <f t="shared" si="67"/>
        <v>0</v>
      </c>
      <c r="BI318" s="216">
        <f t="shared" si="68"/>
        <v>0</v>
      </c>
      <c r="BJ318" s="17" t="s">
        <v>150</v>
      </c>
      <c r="BK318" s="216">
        <f t="shared" si="69"/>
        <v>0</v>
      </c>
      <c r="BL318" s="17" t="s">
        <v>215</v>
      </c>
      <c r="BM318" s="215" t="s">
        <v>673</v>
      </c>
    </row>
    <row r="319" spans="1:65" s="2" customFormat="1" ht="21.75" customHeight="1">
      <c r="A319" s="34"/>
      <c r="B319" s="35"/>
      <c r="C319" s="204" t="s">
        <v>674</v>
      </c>
      <c r="D319" s="204" t="s">
        <v>145</v>
      </c>
      <c r="E319" s="205" t="s">
        <v>675</v>
      </c>
      <c r="F319" s="206" t="s">
        <v>676</v>
      </c>
      <c r="G319" s="207" t="s">
        <v>154</v>
      </c>
      <c r="H319" s="208">
        <v>35.28</v>
      </c>
      <c r="I319" s="209"/>
      <c r="J319" s="210">
        <f t="shared" si="60"/>
        <v>0</v>
      </c>
      <c r="K319" s="206" t="s">
        <v>149</v>
      </c>
      <c r="L319" s="39"/>
      <c r="M319" s="211" t="s">
        <v>1</v>
      </c>
      <c r="N319" s="212" t="s">
        <v>40</v>
      </c>
      <c r="O319" s="72"/>
      <c r="P319" s="213">
        <f t="shared" si="61"/>
        <v>0</v>
      </c>
      <c r="Q319" s="213">
        <v>0</v>
      </c>
      <c r="R319" s="213">
        <f t="shared" si="62"/>
        <v>0</v>
      </c>
      <c r="S319" s="213">
        <v>0</v>
      </c>
      <c r="T319" s="214">
        <f t="shared" si="63"/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15" t="s">
        <v>215</v>
      </c>
      <c r="AT319" s="215" t="s">
        <v>145</v>
      </c>
      <c r="AU319" s="215" t="s">
        <v>83</v>
      </c>
      <c r="AY319" s="17" t="s">
        <v>142</v>
      </c>
      <c r="BE319" s="216">
        <f t="shared" si="64"/>
        <v>0</v>
      </c>
      <c r="BF319" s="216">
        <f t="shared" si="65"/>
        <v>0</v>
      </c>
      <c r="BG319" s="216">
        <f t="shared" si="66"/>
        <v>0</v>
      </c>
      <c r="BH319" s="216">
        <f t="shared" si="67"/>
        <v>0</v>
      </c>
      <c r="BI319" s="216">
        <f t="shared" si="68"/>
        <v>0</v>
      </c>
      <c r="BJ319" s="17" t="s">
        <v>150</v>
      </c>
      <c r="BK319" s="216">
        <f t="shared" si="69"/>
        <v>0</v>
      </c>
      <c r="BL319" s="17" t="s">
        <v>215</v>
      </c>
      <c r="BM319" s="215" t="s">
        <v>677</v>
      </c>
    </row>
    <row r="320" spans="1:65" s="2" customFormat="1" ht="16.5" customHeight="1">
      <c r="A320" s="34"/>
      <c r="B320" s="35"/>
      <c r="C320" s="217" t="s">
        <v>678</v>
      </c>
      <c r="D320" s="217" t="s">
        <v>163</v>
      </c>
      <c r="E320" s="218" t="s">
        <v>679</v>
      </c>
      <c r="F320" s="219" t="s">
        <v>680</v>
      </c>
      <c r="G320" s="220" t="s">
        <v>148</v>
      </c>
      <c r="H320" s="221">
        <v>1.2170000000000001</v>
      </c>
      <c r="I320" s="222"/>
      <c r="J320" s="223">
        <f t="shared" si="60"/>
        <v>0</v>
      </c>
      <c r="K320" s="219" t="s">
        <v>149</v>
      </c>
      <c r="L320" s="224"/>
      <c r="M320" s="225" t="s">
        <v>1</v>
      </c>
      <c r="N320" s="226" t="s">
        <v>40</v>
      </c>
      <c r="O320" s="72"/>
      <c r="P320" s="213">
        <f t="shared" si="61"/>
        <v>0</v>
      </c>
      <c r="Q320" s="213">
        <v>0.5</v>
      </c>
      <c r="R320" s="213">
        <f t="shared" si="62"/>
        <v>0.60850000000000004</v>
      </c>
      <c r="S320" s="213">
        <v>0</v>
      </c>
      <c r="T320" s="214">
        <f t="shared" si="63"/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15" t="s">
        <v>279</v>
      </c>
      <c r="AT320" s="215" t="s">
        <v>163</v>
      </c>
      <c r="AU320" s="215" t="s">
        <v>83</v>
      </c>
      <c r="AY320" s="17" t="s">
        <v>142</v>
      </c>
      <c r="BE320" s="216">
        <f t="shared" si="64"/>
        <v>0</v>
      </c>
      <c r="BF320" s="216">
        <f t="shared" si="65"/>
        <v>0</v>
      </c>
      <c r="BG320" s="216">
        <f t="shared" si="66"/>
        <v>0</v>
      </c>
      <c r="BH320" s="216">
        <f t="shared" si="67"/>
        <v>0</v>
      </c>
      <c r="BI320" s="216">
        <f t="shared" si="68"/>
        <v>0</v>
      </c>
      <c r="BJ320" s="17" t="s">
        <v>150</v>
      </c>
      <c r="BK320" s="216">
        <f t="shared" si="69"/>
        <v>0</v>
      </c>
      <c r="BL320" s="17" t="s">
        <v>215</v>
      </c>
      <c r="BM320" s="215" t="s">
        <v>681</v>
      </c>
    </row>
    <row r="321" spans="1:65" s="2" customFormat="1" ht="16.5" customHeight="1">
      <c r="A321" s="34"/>
      <c r="B321" s="35"/>
      <c r="C321" s="204" t="s">
        <v>682</v>
      </c>
      <c r="D321" s="204" t="s">
        <v>145</v>
      </c>
      <c r="E321" s="205" t="s">
        <v>683</v>
      </c>
      <c r="F321" s="206" t="s">
        <v>684</v>
      </c>
      <c r="G321" s="207" t="s">
        <v>154</v>
      </c>
      <c r="H321" s="208">
        <v>1266.2950000000001</v>
      </c>
      <c r="I321" s="209"/>
      <c r="J321" s="210">
        <f t="shared" si="60"/>
        <v>0</v>
      </c>
      <c r="K321" s="206" t="s">
        <v>149</v>
      </c>
      <c r="L321" s="39"/>
      <c r="M321" s="211" t="s">
        <v>1</v>
      </c>
      <c r="N321" s="212" t="s">
        <v>40</v>
      </c>
      <c r="O321" s="72"/>
      <c r="P321" s="213">
        <f t="shared" si="61"/>
        <v>0</v>
      </c>
      <c r="Q321" s="213">
        <v>0</v>
      </c>
      <c r="R321" s="213">
        <f t="shared" si="62"/>
        <v>0</v>
      </c>
      <c r="S321" s="213">
        <v>1.4999999999999999E-2</v>
      </c>
      <c r="T321" s="214">
        <f t="shared" si="63"/>
        <v>18.994425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15" t="s">
        <v>215</v>
      </c>
      <c r="AT321" s="215" t="s">
        <v>145</v>
      </c>
      <c r="AU321" s="215" t="s">
        <v>83</v>
      </c>
      <c r="AY321" s="17" t="s">
        <v>142</v>
      </c>
      <c r="BE321" s="216">
        <f t="shared" si="64"/>
        <v>0</v>
      </c>
      <c r="BF321" s="216">
        <f t="shared" si="65"/>
        <v>0</v>
      </c>
      <c r="BG321" s="216">
        <f t="shared" si="66"/>
        <v>0</v>
      </c>
      <c r="BH321" s="216">
        <f t="shared" si="67"/>
        <v>0</v>
      </c>
      <c r="BI321" s="216">
        <f t="shared" si="68"/>
        <v>0</v>
      </c>
      <c r="BJ321" s="17" t="s">
        <v>150</v>
      </c>
      <c r="BK321" s="216">
        <f t="shared" si="69"/>
        <v>0</v>
      </c>
      <c r="BL321" s="17" t="s">
        <v>215</v>
      </c>
      <c r="BM321" s="215" t="s">
        <v>685</v>
      </c>
    </row>
    <row r="322" spans="1:65" s="2" customFormat="1" ht="21.75" customHeight="1">
      <c r="A322" s="34"/>
      <c r="B322" s="35"/>
      <c r="C322" s="204" t="s">
        <v>686</v>
      </c>
      <c r="D322" s="204" t="s">
        <v>145</v>
      </c>
      <c r="E322" s="205" t="s">
        <v>687</v>
      </c>
      <c r="F322" s="206" t="s">
        <v>688</v>
      </c>
      <c r="G322" s="207" t="s">
        <v>154</v>
      </c>
      <c r="H322" s="208">
        <v>797.755</v>
      </c>
      <c r="I322" s="209"/>
      <c r="J322" s="210">
        <f t="shared" si="60"/>
        <v>0</v>
      </c>
      <c r="K322" s="206" t="s">
        <v>149</v>
      </c>
      <c r="L322" s="39"/>
      <c r="M322" s="211" t="s">
        <v>1</v>
      </c>
      <c r="N322" s="212" t="s">
        <v>40</v>
      </c>
      <c r="O322" s="72"/>
      <c r="P322" s="213">
        <f t="shared" si="61"/>
        <v>0</v>
      </c>
      <c r="Q322" s="213">
        <v>0</v>
      </c>
      <c r="R322" s="213">
        <f t="shared" si="62"/>
        <v>0</v>
      </c>
      <c r="S322" s="213">
        <v>0</v>
      </c>
      <c r="T322" s="214">
        <f t="shared" si="63"/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15" t="s">
        <v>215</v>
      </c>
      <c r="AT322" s="215" t="s">
        <v>145</v>
      </c>
      <c r="AU322" s="215" t="s">
        <v>83</v>
      </c>
      <c r="AY322" s="17" t="s">
        <v>142</v>
      </c>
      <c r="BE322" s="216">
        <f t="shared" si="64"/>
        <v>0</v>
      </c>
      <c r="BF322" s="216">
        <f t="shared" si="65"/>
        <v>0</v>
      </c>
      <c r="BG322" s="216">
        <f t="shared" si="66"/>
        <v>0</v>
      </c>
      <c r="BH322" s="216">
        <f t="shared" si="67"/>
        <v>0</v>
      </c>
      <c r="BI322" s="216">
        <f t="shared" si="68"/>
        <v>0</v>
      </c>
      <c r="BJ322" s="17" t="s">
        <v>150</v>
      </c>
      <c r="BK322" s="216">
        <f t="shared" si="69"/>
        <v>0</v>
      </c>
      <c r="BL322" s="17" t="s">
        <v>215</v>
      </c>
      <c r="BM322" s="215" t="s">
        <v>689</v>
      </c>
    </row>
    <row r="323" spans="1:65" s="2" customFormat="1" ht="16.5" customHeight="1">
      <c r="A323" s="34"/>
      <c r="B323" s="35"/>
      <c r="C323" s="217" t="s">
        <v>690</v>
      </c>
      <c r="D323" s="217" t="s">
        <v>163</v>
      </c>
      <c r="E323" s="218" t="s">
        <v>691</v>
      </c>
      <c r="F323" s="219" t="s">
        <v>692</v>
      </c>
      <c r="G323" s="220" t="s">
        <v>148</v>
      </c>
      <c r="H323" s="221">
        <v>15.032999999999999</v>
      </c>
      <c r="I323" s="222"/>
      <c r="J323" s="223">
        <f t="shared" si="60"/>
        <v>0</v>
      </c>
      <c r="K323" s="219" t="s">
        <v>149</v>
      </c>
      <c r="L323" s="224"/>
      <c r="M323" s="225" t="s">
        <v>1</v>
      </c>
      <c r="N323" s="226" t="s">
        <v>40</v>
      </c>
      <c r="O323" s="72"/>
      <c r="P323" s="213">
        <f t="shared" si="61"/>
        <v>0</v>
      </c>
      <c r="Q323" s="213">
        <v>0.55000000000000004</v>
      </c>
      <c r="R323" s="213">
        <f t="shared" si="62"/>
        <v>8.2681500000000003</v>
      </c>
      <c r="S323" s="213">
        <v>0</v>
      </c>
      <c r="T323" s="214">
        <f t="shared" si="63"/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15" t="s">
        <v>279</v>
      </c>
      <c r="AT323" s="215" t="s">
        <v>163</v>
      </c>
      <c r="AU323" s="215" t="s">
        <v>83</v>
      </c>
      <c r="AY323" s="17" t="s">
        <v>142</v>
      </c>
      <c r="BE323" s="216">
        <f t="shared" si="64"/>
        <v>0</v>
      </c>
      <c r="BF323" s="216">
        <f t="shared" si="65"/>
        <v>0</v>
      </c>
      <c r="BG323" s="216">
        <f t="shared" si="66"/>
        <v>0</v>
      </c>
      <c r="BH323" s="216">
        <f t="shared" si="67"/>
        <v>0</v>
      </c>
      <c r="BI323" s="216">
        <f t="shared" si="68"/>
        <v>0</v>
      </c>
      <c r="BJ323" s="17" t="s">
        <v>150</v>
      </c>
      <c r="BK323" s="216">
        <f t="shared" si="69"/>
        <v>0</v>
      </c>
      <c r="BL323" s="17" t="s">
        <v>215</v>
      </c>
      <c r="BM323" s="215" t="s">
        <v>693</v>
      </c>
    </row>
    <row r="324" spans="1:65" s="2" customFormat="1" ht="21.75" customHeight="1">
      <c r="A324" s="34"/>
      <c r="B324" s="35"/>
      <c r="C324" s="204" t="s">
        <v>694</v>
      </c>
      <c r="D324" s="204" t="s">
        <v>145</v>
      </c>
      <c r="E324" s="205" t="s">
        <v>695</v>
      </c>
      <c r="F324" s="206" t="s">
        <v>696</v>
      </c>
      <c r="G324" s="207" t="s">
        <v>178</v>
      </c>
      <c r="H324" s="208">
        <v>844</v>
      </c>
      <c r="I324" s="209"/>
      <c r="J324" s="210">
        <f t="shared" si="60"/>
        <v>0</v>
      </c>
      <c r="K324" s="206" t="s">
        <v>149</v>
      </c>
      <c r="L324" s="39"/>
      <c r="M324" s="211" t="s">
        <v>1</v>
      </c>
      <c r="N324" s="212" t="s">
        <v>40</v>
      </c>
      <c r="O324" s="72"/>
      <c r="P324" s="213">
        <f t="shared" si="61"/>
        <v>0</v>
      </c>
      <c r="Q324" s="213">
        <v>0</v>
      </c>
      <c r="R324" s="213">
        <f t="shared" si="62"/>
        <v>0</v>
      </c>
      <c r="S324" s="213">
        <v>0</v>
      </c>
      <c r="T324" s="214">
        <f t="shared" si="63"/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15" t="s">
        <v>215</v>
      </c>
      <c r="AT324" s="215" t="s">
        <v>145</v>
      </c>
      <c r="AU324" s="215" t="s">
        <v>83</v>
      </c>
      <c r="AY324" s="17" t="s">
        <v>142</v>
      </c>
      <c r="BE324" s="216">
        <f t="shared" si="64"/>
        <v>0</v>
      </c>
      <c r="BF324" s="216">
        <f t="shared" si="65"/>
        <v>0</v>
      </c>
      <c r="BG324" s="216">
        <f t="shared" si="66"/>
        <v>0</v>
      </c>
      <c r="BH324" s="216">
        <f t="shared" si="67"/>
        <v>0</v>
      </c>
      <c r="BI324" s="216">
        <f t="shared" si="68"/>
        <v>0</v>
      </c>
      <c r="BJ324" s="17" t="s">
        <v>150</v>
      </c>
      <c r="BK324" s="216">
        <f t="shared" si="69"/>
        <v>0</v>
      </c>
      <c r="BL324" s="17" t="s">
        <v>215</v>
      </c>
      <c r="BM324" s="215" t="s">
        <v>697</v>
      </c>
    </row>
    <row r="325" spans="1:65" s="2" customFormat="1" ht="16.5" customHeight="1">
      <c r="A325" s="34"/>
      <c r="B325" s="35"/>
      <c r="C325" s="217" t="s">
        <v>698</v>
      </c>
      <c r="D325" s="217" t="s">
        <v>163</v>
      </c>
      <c r="E325" s="218" t="s">
        <v>691</v>
      </c>
      <c r="F325" s="219" t="s">
        <v>692</v>
      </c>
      <c r="G325" s="220" t="s">
        <v>148</v>
      </c>
      <c r="H325" s="221">
        <v>2.2280000000000002</v>
      </c>
      <c r="I325" s="222"/>
      <c r="J325" s="223">
        <f t="shared" si="60"/>
        <v>0</v>
      </c>
      <c r="K325" s="219" t="s">
        <v>149</v>
      </c>
      <c r="L325" s="224"/>
      <c r="M325" s="225" t="s">
        <v>1</v>
      </c>
      <c r="N325" s="226" t="s">
        <v>40</v>
      </c>
      <c r="O325" s="72"/>
      <c r="P325" s="213">
        <f t="shared" si="61"/>
        <v>0</v>
      </c>
      <c r="Q325" s="213">
        <v>0.55000000000000004</v>
      </c>
      <c r="R325" s="213">
        <f t="shared" si="62"/>
        <v>1.2254000000000003</v>
      </c>
      <c r="S325" s="213">
        <v>0</v>
      </c>
      <c r="T325" s="214">
        <f t="shared" si="63"/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15" t="s">
        <v>279</v>
      </c>
      <c r="AT325" s="215" t="s">
        <v>163</v>
      </c>
      <c r="AU325" s="215" t="s">
        <v>83</v>
      </c>
      <c r="AY325" s="17" t="s">
        <v>142</v>
      </c>
      <c r="BE325" s="216">
        <f t="shared" si="64"/>
        <v>0</v>
      </c>
      <c r="BF325" s="216">
        <f t="shared" si="65"/>
        <v>0</v>
      </c>
      <c r="BG325" s="216">
        <f t="shared" si="66"/>
        <v>0</v>
      </c>
      <c r="BH325" s="216">
        <f t="shared" si="67"/>
        <v>0</v>
      </c>
      <c r="BI325" s="216">
        <f t="shared" si="68"/>
        <v>0</v>
      </c>
      <c r="BJ325" s="17" t="s">
        <v>150</v>
      </c>
      <c r="BK325" s="216">
        <f t="shared" si="69"/>
        <v>0</v>
      </c>
      <c r="BL325" s="17" t="s">
        <v>215</v>
      </c>
      <c r="BM325" s="215" t="s">
        <v>699</v>
      </c>
    </row>
    <row r="326" spans="1:65" s="2" customFormat="1" ht="21.75" customHeight="1">
      <c r="A326" s="34"/>
      <c r="B326" s="35"/>
      <c r="C326" s="204" t="s">
        <v>700</v>
      </c>
      <c r="D326" s="204" t="s">
        <v>145</v>
      </c>
      <c r="E326" s="205" t="s">
        <v>701</v>
      </c>
      <c r="F326" s="206" t="s">
        <v>702</v>
      </c>
      <c r="G326" s="207" t="s">
        <v>178</v>
      </c>
      <c r="H326" s="208">
        <v>207.78</v>
      </c>
      <c r="I326" s="209"/>
      <c r="J326" s="210">
        <f t="shared" si="60"/>
        <v>0</v>
      </c>
      <c r="K326" s="206" t="s">
        <v>149</v>
      </c>
      <c r="L326" s="39"/>
      <c r="M326" s="211" t="s">
        <v>1</v>
      </c>
      <c r="N326" s="212" t="s">
        <v>40</v>
      </c>
      <c r="O326" s="72"/>
      <c r="P326" s="213">
        <f t="shared" si="61"/>
        <v>0</v>
      </c>
      <c r="Q326" s="213">
        <v>0</v>
      </c>
      <c r="R326" s="213">
        <f t="shared" si="62"/>
        <v>0</v>
      </c>
      <c r="S326" s="213">
        <v>0</v>
      </c>
      <c r="T326" s="214">
        <f t="shared" si="63"/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15" t="s">
        <v>215</v>
      </c>
      <c r="AT326" s="215" t="s">
        <v>145</v>
      </c>
      <c r="AU326" s="215" t="s">
        <v>83</v>
      </c>
      <c r="AY326" s="17" t="s">
        <v>142</v>
      </c>
      <c r="BE326" s="216">
        <f t="shared" si="64"/>
        <v>0</v>
      </c>
      <c r="BF326" s="216">
        <f t="shared" si="65"/>
        <v>0</v>
      </c>
      <c r="BG326" s="216">
        <f t="shared" si="66"/>
        <v>0</v>
      </c>
      <c r="BH326" s="216">
        <f t="shared" si="67"/>
        <v>0</v>
      </c>
      <c r="BI326" s="216">
        <f t="shared" si="68"/>
        <v>0</v>
      </c>
      <c r="BJ326" s="17" t="s">
        <v>150</v>
      </c>
      <c r="BK326" s="216">
        <f t="shared" si="69"/>
        <v>0</v>
      </c>
      <c r="BL326" s="17" t="s">
        <v>215</v>
      </c>
      <c r="BM326" s="215" t="s">
        <v>703</v>
      </c>
    </row>
    <row r="327" spans="1:65" s="2" customFormat="1" ht="16.5" customHeight="1">
      <c r="A327" s="34"/>
      <c r="B327" s="35"/>
      <c r="C327" s="217" t="s">
        <v>704</v>
      </c>
      <c r="D327" s="217" t="s">
        <v>163</v>
      </c>
      <c r="E327" s="218" t="s">
        <v>705</v>
      </c>
      <c r="F327" s="219" t="s">
        <v>706</v>
      </c>
      <c r="G327" s="220" t="s">
        <v>148</v>
      </c>
      <c r="H327" s="221">
        <v>3.7999999999999999E-2</v>
      </c>
      <c r="I327" s="222"/>
      <c r="J327" s="223">
        <f t="shared" si="60"/>
        <v>0</v>
      </c>
      <c r="K327" s="219" t="s">
        <v>149</v>
      </c>
      <c r="L327" s="224"/>
      <c r="M327" s="225" t="s">
        <v>1</v>
      </c>
      <c r="N327" s="226" t="s">
        <v>40</v>
      </c>
      <c r="O327" s="72"/>
      <c r="P327" s="213">
        <f t="shared" si="61"/>
        <v>0</v>
      </c>
      <c r="Q327" s="213">
        <v>0.55000000000000004</v>
      </c>
      <c r="R327" s="213">
        <f t="shared" si="62"/>
        <v>2.0900000000000002E-2</v>
      </c>
      <c r="S327" s="213">
        <v>0</v>
      </c>
      <c r="T327" s="214">
        <f t="shared" si="63"/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15" t="s">
        <v>279</v>
      </c>
      <c r="AT327" s="215" t="s">
        <v>163</v>
      </c>
      <c r="AU327" s="215" t="s">
        <v>83</v>
      </c>
      <c r="AY327" s="17" t="s">
        <v>142</v>
      </c>
      <c r="BE327" s="216">
        <f t="shared" si="64"/>
        <v>0</v>
      </c>
      <c r="BF327" s="216">
        <f t="shared" si="65"/>
        <v>0</v>
      </c>
      <c r="BG327" s="216">
        <f t="shared" si="66"/>
        <v>0</v>
      </c>
      <c r="BH327" s="216">
        <f t="shared" si="67"/>
        <v>0</v>
      </c>
      <c r="BI327" s="216">
        <f t="shared" si="68"/>
        <v>0</v>
      </c>
      <c r="BJ327" s="17" t="s">
        <v>150</v>
      </c>
      <c r="BK327" s="216">
        <f t="shared" si="69"/>
        <v>0</v>
      </c>
      <c r="BL327" s="17" t="s">
        <v>215</v>
      </c>
      <c r="BM327" s="215" t="s">
        <v>707</v>
      </c>
    </row>
    <row r="328" spans="1:65" s="2" customFormat="1" ht="16.5" customHeight="1">
      <c r="A328" s="34"/>
      <c r="B328" s="35"/>
      <c r="C328" s="217" t="s">
        <v>708</v>
      </c>
      <c r="D328" s="217" t="s">
        <v>163</v>
      </c>
      <c r="E328" s="218" t="s">
        <v>671</v>
      </c>
      <c r="F328" s="219" t="s">
        <v>672</v>
      </c>
      <c r="G328" s="220" t="s">
        <v>148</v>
      </c>
      <c r="H328" s="221">
        <v>0.36</v>
      </c>
      <c r="I328" s="222"/>
      <c r="J328" s="223">
        <f t="shared" si="60"/>
        <v>0</v>
      </c>
      <c r="K328" s="219" t="s">
        <v>149</v>
      </c>
      <c r="L328" s="224"/>
      <c r="M328" s="225" t="s">
        <v>1</v>
      </c>
      <c r="N328" s="226" t="s">
        <v>40</v>
      </c>
      <c r="O328" s="72"/>
      <c r="P328" s="213">
        <f t="shared" si="61"/>
        <v>0</v>
      </c>
      <c r="Q328" s="213">
        <v>0.5</v>
      </c>
      <c r="R328" s="213">
        <f t="shared" si="62"/>
        <v>0.18</v>
      </c>
      <c r="S328" s="213">
        <v>0</v>
      </c>
      <c r="T328" s="214">
        <f t="shared" si="63"/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15" t="s">
        <v>279</v>
      </c>
      <c r="AT328" s="215" t="s">
        <v>163</v>
      </c>
      <c r="AU328" s="215" t="s">
        <v>83</v>
      </c>
      <c r="AY328" s="17" t="s">
        <v>142</v>
      </c>
      <c r="BE328" s="216">
        <f t="shared" si="64"/>
        <v>0</v>
      </c>
      <c r="BF328" s="216">
        <f t="shared" si="65"/>
        <v>0</v>
      </c>
      <c r="BG328" s="216">
        <f t="shared" si="66"/>
        <v>0</v>
      </c>
      <c r="BH328" s="216">
        <f t="shared" si="67"/>
        <v>0</v>
      </c>
      <c r="BI328" s="216">
        <f t="shared" si="68"/>
        <v>0</v>
      </c>
      <c r="BJ328" s="17" t="s">
        <v>150</v>
      </c>
      <c r="BK328" s="216">
        <f t="shared" si="69"/>
        <v>0</v>
      </c>
      <c r="BL328" s="17" t="s">
        <v>215</v>
      </c>
      <c r="BM328" s="215" t="s">
        <v>709</v>
      </c>
    </row>
    <row r="329" spans="1:65" s="2" customFormat="1" ht="16.5" customHeight="1">
      <c r="A329" s="34"/>
      <c r="B329" s="35"/>
      <c r="C329" s="217" t="s">
        <v>710</v>
      </c>
      <c r="D329" s="217" t="s">
        <v>163</v>
      </c>
      <c r="E329" s="218" t="s">
        <v>711</v>
      </c>
      <c r="F329" s="219" t="s">
        <v>712</v>
      </c>
      <c r="G329" s="220" t="s">
        <v>148</v>
      </c>
      <c r="H329" s="221">
        <v>0.115</v>
      </c>
      <c r="I329" s="222"/>
      <c r="J329" s="223">
        <f t="shared" si="60"/>
        <v>0</v>
      </c>
      <c r="K329" s="219" t="s">
        <v>149</v>
      </c>
      <c r="L329" s="224"/>
      <c r="M329" s="225" t="s">
        <v>1</v>
      </c>
      <c r="N329" s="226" t="s">
        <v>40</v>
      </c>
      <c r="O329" s="72"/>
      <c r="P329" s="213">
        <f t="shared" si="61"/>
        <v>0</v>
      </c>
      <c r="Q329" s="213">
        <v>0.5</v>
      </c>
      <c r="R329" s="213">
        <f t="shared" si="62"/>
        <v>5.7500000000000002E-2</v>
      </c>
      <c r="S329" s="213">
        <v>0</v>
      </c>
      <c r="T329" s="214">
        <f t="shared" si="63"/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15" t="s">
        <v>279</v>
      </c>
      <c r="AT329" s="215" t="s">
        <v>163</v>
      </c>
      <c r="AU329" s="215" t="s">
        <v>83</v>
      </c>
      <c r="AY329" s="17" t="s">
        <v>142</v>
      </c>
      <c r="BE329" s="216">
        <f t="shared" si="64"/>
        <v>0</v>
      </c>
      <c r="BF329" s="216">
        <f t="shared" si="65"/>
        <v>0</v>
      </c>
      <c r="BG329" s="216">
        <f t="shared" si="66"/>
        <v>0</v>
      </c>
      <c r="BH329" s="216">
        <f t="shared" si="67"/>
        <v>0</v>
      </c>
      <c r="BI329" s="216">
        <f t="shared" si="68"/>
        <v>0</v>
      </c>
      <c r="BJ329" s="17" t="s">
        <v>150</v>
      </c>
      <c r="BK329" s="216">
        <f t="shared" si="69"/>
        <v>0</v>
      </c>
      <c r="BL329" s="17" t="s">
        <v>215</v>
      </c>
      <c r="BM329" s="215" t="s">
        <v>713</v>
      </c>
    </row>
    <row r="330" spans="1:65" s="2" customFormat="1" ht="16.5" customHeight="1">
      <c r="A330" s="34"/>
      <c r="B330" s="35"/>
      <c r="C330" s="217" t="s">
        <v>714</v>
      </c>
      <c r="D330" s="217" t="s">
        <v>163</v>
      </c>
      <c r="E330" s="218" t="s">
        <v>691</v>
      </c>
      <c r="F330" s="219" t="s">
        <v>692</v>
      </c>
      <c r="G330" s="220" t="s">
        <v>148</v>
      </c>
      <c r="H330" s="221">
        <v>7.5999999999999998E-2</v>
      </c>
      <c r="I330" s="222"/>
      <c r="J330" s="223">
        <f t="shared" si="60"/>
        <v>0</v>
      </c>
      <c r="K330" s="219" t="s">
        <v>149</v>
      </c>
      <c r="L330" s="224"/>
      <c r="M330" s="225" t="s">
        <v>1</v>
      </c>
      <c r="N330" s="226" t="s">
        <v>40</v>
      </c>
      <c r="O330" s="72"/>
      <c r="P330" s="213">
        <f t="shared" si="61"/>
        <v>0</v>
      </c>
      <c r="Q330" s="213">
        <v>0.55000000000000004</v>
      </c>
      <c r="R330" s="213">
        <f t="shared" si="62"/>
        <v>4.1800000000000004E-2</v>
      </c>
      <c r="S330" s="213">
        <v>0</v>
      </c>
      <c r="T330" s="214">
        <f t="shared" si="63"/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15" t="s">
        <v>279</v>
      </c>
      <c r="AT330" s="215" t="s">
        <v>163</v>
      </c>
      <c r="AU330" s="215" t="s">
        <v>83</v>
      </c>
      <c r="AY330" s="17" t="s">
        <v>142</v>
      </c>
      <c r="BE330" s="216">
        <f t="shared" si="64"/>
        <v>0</v>
      </c>
      <c r="BF330" s="216">
        <f t="shared" si="65"/>
        <v>0</v>
      </c>
      <c r="BG330" s="216">
        <f t="shared" si="66"/>
        <v>0</v>
      </c>
      <c r="BH330" s="216">
        <f t="shared" si="67"/>
        <v>0</v>
      </c>
      <c r="BI330" s="216">
        <f t="shared" si="68"/>
        <v>0</v>
      </c>
      <c r="BJ330" s="17" t="s">
        <v>150</v>
      </c>
      <c r="BK330" s="216">
        <f t="shared" si="69"/>
        <v>0</v>
      </c>
      <c r="BL330" s="17" t="s">
        <v>215</v>
      </c>
      <c r="BM330" s="215" t="s">
        <v>715</v>
      </c>
    </row>
    <row r="331" spans="1:65" s="2" customFormat="1" ht="16.5" customHeight="1">
      <c r="A331" s="34"/>
      <c r="B331" s="35"/>
      <c r="C331" s="217" t="s">
        <v>716</v>
      </c>
      <c r="D331" s="217" t="s">
        <v>163</v>
      </c>
      <c r="E331" s="218" t="s">
        <v>717</v>
      </c>
      <c r="F331" s="219" t="s">
        <v>718</v>
      </c>
      <c r="G331" s="220" t="s">
        <v>154</v>
      </c>
      <c r="H331" s="221">
        <v>30.143999999999998</v>
      </c>
      <c r="I331" s="222"/>
      <c r="J331" s="223">
        <f t="shared" si="60"/>
        <v>0</v>
      </c>
      <c r="K331" s="219" t="s">
        <v>149</v>
      </c>
      <c r="L331" s="224"/>
      <c r="M331" s="225" t="s">
        <v>1</v>
      </c>
      <c r="N331" s="226" t="s">
        <v>40</v>
      </c>
      <c r="O331" s="72"/>
      <c r="P331" s="213">
        <f t="shared" si="61"/>
        <v>0</v>
      </c>
      <c r="Q331" s="213">
        <v>1.4500000000000001E-2</v>
      </c>
      <c r="R331" s="213">
        <f t="shared" si="62"/>
        <v>0.43708799999999998</v>
      </c>
      <c r="S331" s="213">
        <v>0</v>
      </c>
      <c r="T331" s="214">
        <f t="shared" si="63"/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15" t="s">
        <v>279</v>
      </c>
      <c r="AT331" s="215" t="s">
        <v>163</v>
      </c>
      <c r="AU331" s="215" t="s">
        <v>83</v>
      </c>
      <c r="AY331" s="17" t="s">
        <v>142</v>
      </c>
      <c r="BE331" s="216">
        <f t="shared" si="64"/>
        <v>0</v>
      </c>
      <c r="BF331" s="216">
        <f t="shared" si="65"/>
        <v>0</v>
      </c>
      <c r="BG331" s="216">
        <f t="shared" si="66"/>
        <v>0</v>
      </c>
      <c r="BH331" s="216">
        <f t="shared" si="67"/>
        <v>0</v>
      </c>
      <c r="BI331" s="216">
        <f t="shared" si="68"/>
        <v>0</v>
      </c>
      <c r="BJ331" s="17" t="s">
        <v>150</v>
      </c>
      <c r="BK331" s="216">
        <f t="shared" si="69"/>
        <v>0</v>
      </c>
      <c r="BL331" s="17" t="s">
        <v>215</v>
      </c>
      <c r="BM331" s="215" t="s">
        <v>719</v>
      </c>
    </row>
    <row r="332" spans="1:65" s="2" customFormat="1" ht="21.75" customHeight="1">
      <c r="A332" s="34"/>
      <c r="B332" s="35"/>
      <c r="C332" s="204" t="s">
        <v>720</v>
      </c>
      <c r="D332" s="204" t="s">
        <v>145</v>
      </c>
      <c r="E332" s="205" t="s">
        <v>721</v>
      </c>
      <c r="F332" s="206" t="s">
        <v>722</v>
      </c>
      <c r="G332" s="207" t="s">
        <v>178</v>
      </c>
      <c r="H332" s="208">
        <v>121.5</v>
      </c>
      <c r="I332" s="209"/>
      <c r="J332" s="210">
        <f t="shared" si="60"/>
        <v>0</v>
      </c>
      <c r="K332" s="206" t="s">
        <v>149</v>
      </c>
      <c r="L332" s="39"/>
      <c r="M332" s="211" t="s">
        <v>1</v>
      </c>
      <c r="N332" s="212" t="s">
        <v>40</v>
      </c>
      <c r="O332" s="72"/>
      <c r="P332" s="213">
        <f t="shared" si="61"/>
        <v>0</v>
      </c>
      <c r="Q332" s="213">
        <v>0</v>
      </c>
      <c r="R332" s="213">
        <f t="shared" si="62"/>
        <v>0</v>
      </c>
      <c r="S332" s="213">
        <v>0</v>
      </c>
      <c r="T332" s="214">
        <f t="shared" si="63"/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15" t="s">
        <v>215</v>
      </c>
      <c r="AT332" s="215" t="s">
        <v>145</v>
      </c>
      <c r="AU332" s="215" t="s">
        <v>83</v>
      </c>
      <c r="AY332" s="17" t="s">
        <v>142</v>
      </c>
      <c r="BE332" s="216">
        <f t="shared" si="64"/>
        <v>0</v>
      </c>
      <c r="BF332" s="216">
        <f t="shared" si="65"/>
        <v>0</v>
      </c>
      <c r="BG332" s="216">
        <f t="shared" si="66"/>
        <v>0</v>
      </c>
      <c r="BH332" s="216">
        <f t="shared" si="67"/>
        <v>0</v>
      </c>
      <c r="BI332" s="216">
        <f t="shared" si="68"/>
        <v>0</v>
      </c>
      <c r="BJ332" s="17" t="s">
        <v>150</v>
      </c>
      <c r="BK332" s="216">
        <f t="shared" si="69"/>
        <v>0</v>
      </c>
      <c r="BL332" s="17" t="s">
        <v>215</v>
      </c>
      <c r="BM332" s="215" t="s">
        <v>723</v>
      </c>
    </row>
    <row r="333" spans="1:65" s="2" customFormat="1" ht="16.5" customHeight="1">
      <c r="A333" s="34"/>
      <c r="B333" s="35"/>
      <c r="C333" s="217" t="s">
        <v>724</v>
      </c>
      <c r="D333" s="217" t="s">
        <v>163</v>
      </c>
      <c r="E333" s="218" t="s">
        <v>725</v>
      </c>
      <c r="F333" s="219" t="s">
        <v>726</v>
      </c>
      <c r="G333" s="220" t="s">
        <v>148</v>
      </c>
      <c r="H333" s="221">
        <v>2.347</v>
      </c>
      <c r="I333" s="222"/>
      <c r="J333" s="223">
        <f t="shared" si="60"/>
        <v>0</v>
      </c>
      <c r="K333" s="219" t="s">
        <v>149</v>
      </c>
      <c r="L333" s="224"/>
      <c r="M333" s="225" t="s">
        <v>1</v>
      </c>
      <c r="N333" s="226" t="s">
        <v>40</v>
      </c>
      <c r="O333" s="72"/>
      <c r="P333" s="213">
        <f t="shared" si="61"/>
        <v>0</v>
      </c>
      <c r="Q333" s="213">
        <v>0.55000000000000004</v>
      </c>
      <c r="R333" s="213">
        <f t="shared" si="62"/>
        <v>1.2908500000000001</v>
      </c>
      <c r="S333" s="213">
        <v>0</v>
      </c>
      <c r="T333" s="214">
        <f t="shared" si="63"/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15" t="s">
        <v>279</v>
      </c>
      <c r="AT333" s="215" t="s">
        <v>163</v>
      </c>
      <c r="AU333" s="215" t="s">
        <v>83</v>
      </c>
      <c r="AY333" s="17" t="s">
        <v>142</v>
      </c>
      <c r="BE333" s="216">
        <f t="shared" si="64"/>
        <v>0</v>
      </c>
      <c r="BF333" s="216">
        <f t="shared" si="65"/>
        <v>0</v>
      </c>
      <c r="BG333" s="216">
        <f t="shared" si="66"/>
        <v>0</v>
      </c>
      <c r="BH333" s="216">
        <f t="shared" si="67"/>
        <v>0</v>
      </c>
      <c r="BI333" s="216">
        <f t="shared" si="68"/>
        <v>0</v>
      </c>
      <c r="BJ333" s="17" t="s">
        <v>150</v>
      </c>
      <c r="BK333" s="216">
        <f t="shared" si="69"/>
        <v>0</v>
      </c>
      <c r="BL333" s="17" t="s">
        <v>215</v>
      </c>
      <c r="BM333" s="215" t="s">
        <v>727</v>
      </c>
    </row>
    <row r="334" spans="1:65" s="2" customFormat="1" ht="16.5" customHeight="1">
      <c r="A334" s="34"/>
      <c r="B334" s="35"/>
      <c r="C334" s="204" t="s">
        <v>728</v>
      </c>
      <c r="D334" s="204" t="s">
        <v>145</v>
      </c>
      <c r="E334" s="205" t="s">
        <v>729</v>
      </c>
      <c r="F334" s="206" t="s">
        <v>730</v>
      </c>
      <c r="G334" s="207" t="s">
        <v>166</v>
      </c>
      <c r="H334" s="208">
        <v>9</v>
      </c>
      <c r="I334" s="209"/>
      <c r="J334" s="210">
        <f t="shared" si="60"/>
        <v>0</v>
      </c>
      <c r="K334" s="206" t="s">
        <v>149</v>
      </c>
      <c r="L334" s="39"/>
      <c r="M334" s="211" t="s">
        <v>1</v>
      </c>
      <c r="N334" s="212" t="s">
        <v>40</v>
      </c>
      <c r="O334" s="72"/>
      <c r="P334" s="213">
        <f t="shared" si="61"/>
        <v>0</v>
      </c>
      <c r="Q334" s="213">
        <v>0</v>
      </c>
      <c r="R334" s="213">
        <f t="shared" si="62"/>
        <v>0</v>
      </c>
      <c r="S334" s="213">
        <v>0.2</v>
      </c>
      <c r="T334" s="214">
        <f t="shared" si="63"/>
        <v>1.8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15" t="s">
        <v>215</v>
      </c>
      <c r="AT334" s="215" t="s">
        <v>145</v>
      </c>
      <c r="AU334" s="215" t="s">
        <v>83</v>
      </c>
      <c r="AY334" s="17" t="s">
        <v>142</v>
      </c>
      <c r="BE334" s="216">
        <f t="shared" si="64"/>
        <v>0</v>
      </c>
      <c r="BF334" s="216">
        <f t="shared" si="65"/>
        <v>0</v>
      </c>
      <c r="BG334" s="216">
        <f t="shared" si="66"/>
        <v>0</v>
      </c>
      <c r="BH334" s="216">
        <f t="shared" si="67"/>
        <v>0</v>
      </c>
      <c r="BI334" s="216">
        <f t="shared" si="68"/>
        <v>0</v>
      </c>
      <c r="BJ334" s="17" t="s">
        <v>150</v>
      </c>
      <c r="BK334" s="216">
        <f t="shared" si="69"/>
        <v>0</v>
      </c>
      <c r="BL334" s="17" t="s">
        <v>215</v>
      </c>
      <c r="BM334" s="215" t="s">
        <v>731</v>
      </c>
    </row>
    <row r="335" spans="1:65" s="2" customFormat="1" ht="16.5" customHeight="1">
      <c r="A335" s="34"/>
      <c r="B335" s="35"/>
      <c r="C335" s="204" t="s">
        <v>732</v>
      </c>
      <c r="D335" s="204" t="s">
        <v>145</v>
      </c>
      <c r="E335" s="205" t="s">
        <v>733</v>
      </c>
      <c r="F335" s="206" t="s">
        <v>734</v>
      </c>
      <c r="G335" s="207" t="s">
        <v>166</v>
      </c>
      <c r="H335" s="208">
        <v>6</v>
      </c>
      <c r="I335" s="209"/>
      <c r="J335" s="210">
        <f t="shared" si="60"/>
        <v>0</v>
      </c>
      <c r="K335" s="206" t="s">
        <v>149</v>
      </c>
      <c r="L335" s="39"/>
      <c r="M335" s="211" t="s">
        <v>1</v>
      </c>
      <c r="N335" s="212" t="s">
        <v>40</v>
      </c>
      <c r="O335" s="72"/>
      <c r="P335" s="213">
        <f t="shared" si="61"/>
        <v>0</v>
      </c>
      <c r="Q335" s="213">
        <v>1.5599999999999999E-2</v>
      </c>
      <c r="R335" s="213">
        <f t="shared" si="62"/>
        <v>9.3599999999999989E-2</v>
      </c>
      <c r="S335" s="213">
        <v>0</v>
      </c>
      <c r="T335" s="214">
        <f t="shared" si="63"/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15" t="s">
        <v>215</v>
      </c>
      <c r="AT335" s="215" t="s">
        <v>145</v>
      </c>
      <c r="AU335" s="215" t="s">
        <v>83</v>
      </c>
      <c r="AY335" s="17" t="s">
        <v>142</v>
      </c>
      <c r="BE335" s="216">
        <f t="shared" si="64"/>
        <v>0</v>
      </c>
      <c r="BF335" s="216">
        <f t="shared" si="65"/>
        <v>0</v>
      </c>
      <c r="BG335" s="216">
        <f t="shared" si="66"/>
        <v>0</v>
      </c>
      <c r="BH335" s="216">
        <f t="shared" si="67"/>
        <v>0</v>
      </c>
      <c r="BI335" s="216">
        <f t="shared" si="68"/>
        <v>0</v>
      </c>
      <c r="BJ335" s="17" t="s">
        <v>150</v>
      </c>
      <c r="BK335" s="216">
        <f t="shared" si="69"/>
        <v>0</v>
      </c>
      <c r="BL335" s="17" t="s">
        <v>215</v>
      </c>
      <c r="BM335" s="215" t="s">
        <v>735</v>
      </c>
    </row>
    <row r="336" spans="1:65" s="2" customFormat="1" ht="21.75" customHeight="1">
      <c r="A336" s="34"/>
      <c r="B336" s="35"/>
      <c r="C336" s="204" t="s">
        <v>736</v>
      </c>
      <c r="D336" s="204" t="s">
        <v>145</v>
      </c>
      <c r="E336" s="205" t="s">
        <v>737</v>
      </c>
      <c r="F336" s="206" t="s">
        <v>738</v>
      </c>
      <c r="G336" s="207" t="s">
        <v>148</v>
      </c>
      <c r="H336" s="208">
        <v>90.543000000000006</v>
      </c>
      <c r="I336" s="209"/>
      <c r="J336" s="210">
        <f t="shared" si="60"/>
        <v>0</v>
      </c>
      <c r="K336" s="206" t="s">
        <v>149</v>
      </c>
      <c r="L336" s="39"/>
      <c r="M336" s="211" t="s">
        <v>1</v>
      </c>
      <c r="N336" s="212" t="s">
        <v>40</v>
      </c>
      <c r="O336" s="72"/>
      <c r="P336" s="213">
        <f t="shared" si="61"/>
        <v>0</v>
      </c>
      <c r="Q336" s="213">
        <v>2.3369999999999998E-2</v>
      </c>
      <c r="R336" s="213">
        <f t="shared" si="62"/>
        <v>2.1159899100000001</v>
      </c>
      <c r="S336" s="213">
        <v>0</v>
      </c>
      <c r="T336" s="214">
        <f t="shared" si="63"/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15" t="s">
        <v>215</v>
      </c>
      <c r="AT336" s="215" t="s">
        <v>145</v>
      </c>
      <c r="AU336" s="215" t="s">
        <v>83</v>
      </c>
      <c r="AY336" s="17" t="s">
        <v>142</v>
      </c>
      <c r="BE336" s="216">
        <f t="shared" si="64"/>
        <v>0</v>
      </c>
      <c r="BF336" s="216">
        <f t="shared" si="65"/>
        <v>0</v>
      </c>
      <c r="BG336" s="216">
        <f t="shared" si="66"/>
        <v>0</v>
      </c>
      <c r="BH336" s="216">
        <f t="shared" si="67"/>
        <v>0</v>
      </c>
      <c r="BI336" s="216">
        <f t="shared" si="68"/>
        <v>0</v>
      </c>
      <c r="BJ336" s="17" t="s">
        <v>150</v>
      </c>
      <c r="BK336" s="216">
        <f t="shared" si="69"/>
        <v>0</v>
      </c>
      <c r="BL336" s="17" t="s">
        <v>215</v>
      </c>
      <c r="BM336" s="215" t="s">
        <v>739</v>
      </c>
    </row>
    <row r="337" spans="1:65" s="2" customFormat="1" ht="16.5" customHeight="1">
      <c r="A337" s="34"/>
      <c r="B337" s="35"/>
      <c r="C337" s="204" t="s">
        <v>740</v>
      </c>
      <c r="D337" s="204" t="s">
        <v>145</v>
      </c>
      <c r="E337" s="205" t="s">
        <v>741</v>
      </c>
      <c r="F337" s="206" t="s">
        <v>742</v>
      </c>
      <c r="G337" s="207" t="s">
        <v>178</v>
      </c>
      <c r="H337" s="208">
        <v>934.2</v>
      </c>
      <c r="I337" s="209"/>
      <c r="J337" s="210">
        <f t="shared" si="60"/>
        <v>0</v>
      </c>
      <c r="K337" s="206" t="s">
        <v>149</v>
      </c>
      <c r="L337" s="39"/>
      <c r="M337" s="211" t="s">
        <v>1</v>
      </c>
      <c r="N337" s="212" t="s">
        <v>40</v>
      </c>
      <c r="O337" s="72"/>
      <c r="P337" s="213">
        <f t="shared" si="61"/>
        <v>0</v>
      </c>
      <c r="Q337" s="213">
        <v>0</v>
      </c>
      <c r="R337" s="213">
        <f t="shared" si="62"/>
        <v>0</v>
      </c>
      <c r="S337" s="213">
        <v>0</v>
      </c>
      <c r="T337" s="214">
        <f t="shared" si="63"/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15" t="s">
        <v>215</v>
      </c>
      <c r="AT337" s="215" t="s">
        <v>145</v>
      </c>
      <c r="AU337" s="215" t="s">
        <v>83</v>
      </c>
      <c r="AY337" s="17" t="s">
        <v>142</v>
      </c>
      <c r="BE337" s="216">
        <f t="shared" si="64"/>
        <v>0</v>
      </c>
      <c r="BF337" s="216">
        <f t="shared" si="65"/>
        <v>0</v>
      </c>
      <c r="BG337" s="216">
        <f t="shared" si="66"/>
        <v>0</v>
      </c>
      <c r="BH337" s="216">
        <f t="shared" si="67"/>
        <v>0</v>
      </c>
      <c r="BI337" s="216">
        <f t="shared" si="68"/>
        <v>0</v>
      </c>
      <c r="BJ337" s="17" t="s">
        <v>150</v>
      </c>
      <c r="BK337" s="216">
        <f t="shared" si="69"/>
        <v>0</v>
      </c>
      <c r="BL337" s="17" t="s">
        <v>215</v>
      </c>
      <c r="BM337" s="215" t="s">
        <v>743</v>
      </c>
    </row>
    <row r="338" spans="1:65" s="2" customFormat="1" ht="16.5" customHeight="1">
      <c r="A338" s="34"/>
      <c r="B338" s="35"/>
      <c r="C338" s="217" t="s">
        <v>744</v>
      </c>
      <c r="D338" s="217" t="s">
        <v>163</v>
      </c>
      <c r="E338" s="218" t="s">
        <v>745</v>
      </c>
      <c r="F338" s="219" t="s">
        <v>746</v>
      </c>
      <c r="G338" s="220" t="s">
        <v>148</v>
      </c>
      <c r="H338" s="221">
        <v>5.2649999999999997</v>
      </c>
      <c r="I338" s="222"/>
      <c r="J338" s="223">
        <f t="shared" si="60"/>
        <v>0</v>
      </c>
      <c r="K338" s="219" t="s">
        <v>149</v>
      </c>
      <c r="L338" s="224"/>
      <c r="M338" s="225" t="s">
        <v>1</v>
      </c>
      <c r="N338" s="226" t="s">
        <v>40</v>
      </c>
      <c r="O338" s="72"/>
      <c r="P338" s="213">
        <f t="shared" si="61"/>
        <v>0</v>
      </c>
      <c r="Q338" s="213">
        <v>0.5</v>
      </c>
      <c r="R338" s="213">
        <f t="shared" si="62"/>
        <v>2.6324999999999998</v>
      </c>
      <c r="S338" s="213">
        <v>0</v>
      </c>
      <c r="T338" s="214">
        <f t="shared" si="63"/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15" t="s">
        <v>279</v>
      </c>
      <c r="AT338" s="215" t="s">
        <v>163</v>
      </c>
      <c r="AU338" s="215" t="s">
        <v>83</v>
      </c>
      <c r="AY338" s="17" t="s">
        <v>142</v>
      </c>
      <c r="BE338" s="216">
        <f t="shared" si="64"/>
        <v>0</v>
      </c>
      <c r="BF338" s="216">
        <f t="shared" si="65"/>
        <v>0</v>
      </c>
      <c r="BG338" s="216">
        <f t="shared" si="66"/>
        <v>0</v>
      </c>
      <c r="BH338" s="216">
        <f t="shared" si="67"/>
        <v>0</v>
      </c>
      <c r="BI338" s="216">
        <f t="shared" si="68"/>
        <v>0</v>
      </c>
      <c r="BJ338" s="17" t="s">
        <v>150</v>
      </c>
      <c r="BK338" s="216">
        <f t="shared" si="69"/>
        <v>0</v>
      </c>
      <c r="BL338" s="17" t="s">
        <v>215</v>
      </c>
      <c r="BM338" s="215" t="s">
        <v>747</v>
      </c>
    </row>
    <row r="339" spans="1:65" s="2" customFormat="1" ht="21.75" customHeight="1">
      <c r="A339" s="34"/>
      <c r="B339" s="35"/>
      <c r="C339" s="204" t="s">
        <v>748</v>
      </c>
      <c r="D339" s="204" t="s">
        <v>145</v>
      </c>
      <c r="E339" s="205" t="s">
        <v>749</v>
      </c>
      <c r="F339" s="206" t="s">
        <v>750</v>
      </c>
      <c r="G339" s="207" t="s">
        <v>154</v>
      </c>
      <c r="H339" s="208">
        <v>65.394000000000005</v>
      </c>
      <c r="I339" s="209"/>
      <c r="J339" s="210">
        <f t="shared" si="60"/>
        <v>0</v>
      </c>
      <c r="K339" s="206" t="s">
        <v>149</v>
      </c>
      <c r="L339" s="39"/>
      <c r="M339" s="211" t="s">
        <v>1</v>
      </c>
      <c r="N339" s="212" t="s">
        <v>40</v>
      </c>
      <c r="O339" s="72"/>
      <c r="P339" s="213">
        <f t="shared" si="61"/>
        <v>0</v>
      </c>
      <c r="Q339" s="213">
        <v>2.0000000000000001E-4</v>
      </c>
      <c r="R339" s="213">
        <f t="shared" si="62"/>
        <v>1.3078800000000002E-2</v>
      </c>
      <c r="S339" s="213">
        <v>0</v>
      </c>
      <c r="T339" s="214">
        <f t="shared" si="63"/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15" t="s">
        <v>215</v>
      </c>
      <c r="AT339" s="215" t="s">
        <v>145</v>
      </c>
      <c r="AU339" s="215" t="s">
        <v>83</v>
      </c>
      <c r="AY339" s="17" t="s">
        <v>142</v>
      </c>
      <c r="BE339" s="216">
        <f t="shared" si="64"/>
        <v>0</v>
      </c>
      <c r="BF339" s="216">
        <f t="shared" si="65"/>
        <v>0</v>
      </c>
      <c r="BG339" s="216">
        <f t="shared" si="66"/>
        <v>0</v>
      </c>
      <c r="BH339" s="216">
        <f t="shared" si="67"/>
        <v>0</v>
      </c>
      <c r="BI339" s="216">
        <f t="shared" si="68"/>
        <v>0</v>
      </c>
      <c r="BJ339" s="17" t="s">
        <v>150</v>
      </c>
      <c r="BK339" s="216">
        <f t="shared" si="69"/>
        <v>0</v>
      </c>
      <c r="BL339" s="17" t="s">
        <v>215</v>
      </c>
      <c r="BM339" s="215" t="s">
        <v>751</v>
      </c>
    </row>
    <row r="340" spans="1:65" s="2" customFormat="1" ht="21.75" customHeight="1">
      <c r="A340" s="34"/>
      <c r="B340" s="35"/>
      <c r="C340" s="204" t="s">
        <v>752</v>
      </c>
      <c r="D340" s="204" t="s">
        <v>145</v>
      </c>
      <c r="E340" s="205" t="s">
        <v>753</v>
      </c>
      <c r="F340" s="206" t="s">
        <v>754</v>
      </c>
      <c r="G340" s="207" t="s">
        <v>437</v>
      </c>
      <c r="H340" s="208">
        <v>51.372</v>
      </c>
      <c r="I340" s="209"/>
      <c r="J340" s="210">
        <f t="shared" si="60"/>
        <v>0</v>
      </c>
      <c r="K340" s="206" t="s">
        <v>149</v>
      </c>
      <c r="L340" s="39"/>
      <c r="M340" s="211" t="s">
        <v>1</v>
      </c>
      <c r="N340" s="212" t="s">
        <v>40</v>
      </c>
      <c r="O340" s="72"/>
      <c r="P340" s="213">
        <f t="shared" si="61"/>
        <v>0</v>
      </c>
      <c r="Q340" s="213">
        <v>0</v>
      </c>
      <c r="R340" s="213">
        <f t="shared" si="62"/>
        <v>0</v>
      </c>
      <c r="S340" s="213">
        <v>0</v>
      </c>
      <c r="T340" s="214">
        <f t="shared" si="63"/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15" t="s">
        <v>215</v>
      </c>
      <c r="AT340" s="215" t="s">
        <v>145</v>
      </c>
      <c r="AU340" s="215" t="s">
        <v>83</v>
      </c>
      <c r="AY340" s="17" t="s">
        <v>142</v>
      </c>
      <c r="BE340" s="216">
        <f t="shared" si="64"/>
        <v>0</v>
      </c>
      <c r="BF340" s="216">
        <f t="shared" si="65"/>
        <v>0</v>
      </c>
      <c r="BG340" s="216">
        <f t="shared" si="66"/>
        <v>0</v>
      </c>
      <c r="BH340" s="216">
        <f t="shared" si="67"/>
        <v>0</v>
      </c>
      <c r="BI340" s="216">
        <f t="shared" si="68"/>
        <v>0</v>
      </c>
      <c r="BJ340" s="17" t="s">
        <v>150</v>
      </c>
      <c r="BK340" s="216">
        <f t="shared" si="69"/>
        <v>0</v>
      </c>
      <c r="BL340" s="17" t="s">
        <v>215</v>
      </c>
      <c r="BM340" s="215" t="s">
        <v>755</v>
      </c>
    </row>
    <row r="341" spans="1:65" s="12" customFormat="1" ht="22.8" customHeight="1">
      <c r="B341" s="188"/>
      <c r="C341" s="189"/>
      <c r="D341" s="190" t="s">
        <v>72</v>
      </c>
      <c r="E341" s="202" t="s">
        <v>756</v>
      </c>
      <c r="F341" s="202" t="s">
        <v>757</v>
      </c>
      <c r="G341" s="189"/>
      <c r="H341" s="189"/>
      <c r="I341" s="192"/>
      <c r="J341" s="203">
        <f>BK341</f>
        <v>0</v>
      </c>
      <c r="K341" s="189"/>
      <c r="L341" s="194"/>
      <c r="M341" s="195"/>
      <c r="N341" s="196"/>
      <c r="O341" s="196"/>
      <c r="P341" s="197">
        <f>SUM(P342:P484)</f>
        <v>0</v>
      </c>
      <c r="Q341" s="196"/>
      <c r="R341" s="197">
        <f>SUM(R342:R484)</f>
        <v>8.5989267399999978</v>
      </c>
      <c r="S341" s="196"/>
      <c r="T341" s="198">
        <f>SUM(T342:T484)</f>
        <v>5.8154492000000015</v>
      </c>
      <c r="AR341" s="199" t="s">
        <v>83</v>
      </c>
      <c r="AT341" s="200" t="s">
        <v>72</v>
      </c>
      <c r="AU341" s="200" t="s">
        <v>81</v>
      </c>
      <c r="AY341" s="199" t="s">
        <v>142</v>
      </c>
      <c r="BK341" s="201">
        <f>SUM(BK342:BK484)</f>
        <v>0</v>
      </c>
    </row>
    <row r="342" spans="1:65" s="2" customFormat="1" ht="16.5" customHeight="1">
      <c r="A342" s="34"/>
      <c r="B342" s="35"/>
      <c r="C342" s="204" t="s">
        <v>758</v>
      </c>
      <c r="D342" s="204" t="s">
        <v>145</v>
      </c>
      <c r="E342" s="205" t="s">
        <v>759</v>
      </c>
      <c r="F342" s="206" t="s">
        <v>760</v>
      </c>
      <c r="G342" s="207" t="s">
        <v>178</v>
      </c>
      <c r="H342" s="208">
        <v>193.64500000000001</v>
      </c>
      <c r="I342" s="209"/>
      <c r="J342" s="210">
        <f t="shared" ref="J342:J359" si="70">ROUND(I342*H342,2)</f>
        <v>0</v>
      </c>
      <c r="K342" s="206" t="s">
        <v>149</v>
      </c>
      <c r="L342" s="39"/>
      <c r="M342" s="211" t="s">
        <v>1</v>
      </c>
      <c r="N342" s="212" t="s">
        <v>40</v>
      </c>
      <c r="O342" s="72"/>
      <c r="P342" s="213">
        <f t="shared" ref="P342:P359" si="71">O342*H342</f>
        <v>0</v>
      </c>
      <c r="Q342" s="213">
        <v>0</v>
      </c>
      <c r="R342" s="213">
        <f t="shared" ref="R342:R359" si="72">Q342*H342</f>
        <v>0</v>
      </c>
      <c r="S342" s="213">
        <v>1.7600000000000001E-3</v>
      </c>
      <c r="T342" s="214">
        <f t="shared" ref="T342:T359" si="73">S342*H342</f>
        <v>0.34081520000000004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15" t="s">
        <v>215</v>
      </c>
      <c r="AT342" s="215" t="s">
        <v>145</v>
      </c>
      <c r="AU342" s="215" t="s">
        <v>83</v>
      </c>
      <c r="AY342" s="17" t="s">
        <v>142</v>
      </c>
      <c r="BE342" s="216">
        <f t="shared" ref="BE342:BE359" si="74">IF(N342="základní",J342,0)</f>
        <v>0</v>
      </c>
      <c r="BF342" s="216">
        <f t="shared" ref="BF342:BF359" si="75">IF(N342="snížená",J342,0)</f>
        <v>0</v>
      </c>
      <c r="BG342" s="216">
        <f t="shared" ref="BG342:BG359" si="76">IF(N342="zákl. přenesená",J342,0)</f>
        <v>0</v>
      </c>
      <c r="BH342" s="216">
        <f t="shared" ref="BH342:BH359" si="77">IF(N342="sníž. přenesená",J342,0)</f>
        <v>0</v>
      </c>
      <c r="BI342" s="216">
        <f t="shared" ref="BI342:BI359" si="78">IF(N342="nulová",J342,0)</f>
        <v>0</v>
      </c>
      <c r="BJ342" s="17" t="s">
        <v>150</v>
      </c>
      <c r="BK342" s="216">
        <f t="shared" ref="BK342:BK359" si="79">ROUND(I342*H342,2)</f>
        <v>0</v>
      </c>
      <c r="BL342" s="17" t="s">
        <v>215</v>
      </c>
      <c r="BM342" s="215" t="s">
        <v>761</v>
      </c>
    </row>
    <row r="343" spans="1:65" s="2" customFormat="1" ht="16.5" customHeight="1">
      <c r="A343" s="34"/>
      <c r="B343" s="35"/>
      <c r="C343" s="204" t="s">
        <v>762</v>
      </c>
      <c r="D343" s="204" t="s">
        <v>145</v>
      </c>
      <c r="E343" s="205" t="s">
        <v>763</v>
      </c>
      <c r="F343" s="206" t="s">
        <v>764</v>
      </c>
      <c r="G343" s="207" t="s">
        <v>154</v>
      </c>
      <c r="H343" s="208">
        <v>468.54</v>
      </c>
      <c r="I343" s="209"/>
      <c r="J343" s="210">
        <f t="shared" si="70"/>
        <v>0</v>
      </c>
      <c r="K343" s="206" t="s">
        <v>149</v>
      </c>
      <c r="L343" s="39"/>
      <c r="M343" s="211" t="s">
        <v>1</v>
      </c>
      <c r="N343" s="212" t="s">
        <v>40</v>
      </c>
      <c r="O343" s="72"/>
      <c r="P343" s="213">
        <f t="shared" si="71"/>
        <v>0</v>
      </c>
      <c r="Q343" s="213">
        <v>0</v>
      </c>
      <c r="R343" s="213">
        <f t="shared" si="72"/>
        <v>0</v>
      </c>
      <c r="S343" s="213">
        <v>5.94E-3</v>
      </c>
      <c r="T343" s="214">
        <f t="shared" si="73"/>
        <v>2.7831276000000003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15" t="s">
        <v>215</v>
      </c>
      <c r="AT343" s="215" t="s">
        <v>145</v>
      </c>
      <c r="AU343" s="215" t="s">
        <v>83</v>
      </c>
      <c r="AY343" s="17" t="s">
        <v>142</v>
      </c>
      <c r="BE343" s="216">
        <f t="shared" si="74"/>
        <v>0</v>
      </c>
      <c r="BF343" s="216">
        <f t="shared" si="75"/>
        <v>0</v>
      </c>
      <c r="BG343" s="216">
        <f t="shared" si="76"/>
        <v>0</v>
      </c>
      <c r="BH343" s="216">
        <f t="shared" si="77"/>
        <v>0</v>
      </c>
      <c r="BI343" s="216">
        <f t="shared" si="78"/>
        <v>0</v>
      </c>
      <c r="BJ343" s="17" t="s">
        <v>150</v>
      </c>
      <c r="BK343" s="216">
        <f t="shared" si="79"/>
        <v>0</v>
      </c>
      <c r="BL343" s="17" t="s">
        <v>215</v>
      </c>
      <c r="BM343" s="215" t="s">
        <v>765</v>
      </c>
    </row>
    <row r="344" spans="1:65" s="2" customFormat="1" ht="21.75" customHeight="1">
      <c r="A344" s="34"/>
      <c r="B344" s="35"/>
      <c r="C344" s="204" t="s">
        <v>766</v>
      </c>
      <c r="D344" s="204" t="s">
        <v>145</v>
      </c>
      <c r="E344" s="205" t="s">
        <v>767</v>
      </c>
      <c r="F344" s="206" t="s">
        <v>768</v>
      </c>
      <c r="G344" s="207" t="s">
        <v>178</v>
      </c>
      <c r="H344" s="208">
        <v>231.64500000000001</v>
      </c>
      <c r="I344" s="209"/>
      <c r="J344" s="210">
        <f t="shared" si="70"/>
        <v>0</v>
      </c>
      <c r="K344" s="206" t="s">
        <v>149</v>
      </c>
      <c r="L344" s="39"/>
      <c r="M344" s="211" t="s">
        <v>1</v>
      </c>
      <c r="N344" s="212" t="s">
        <v>40</v>
      </c>
      <c r="O344" s="72"/>
      <c r="P344" s="213">
        <f t="shared" si="71"/>
        <v>0</v>
      </c>
      <c r="Q344" s="213">
        <v>0</v>
      </c>
      <c r="R344" s="213">
        <f t="shared" si="72"/>
        <v>0</v>
      </c>
      <c r="S344" s="213">
        <v>3.3800000000000002E-3</v>
      </c>
      <c r="T344" s="214">
        <f t="shared" si="73"/>
        <v>0.78296010000000005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15" t="s">
        <v>215</v>
      </c>
      <c r="AT344" s="215" t="s">
        <v>145</v>
      </c>
      <c r="AU344" s="215" t="s">
        <v>83</v>
      </c>
      <c r="AY344" s="17" t="s">
        <v>142</v>
      </c>
      <c r="BE344" s="216">
        <f t="shared" si="74"/>
        <v>0</v>
      </c>
      <c r="BF344" s="216">
        <f t="shared" si="75"/>
        <v>0</v>
      </c>
      <c r="BG344" s="216">
        <f t="shared" si="76"/>
        <v>0</v>
      </c>
      <c r="BH344" s="216">
        <f t="shared" si="77"/>
        <v>0</v>
      </c>
      <c r="BI344" s="216">
        <f t="shared" si="78"/>
        <v>0</v>
      </c>
      <c r="BJ344" s="17" t="s">
        <v>150</v>
      </c>
      <c r="BK344" s="216">
        <f t="shared" si="79"/>
        <v>0</v>
      </c>
      <c r="BL344" s="17" t="s">
        <v>215</v>
      </c>
      <c r="BM344" s="215" t="s">
        <v>769</v>
      </c>
    </row>
    <row r="345" spans="1:65" s="2" customFormat="1" ht="16.5" customHeight="1">
      <c r="A345" s="34"/>
      <c r="B345" s="35"/>
      <c r="C345" s="204" t="s">
        <v>770</v>
      </c>
      <c r="D345" s="204" t="s">
        <v>145</v>
      </c>
      <c r="E345" s="205" t="s">
        <v>771</v>
      </c>
      <c r="F345" s="206" t="s">
        <v>772</v>
      </c>
      <c r="G345" s="207" t="s">
        <v>178</v>
      </c>
      <c r="H345" s="208">
        <v>73.7</v>
      </c>
      <c r="I345" s="209"/>
      <c r="J345" s="210">
        <f t="shared" si="70"/>
        <v>0</v>
      </c>
      <c r="K345" s="206" t="s">
        <v>149</v>
      </c>
      <c r="L345" s="39"/>
      <c r="M345" s="211" t="s">
        <v>1</v>
      </c>
      <c r="N345" s="212" t="s">
        <v>40</v>
      </c>
      <c r="O345" s="72"/>
      <c r="P345" s="213">
        <f t="shared" si="71"/>
        <v>0</v>
      </c>
      <c r="Q345" s="213">
        <v>0</v>
      </c>
      <c r="R345" s="213">
        <f t="shared" si="72"/>
        <v>0</v>
      </c>
      <c r="S345" s="213">
        <v>3.48E-3</v>
      </c>
      <c r="T345" s="214">
        <f t="shared" si="73"/>
        <v>0.25647600000000004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15" t="s">
        <v>215</v>
      </c>
      <c r="AT345" s="215" t="s">
        <v>145</v>
      </c>
      <c r="AU345" s="215" t="s">
        <v>83</v>
      </c>
      <c r="AY345" s="17" t="s">
        <v>142</v>
      </c>
      <c r="BE345" s="216">
        <f t="shared" si="74"/>
        <v>0</v>
      </c>
      <c r="BF345" s="216">
        <f t="shared" si="75"/>
        <v>0</v>
      </c>
      <c r="BG345" s="216">
        <f t="shared" si="76"/>
        <v>0</v>
      </c>
      <c r="BH345" s="216">
        <f t="shared" si="77"/>
        <v>0</v>
      </c>
      <c r="BI345" s="216">
        <f t="shared" si="78"/>
        <v>0</v>
      </c>
      <c r="BJ345" s="17" t="s">
        <v>150</v>
      </c>
      <c r="BK345" s="216">
        <f t="shared" si="79"/>
        <v>0</v>
      </c>
      <c r="BL345" s="17" t="s">
        <v>215</v>
      </c>
      <c r="BM345" s="215" t="s">
        <v>773</v>
      </c>
    </row>
    <row r="346" spans="1:65" s="2" customFormat="1" ht="16.5" customHeight="1">
      <c r="A346" s="34"/>
      <c r="B346" s="35"/>
      <c r="C346" s="204" t="s">
        <v>774</v>
      </c>
      <c r="D346" s="204" t="s">
        <v>145</v>
      </c>
      <c r="E346" s="205" t="s">
        <v>775</v>
      </c>
      <c r="F346" s="206" t="s">
        <v>776</v>
      </c>
      <c r="G346" s="207" t="s">
        <v>178</v>
      </c>
      <c r="H346" s="208">
        <v>116.1</v>
      </c>
      <c r="I346" s="209"/>
      <c r="J346" s="210">
        <f t="shared" si="70"/>
        <v>0</v>
      </c>
      <c r="K346" s="206" t="s">
        <v>149</v>
      </c>
      <c r="L346" s="39"/>
      <c r="M346" s="211" t="s">
        <v>1</v>
      </c>
      <c r="N346" s="212" t="s">
        <v>40</v>
      </c>
      <c r="O346" s="72"/>
      <c r="P346" s="213">
        <f t="shared" si="71"/>
        <v>0</v>
      </c>
      <c r="Q346" s="213">
        <v>0</v>
      </c>
      <c r="R346" s="213">
        <f t="shared" si="72"/>
        <v>0</v>
      </c>
      <c r="S346" s="213">
        <v>1.6999999999999999E-3</v>
      </c>
      <c r="T346" s="214">
        <f t="shared" si="73"/>
        <v>0.19736999999999999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15" t="s">
        <v>215</v>
      </c>
      <c r="AT346" s="215" t="s">
        <v>145</v>
      </c>
      <c r="AU346" s="215" t="s">
        <v>83</v>
      </c>
      <c r="AY346" s="17" t="s">
        <v>142</v>
      </c>
      <c r="BE346" s="216">
        <f t="shared" si="74"/>
        <v>0</v>
      </c>
      <c r="BF346" s="216">
        <f t="shared" si="75"/>
        <v>0</v>
      </c>
      <c r="BG346" s="216">
        <f t="shared" si="76"/>
        <v>0</v>
      </c>
      <c r="BH346" s="216">
        <f t="shared" si="77"/>
        <v>0</v>
      </c>
      <c r="BI346" s="216">
        <f t="shared" si="78"/>
        <v>0</v>
      </c>
      <c r="BJ346" s="17" t="s">
        <v>150</v>
      </c>
      <c r="BK346" s="216">
        <f t="shared" si="79"/>
        <v>0</v>
      </c>
      <c r="BL346" s="17" t="s">
        <v>215</v>
      </c>
      <c r="BM346" s="215" t="s">
        <v>777</v>
      </c>
    </row>
    <row r="347" spans="1:65" s="2" customFormat="1" ht="16.5" customHeight="1">
      <c r="A347" s="34"/>
      <c r="B347" s="35"/>
      <c r="C347" s="204" t="s">
        <v>778</v>
      </c>
      <c r="D347" s="204" t="s">
        <v>145</v>
      </c>
      <c r="E347" s="205" t="s">
        <v>779</v>
      </c>
      <c r="F347" s="206" t="s">
        <v>780</v>
      </c>
      <c r="G347" s="207" t="s">
        <v>178</v>
      </c>
      <c r="H347" s="208">
        <v>193.64500000000001</v>
      </c>
      <c r="I347" s="209"/>
      <c r="J347" s="210">
        <f t="shared" si="70"/>
        <v>0</v>
      </c>
      <c r="K347" s="206" t="s">
        <v>149</v>
      </c>
      <c r="L347" s="39"/>
      <c r="M347" s="211" t="s">
        <v>1</v>
      </c>
      <c r="N347" s="212" t="s">
        <v>40</v>
      </c>
      <c r="O347" s="72"/>
      <c r="P347" s="213">
        <f t="shared" si="71"/>
        <v>0</v>
      </c>
      <c r="Q347" s="213">
        <v>0</v>
      </c>
      <c r="R347" s="213">
        <f t="shared" si="72"/>
        <v>0</v>
      </c>
      <c r="S347" s="213">
        <v>1.7700000000000001E-3</v>
      </c>
      <c r="T347" s="214">
        <f t="shared" si="73"/>
        <v>0.34275165000000002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15" t="s">
        <v>215</v>
      </c>
      <c r="AT347" s="215" t="s">
        <v>145</v>
      </c>
      <c r="AU347" s="215" t="s">
        <v>83</v>
      </c>
      <c r="AY347" s="17" t="s">
        <v>142</v>
      </c>
      <c r="BE347" s="216">
        <f t="shared" si="74"/>
        <v>0</v>
      </c>
      <c r="BF347" s="216">
        <f t="shared" si="75"/>
        <v>0</v>
      </c>
      <c r="BG347" s="216">
        <f t="shared" si="76"/>
        <v>0</v>
      </c>
      <c r="BH347" s="216">
        <f t="shared" si="77"/>
        <v>0</v>
      </c>
      <c r="BI347" s="216">
        <f t="shared" si="78"/>
        <v>0</v>
      </c>
      <c r="BJ347" s="17" t="s">
        <v>150</v>
      </c>
      <c r="BK347" s="216">
        <f t="shared" si="79"/>
        <v>0</v>
      </c>
      <c r="BL347" s="17" t="s">
        <v>215</v>
      </c>
      <c r="BM347" s="215" t="s">
        <v>781</v>
      </c>
    </row>
    <row r="348" spans="1:65" s="2" customFormat="1" ht="16.5" customHeight="1">
      <c r="A348" s="34"/>
      <c r="B348" s="35"/>
      <c r="C348" s="204" t="s">
        <v>782</v>
      </c>
      <c r="D348" s="204" t="s">
        <v>145</v>
      </c>
      <c r="E348" s="205" t="s">
        <v>783</v>
      </c>
      <c r="F348" s="206" t="s">
        <v>784</v>
      </c>
      <c r="G348" s="207" t="s">
        <v>166</v>
      </c>
      <c r="H348" s="208">
        <v>3</v>
      </c>
      <c r="I348" s="209"/>
      <c r="J348" s="210">
        <f t="shared" si="70"/>
        <v>0</v>
      </c>
      <c r="K348" s="206" t="s">
        <v>149</v>
      </c>
      <c r="L348" s="39"/>
      <c r="M348" s="211" t="s">
        <v>1</v>
      </c>
      <c r="N348" s="212" t="s">
        <v>40</v>
      </c>
      <c r="O348" s="72"/>
      <c r="P348" s="213">
        <f t="shared" si="71"/>
        <v>0</v>
      </c>
      <c r="Q348" s="213">
        <v>0</v>
      </c>
      <c r="R348" s="213">
        <f t="shared" si="72"/>
        <v>0</v>
      </c>
      <c r="S348" s="213">
        <v>9.0600000000000003E-3</v>
      </c>
      <c r="T348" s="214">
        <f t="shared" si="73"/>
        <v>2.7180000000000003E-2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15" t="s">
        <v>215</v>
      </c>
      <c r="AT348" s="215" t="s">
        <v>145</v>
      </c>
      <c r="AU348" s="215" t="s">
        <v>83</v>
      </c>
      <c r="AY348" s="17" t="s">
        <v>142</v>
      </c>
      <c r="BE348" s="216">
        <f t="shared" si="74"/>
        <v>0</v>
      </c>
      <c r="BF348" s="216">
        <f t="shared" si="75"/>
        <v>0</v>
      </c>
      <c r="BG348" s="216">
        <f t="shared" si="76"/>
        <v>0</v>
      </c>
      <c r="BH348" s="216">
        <f t="shared" si="77"/>
        <v>0</v>
      </c>
      <c r="BI348" s="216">
        <f t="shared" si="78"/>
        <v>0</v>
      </c>
      <c r="BJ348" s="17" t="s">
        <v>150</v>
      </c>
      <c r="BK348" s="216">
        <f t="shared" si="79"/>
        <v>0</v>
      </c>
      <c r="BL348" s="17" t="s">
        <v>215</v>
      </c>
      <c r="BM348" s="215" t="s">
        <v>785</v>
      </c>
    </row>
    <row r="349" spans="1:65" s="2" customFormat="1" ht="16.5" customHeight="1">
      <c r="A349" s="34"/>
      <c r="B349" s="35"/>
      <c r="C349" s="204" t="s">
        <v>786</v>
      </c>
      <c r="D349" s="204" t="s">
        <v>145</v>
      </c>
      <c r="E349" s="205" t="s">
        <v>787</v>
      </c>
      <c r="F349" s="206" t="s">
        <v>788</v>
      </c>
      <c r="G349" s="207" t="s">
        <v>178</v>
      </c>
      <c r="H349" s="208">
        <v>86.754999999999995</v>
      </c>
      <c r="I349" s="209"/>
      <c r="J349" s="210">
        <f t="shared" si="70"/>
        <v>0</v>
      </c>
      <c r="K349" s="206" t="s">
        <v>149</v>
      </c>
      <c r="L349" s="39"/>
      <c r="M349" s="211" t="s">
        <v>1</v>
      </c>
      <c r="N349" s="212" t="s">
        <v>40</v>
      </c>
      <c r="O349" s="72"/>
      <c r="P349" s="213">
        <f t="shared" si="71"/>
        <v>0</v>
      </c>
      <c r="Q349" s="213">
        <v>0</v>
      </c>
      <c r="R349" s="213">
        <f t="shared" si="72"/>
        <v>0</v>
      </c>
      <c r="S349" s="213">
        <v>1.75E-3</v>
      </c>
      <c r="T349" s="214">
        <f t="shared" si="73"/>
        <v>0.15182124999999999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15" t="s">
        <v>215</v>
      </c>
      <c r="AT349" s="215" t="s">
        <v>145</v>
      </c>
      <c r="AU349" s="215" t="s">
        <v>83</v>
      </c>
      <c r="AY349" s="17" t="s">
        <v>142</v>
      </c>
      <c r="BE349" s="216">
        <f t="shared" si="74"/>
        <v>0</v>
      </c>
      <c r="BF349" s="216">
        <f t="shared" si="75"/>
        <v>0</v>
      </c>
      <c r="BG349" s="216">
        <f t="shared" si="76"/>
        <v>0</v>
      </c>
      <c r="BH349" s="216">
        <f t="shared" si="77"/>
        <v>0</v>
      </c>
      <c r="BI349" s="216">
        <f t="shared" si="78"/>
        <v>0</v>
      </c>
      <c r="BJ349" s="17" t="s">
        <v>150</v>
      </c>
      <c r="BK349" s="216">
        <f t="shared" si="79"/>
        <v>0</v>
      </c>
      <c r="BL349" s="17" t="s">
        <v>215</v>
      </c>
      <c r="BM349" s="215" t="s">
        <v>789</v>
      </c>
    </row>
    <row r="350" spans="1:65" s="2" customFormat="1" ht="16.5" customHeight="1">
      <c r="A350" s="34"/>
      <c r="B350" s="35"/>
      <c r="C350" s="204" t="s">
        <v>790</v>
      </c>
      <c r="D350" s="204" t="s">
        <v>145</v>
      </c>
      <c r="E350" s="205" t="s">
        <v>791</v>
      </c>
      <c r="F350" s="206" t="s">
        <v>792</v>
      </c>
      <c r="G350" s="207" t="s">
        <v>154</v>
      </c>
      <c r="H350" s="208">
        <v>24.2</v>
      </c>
      <c r="I350" s="209"/>
      <c r="J350" s="210">
        <f t="shared" si="70"/>
        <v>0</v>
      </c>
      <c r="K350" s="206" t="s">
        <v>149</v>
      </c>
      <c r="L350" s="39"/>
      <c r="M350" s="211" t="s">
        <v>1</v>
      </c>
      <c r="N350" s="212" t="s">
        <v>40</v>
      </c>
      <c r="O350" s="72"/>
      <c r="P350" s="213">
        <f t="shared" si="71"/>
        <v>0</v>
      </c>
      <c r="Q350" s="213">
        <v>0</v>
      </c>
      <c r="R350" s="213">
        <f t="shared" si="72"/>
        <v>0</v>
      </c>
      <c r="S350" s="213">
        <v>5.8399999999999997E-3</v>
      </c>
      <c r="T350" s="214">
        <f t="shared" si="73"/>
        <v>0.14132799999999998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15" t="s">
        <v>215</v>
      </c>
      <c r="AT350" s="215" t="s">
        <v>145</v>
      </c>
      <c r="AU350" s="215" t="s">
        <v>83</v>
      </c>
      <c r="AY350" s="17" t="s">
        <v>142</v>
      </c>
      <c r="BE350" s="216">
        <f t="shared" si="74"/>
        <v>0</v>
      </c>
      <c r="BF350" s="216">
        <f t="shared" si="75"/>
        <v>0</v>
      </c>
      <c r="BG350" s="216">
        <f t="shared" si="76"/>
        <v>0</v>
      </c>
      <c r="BH350" s="216">
        <f t="shared" si="77"/>
        <v>0</v>
      </c>
      <c r="BI350" s="216">
        <f t="shared" si="78"/>
        <v>0</v>
      </c>
      <c r="BJ350" s="17" t="s">
        <v>150</v>
      </c>
      <c r="BK350" s="216">
        <f t="shared" si="79"/>
        <v>0</v>
      </c>
      <c r="BL350" s="17" t="s">
        <v>215</v>
      </c>
      <c r="BM350" s="215" t="s">
        <v>793</v>
      </c>
    </row>
    <row r="351" spans="1:65" s="2" customFormat="1" ht="21.75" customHeight="1">
      <c r="A351" s="34"/>
      <c r="B351" s="35"/>
      <c r="C351" s="204" t="s">
        <v>794</v>
      </c>
      <c r="D351" s="204" t="s">
        <v>145</v>
      </c>
      <c r="E351" s="205" t="s">
        <v>795</v>
      </c>
      <c r="F351" s="206" t="s">
        <v>796</v>
      </c>
      <c r="G351" s="207" t="s">
        <v>166</v>
      </c>
      <c r="H351" s="208">
        <v>5</v>
      </c>
      <c r="I351" s="209"/>
      <c r="J351" s="210">
        <f t="shared" si="70"/>
        <v>0</v>
      </c>
      <c r="K351" s="206" t="s">
        <v>149</v>
      </c>
      <c r="L351" s="39"/>
      <c r="M351" s="211" t="s">
        <v>1</v>
      </c>
      <c r="N351" s="212" t="s">
        <v>40</v>
      </c>
      <c r="O351" s="72"/>
      <c r="P351" s="213">
        <f t="shared" si="71"/>
        <v>0</v>
      </c>
      <c r="Q351" s="213">
        <v>0</v>
      </c>
      <c r="R351" s="213">
        <f t="shared" si="72"/>
        <v>0</v>
      </c>
      <c r="S351" s="213">
        <v>1.8799999999999999E-3</v>
      </c>
      <c r="T351" s="214">
        <f t="shared" si="73"/>
        <v>9.4000000000000004E-3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15" t="s">
        <v>215</v>
      </c>
      <c r="AT351" s="215" t="s">
        <v>145</v>
      </c>
      <c r="AU351" s="215" t="s">
        <v>83</v>
      </c>
      <c r="AY351" s="17" t="s">
        <v>142</v>
      </c>
      <c r="BE351" s="216">
        <f t="shared" si="74"/>
        <v>0</v>
      </c>
      <c r="BF351" s="216">
        <f t="shared" si="75"/>
        <v>0</v>
      </c>
      <c r="BG351" s="216">
        <f t="shared" si="76"/>
        <v>0</v>
      </c>
      <c r="BH351" s="216">
        <f t="shared" si="77"/>
        <v>0</v>
      </c>
      <c r="BI351" s="216">
        <f t="shared" si="78"/>
        <v>0</v>
      </c>
      <c r="BJ351" s="17" t="s">
        <v>150</v>
      </c>
      <c r="BK351" s="216">
        <f t="shared" si="79"/>
        <v>0</v>
      </c>
      <c r="BL351" s="17" t="s">
        <v>215</v>
      </c>
      <c r="BM351" s="215" t="s">
        <v>797</v>
      </c>
    </row>
    <row r="352" spans="1:65" s="2" customFormat="1" ht="16.5" customHeight="1">
      <c r="A352" s="34"/>
      <c r="B352" s="35"/>
      <c r="C352" s="204" t="s">
        <v>798</v>
      </c>
      <c r="D352" s="204" t="s">
        <v>145</v>
      </c>
      <c r="E352" s="205" t="s">
        <v>799</v>
      </c>
      <c r="F352" s="206" t="s">
        <v>800</v>
      </c>
      <c r="G352" s="207" t="s">
        <v>178</v>
      </c>
      <c r="H352" s="208">
        <v>191.655</v>
      </c>
      <c r="I352" s="209"/>
      <c r="J352" s="210">
        <f t="shared" si="70"/>
        <v>0</v>
      </c>
      <c r="K352" s="206" t="s">
        <v>149</v>
      </c>
      <c r="L352" s="39"/>
      <c r="M352" s="211" t="s">
        <v>1</v>
      </c>
      <c r="N352" s="212" t="s">
        <v>40</v>
      </c>
      <c r="O352" s="72"/>
      <c r="P352" s="213">
        <f t="shared" si="71"/>
        <v>0</v>
      </c>
      <c r="Q352" s="213">
        <v>0</v>
      </c>
      <c r="R352" s="213">
        <f t="shared" si="72"/>
        <v>0</v>
      </c>
      <c r="S352" s="213">
        <v>2.5999999999999999E-3</v>
      </c>
      <c r="T352" s="214">
        <f t="shared" si="73"/>
        <v>0.498303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15" t="s">
        <v>215</v>
      </c>
      <c r="AT352" s="215" t="s">
        <v>145</v>
      </c>
      <c r="AU352" s="215" t="s">
        <v>83</v>
      </c>
      <c r="AY352" s="17" t="s">
        <v>142</v>
      </c>
      <c r="BE352" s="216">
        <f t="shared" si="74"/>
        <v>0</v>
      </c>
      <c r="BF352" s="216">
        <f t="shared" si="75"/>
        <v>0</v>
      </c>
      <c r="BG352" s="216">
        <f t="shared" si="76"/>
        <v>0</v>
      </c>
      <c r="BH352" s="216">
        <f t="shared" si="77"/>
        <v>0</v>
      </c>
      <c r="BI352" s="216">
        <f t="shared" si="78"/>
        <v>0</v>
      </c>
      <c r="BJ352" s="17" t="s">
        <v>150</v>
      </c>
      <c r="BK352" s="216">
        <f t="shared" si="79"/>
        <v>0</v>
      </c>
      <c r="BL352" s="17" t="s">
        <v>215</v>
      </c>
      <c r="BM352" s="215" t="s">
        <v>801</v>
      </c>
    </row>
    <row r="353" spans="1:65" s="2" customFormat="1" ht="16.5" customHeight="1">
      <c r="A353" s="34"/>
      <c r="B353" s="35"/>
      <c r="C353" s="204" t="s">
        <v>802</v>
      </c>
      <c r="D353" s="204" t="s">
        <v>145</v>
      </c>
      <c r="E353" s="205" t="s">
        <v>803</v>
      </c>
      <c r="F353" s="206" t="s">
        <v>804</v>
      </c>
      <c r="G353" s="207" t="s">
        <v>178</v>
      </c>
      <c r="H353" s="208">
        <v>72.06</v>
      </c>
      <c r="I353" s="209"/>
      <c r="J353" s="210">
        <f t="shared" si="70"/>
        <v>0</v>
      </c>
      <c r="K353" s="206" t="s">
        <v>149</v>
      </c>
      <c r="L353" s="39"/>
      <c r="M353" s="211" t="s">
        <v>1</v>
      </c>
      <c r="N353" s="212" t="s">
        <v>40</v>
      </c>
      <c r="O353" s="72"/>
      <c r="P353" s="213">
        <f t="shared" si="71"/>
        <v>0</v>
      </c>
      <c r="Q353" s="213">
        <v>0</v>
      </c>
      <c r="R353" s="213">
        <f t="shared" si="72"/>
        <v>0</v>
      </c>
      <c r="S353" s="213">
        <v>3.9399999999999999E-3</v>
      </c>
      <c r="T353" s="214">
        <f t="shared" si="73"/>
        <v>0.28391640000000001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15" t="s">
        <v>215</v>
      </c>
      <c r="AT353" s="215" t="s">
        <v>145</v>
      </c>
      <c r="AU353" s="215" t="s">
        <v>83</v>
      </c>
      <c r="AY353" s="17" t="s">
        <v>142</v>
      </c>
      <c r="BE353" s="216">
        <f t="shared" si="74"/>
        <v>0</v>
      </c>
      <c r="BF353" s="216">
        <f t="shared" si="75"/>
        <v>0</v>
      </c>
      <c r="BG353" s="216">
        <f t="shared" si="76"/>
        <v>0</v>
      </c>
      <c r="BH353" s="216">
        <f t="shared" si="77"/>
        <v>0</v>
      </c>
      <c r="BI353" s="216">
        <f t="shared" si="78"/>
        <v>0</v>
      </c>
      <c r="BJ353" s="17" t="s">
        <v>150</v>
      </c>
      <c r="BK353" s="216">
        <f t="shared" si="79"/>
        <v>0</v>
      </c>
      <c r="BL353" s="17" t="s">
        <v>215</v>
      </c>
      <c r="BM353" s="215" t="s">
        <v>805</v>
      </c>
    </row>
    <row r="354" spans="1:65" s="2" customFormat="1" ht="21.75" customHeight="1">
      <c r="A354" s="34"/>
      <c r="B354" s="35"/>
      <c r="C354" s="204" t="s">
        <v>806</v>
      </c>
      <c r="D354" s="204" t="s">
        <v>145</v>
      </c>
      <c r="E354" s="205" t="s">
        <v>807</v>
      </c>
      <c r="F354" s="206" t="s">
        <v>808</v>
      </c>
      <c r="G354" s="207" t="s">
        <v>178</v>
      </c>
      <c r="H354" s="208">
        <v>1063.9449999999999</v>
      </c>
      <c r="I354" s="209"/>
      <c r="J354" s="210">
        <f t="shared" si="70"/>
        <v>0</v>
      </c>
      <c r="K354" s="206" t="s">
        <v>149</v>
      </c>
      <c r="L354" s="39"/>
      <c r="M354" s="211" t="s">
        <v>1</v>
      </c>
      <c r="N354" s="212" t="s">
        <v>40</v>
      </c>
      <c r="O354" s="72"/>
      <c r="P354" s="213">
        <f t="shared" si="71"/>
        <v>0</v>
      </c>
      <c r="Q354" s="213">
        <v>0</v>
      </c>
      <c r="R354" s="213">
        <f t="shared" si="72"/>
        <v>0</v>
      </c>
      <c r="S354" s="213">
        <v>0</v>
      </c>
      <c r="T354" s="214">
        <f t="shared" si="73"/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15" t="s">
        <v>215</v>
      </c>
      <c r="AT354" s="215" t="s">
        <v>145</v>
      </c>
      <c r="AU354" s="215" t="s">
        <v>83</v>
      </c>
      <c r="AY354" s="17" t="s">
        <v>142</v>
      </c>
      <c r="BE354" s="216">
        <f t="shared" si="74"/>
        <v>0</v>
      </c>
      <c r="BF354" s="216">
        <f t="shared" si="75"/>
        <v>0</v>
      </c>
      <c r="BG354" s="216">
        <f t="shared" si="76"/>
        <v>0</v>
      </c>
      <c r="BH354" s="216">
        <f t="shared" si="77"/>
        <v>0</v>
      </c>
      <c r="BI354" s="216">
        <f t="shared" si="78"/>
        <v>0</v>
      </c>
      <c r="BJ354" s="17" t="s">
        <v>150</v>
      </c>
      <c r="BK354" s="216">
        <f t="shared" si="79"/>
        <v>0</v>
      </c>
      <c r="BL354" s="17" t="s">
        <v>215</v>
      </c>
      <c r="BM354" s="215" t="s">
        <v>809</v>
      </c>
    </row>
    <row r="355" spans="1:65" s="2" customFormat="1" ht="21.75" customHeight="1">
      <c r="A355" s="34"/>
      <c r="B355" s="35"/>
      <c r="C355" s="204" t="s">
        <v>810</v>
      </c>
      <c r="D355" s="204" t="s">
        <v>145</v>
      </c>
      <c r="E355" s="205" t="s">
        <v>811</v>
      </c>
      <c r="F355" s="206" t="s">
        <v>812</v>
      </c>
      <c r="G355" s="207" t="s">
        <v>178</v>
      </c>
      <c r="H355" s="208">
        <v>54.901000000000003</v>
      </c>
      <c r="I355" s="209"/>
      <c r="J355" s="210">
        <f t="shared" si="70"/>
        <v>0</v>
      </c>
      <c r="K355" s="206" t="s">
        <v>149</v>
      </c>
      <c r="L355" s="39"/>
      <c r="M355" s="211" t="s">
        <v>1</v>
      </c>
      <c r="N355" s="212" t="s">
        <v>40</v>
      </c>
      <c r="O355" s="72"/>
      <c r="P355" s="213">
        <f t="shared" si="71"/>
        <v>0</v>
      </c>
      <c r="Q355" s="213">
        <v>2.9399999999999999E-3</v>
      </c>
      <c r="R355" s="213">
        <f t="shared" si="72"/>
        <v>0.16140894</v>
      </c>
      <c r="S355" s="213">
        <v>0</v>
      </c>
      <c r="T355" s="214">
        <f t="shared" si="73"/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15" t="s">
        <v>215</v>
      </c>
      <c r="AT355" s="215" t="s">
        <v>145</v>
      </c>
      <c r="AU355" s="215" t="s">
        <v>83</v>
      </c>
      <c r="AY355" s="17" t="s">
        <v>142</v>
      </c>
      <c r="BE355" s="216">
        <f t="shared" si="74"/>
        <v>0</v>
      </c>
      <c r="BF355" s="216">
        <f t="shared" si="75"/>
        <v>0</v>
      </c>
      <c r="BG355" s="216">
        <f t="shared" si="76"/>
        <v>0</v>
      </c>
      <c r="BH355" s="216">
        <f t="shared" si="77"/>
        <v>0</v>
      </c>
      <c r="BI355" s="216">
        <f t="shared" si="78"/>
        <v>0</v>
      </c>
      <c r="BJ355" s="17" t="s">
        <v>150</v>
      </c>
      <c r="BK355" s="216">
        <f t="shared" si="79"/>
        <v>0</v>
      </c>
      <c r="BL355" s="17" t="s">
        <v>215</v>
      </c>
      <c r="BM355" s="215" t="s">
        <v>813</v>
      </c>
    </row>
    <row r="356" spans="1:65" s="2" customFormat="1" ht="21.75" customHeight="1">
      <c r="A356" s="34"/>
      <c r="B356" s="35"/>
      <c r="C356" s="204" t="s">
        <v>814</v>
      </c>
      <c r="D356" s="204" t="s">
        <v>145</v>
      </c>
      <c r="E356" s="205" t="s">
        <v>815</v>
      </c>
      <c r="F356" s="206" t="s">
        <v>816</v>
      </c>
      <c r="G356" s="207" t="s">
        <v>178</v>
      </c>
      <c r="H356" s="208">
        <v>54.901000000000003</v>
      </c>
      <c r="I356" s="209"/>
      <c r="J356" s="210">
        <f t="shared" si="70"/>
        <v>0</v>
      </c>
      <c r="K356" s="206" t="s">
        <v>149</v>
      </c>
      <c r="L356" s="39"/>
      <c r="M356" s="211" t="s">
        <v>1</v>
      </c>
      <c r="N356" s="212" t="s">
        <v>40</v>
      </c>
      <c r="O356" s="72"/>
      <c r="P356" s="213">
        <f t="shared" si="71"/>
        <v>0</v>
      </c>
      <c r="Q356" s="213">
        <v>3.5400000000000002E-3</v>
      </c>
      <c r="R356" s="213">
        <f t="shared" si="72"/>
        <v>0.19434954000000002</v>
      </c>
      <c r="S356" s="213">
        <v>0</v>
      </c>
      <c r="T356" s="214">
        <f t="shared" si="73"/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15" t="s">
        <v>215</v>
      </c>
      <c r="AT356" s="215" t="s">
        <v>145</v>
      </c>
      <c r="AU356" s="215" t="s">
        <v>83</v>
      </c>
      <c r="AY356" s="17" t="s">
        <v>142</v>
      </c>
      <c r="BE356" s="216">
        <f t="shared" si="74"/>
        <v>0</v>
      </c>
      <c r="BF356" s="216">
        <f t="shared" si="75"/>
        <v>0</v>
      </c>
      <c r="BG356" s="216">
        <f t="shared" si="76"/>
        <v>0</v>
      </c>
      <c r="BH356" s="216">
        <f t="shared" si="77"/>
        <v>0</v>
      </c>
      <c r="BI356" s="216">
        <f t="shared" si="78"/>
        <v>0</v>
      </c>
      <c r="BJ356" s="17" t="s">
        <v>150</v>
      </c>
      <c r="BK356" s="216">
        <f t="shared" si="79"/>
        <v>0</v>
      </c>
      <c r="BL356" s="17" t="s">
        <v>215</v>
      </c>
      <c r="BM356" s="215" t="s">
        <v>817</v>
      </c>
    </row>
    <row r="357" spans="1:65" s="2" customFormat="1" ht="21.75" customHeight="1">
      <c r="A357" s="34"/>
      <c r="B357" s="35"/>
      <c r="C357" s="204" t="s">
        <v>818</v>
      </c>
      <c r="D357" s="204" t="s">
        <v>145</v>
      </c>
      <c r="E357" s="205" t="s">
        <v>819</v>
      </c>
      <c r="F357" s="206" t="s">
        <v>820</v>
      </c>
      <c r="G357" s="207" t="s">
        <v>178</v>
      </c>
      <c r="H357" s="208">
        <v>214.208</v>
      </c>
      <c r="I357" s="209"/>
      <c r="J357" s="210">
        <f t="shared" si="70"/>
        <v>0</v>
      </c>
      <c r="K357" s="206" t="s">
        <v>149</v>
      </c>
      <c r="L357" s="39"/>
      <c r="M357" s="211" t="s">
        <v>1</v>
      </c>
      <c r="N357" s="212" t="s">
        <v>40</v>
      </c>
      <c r="O357" s="72"/>
      <c r="P357" s="213">
        <f t="shared" si="71"/>
        <v>0</v>
      </c>
      <c r="Q357" s="213">
        <v>5.8700000000000002E-3</v>
      </c>
      <c r="R357" s="213">
        <f t="shared" si="72"/>
        <v>1.25740096</v>
      </c>
      <c r="S357" s="213">
        <v>0</v>
      </c>
      <c r="T357" s="214">
        <f t="shared" si="73"/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15" t="s">
        <v>215</v>
      </c>
      <c r="AT357" s="215" t="s">
        <v>145</v>
      </c>
      <c r="AU357" s="215" t="s">
        <v>83</v>
      </c>
      <c r="AY357" s="17" t="s">
        <v>142</v>
      </c>
      <c r="BE357" s="216">
        <f t="shared" si="74"/>
        <v>0</v>
      </c>
      <c r="BF357" s="216">
        <f t="shared" si="75"/>
        <v>0</v>
      </c>
      <c r="BG357" s="216">
        <f t="shared" si="76"/>
        <v>0</v>
      </c>
      <c r="BH357" s="216">
        <f t="shared" si="77"/>
        <v>0</v>
      </c>
      <c r="BI357" s="216">
        <f t="shared" si="78"/>
        <v>0</v>
      </c>
      <c r="BJ357" s="17" t="s">
        <v>150</v>
      </c>
      <c r="BK357" s="216">
        <f t="shared" si="79"/>
        <v>0</v>
      </c>
      <c r="BL357" s="17" t="s">
        <v>215</v>
      </c>
      <c r="BM357" s="215" t="s">
        <v>821</v>
      </c>
    </row>
    <row r="358" spans="1:65" s="2" customFormat="1" ht="21.75" customHeight="1">
      <c r="A358" s="34"/>
      <c r="B358" s="35"/>
      <c r="C358" s="204" t="s">
        <v>822</v>
      </c>
      <c r="D358" s="204" t="s">
        <v>145</v>
      </c>
      <c r="E358" s="205" t="s">
        <v>823</v>
      </c>
      <c r="F358" s="206" t="s">
        <v>824</v>
      </c>
      <c r="G358" s="207" t="s">
        <v>154</v>
      </c>
      <c r="H358" s="208">
        <v>797.755</v>
      </c>
      <c r="I358" s="209"/>
      <c r="J358" s="210">
        <f t="shared" si="70"/>
        <v>0</v>
      </c>
      <c r="K358" s="206" t="s">
        <v>149</v>
      </c>
      <c r="L358" s="39"/>
      <c r="M358" s="211" t="s">
        <v>1</v>
      </c>
      <c r="N358" s="212" t="s">
        <v>40</v>
      </c>
      <c r="O358" s="72"/>
      <c r="P358" s="213">
        <f t="shared" si="71"/>
        <v>0</v>
      </c>
      <c r="Q358" s="213">
        <v>0</v>
      </c>
      <c r="R358" s="213">
        <f t="shared" si="72"/>
        <v>0</v>
      </c>
      <c r="S358" s="213">
        <v>0</v>
      </c>
      <c r="T358" s="214">
        <f t="shared" si="73"/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15" t="s">
        <v>215</v>
      </c>
      <c r="AT358" s="215" t="s">
        <v>145</v>
      </c>
      <c r="AU358" s="215" t="s">
        <v>83</v>
      </c>
      <c r="AY358" s="17" t="s">
        <v>142</v>
      </c>
      <c r="BE358" s="216">
        <f t="shared" si="74"/>
        <v>0</v>
      </c>
      <c r="BF358" s="216">
        <f t="shared" si="75"/>
        <v>0</v>
      </c>
      <c r="BG358" s="216">
        <f t="shared" si="76"/>
        <v>0</v>
      </c>
      <c r="BH358" s="216">
        <f t="shared" si="77"/>
        <v>0</v>
      </c>
      <c r="BI358" s="216">
        <f t="shared" si="78"/>
        <v>0</v>
      </c>
      <c r="BJ358" s="17" t="s">
        <v>150</v>
      </c>
      <c r="BK358" s="216">
        <f t="shared" si="79"/>
        <v>0</v>
      </c>
      <c r="BL358" s="17" t="s">
        <v>215</v>
      </c>
      <c r="BM358" s="215" t="s">
        <v>825</v>
      </c>
    </row>
    <row r="359" spans="1:65" s="2" customFormat="1" ht="21.75" customHeight="1">
      <c r="A359" s="34"/>
      <c r="B359" s="35"/>
      <c r="C359" s="217" t="s">
        <v>826</v>
      </c>
      <c r="D359" s="217" t="s">
        <v>163</v>
      </c>
      <c r="E359" s="218" t="s">
        <v>827</v>
      </c>
      <c r="F359" s="219" t="s">
        <v>828</v>
      </c>
      <c r="G359" s="220" t="s">
        <v>166</v>
      </c>
      <c r="H359" s="221">
        <v>18835</v>
      </c>
      <c r="I359" s="222"/>
      <c r="J359" s="223">
        <f t="shared" si="70"/>
        <v>0</v>
      </c>
      <c r="K359" s="219" t="s">
        <v>1</v>
      </c>
      <c r="L359" s="224"/>
      <c r="M359" s="225" t="s">
        <v>1</v>
      </c>
      <c r="N359" s="226" t="s">
        <v>40</v>
      </c>
      <c r="O359" s="72"/>
      <c r="P359" s="213">
        <f t="shared" si="71"/>
        <v>0</v>
      </c>
      <c r="Q359" s="213">
        <v>0</v>
      </c>
      <c r="R359" s="213">
        <f t="shared" si="72"/>
        <v>0</v>
      </c>
      <c r="S359" s="213">
        <v>0</v>
      </c>
      <c r="T359" s="214">
        <f t="shared" si="73"/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15" t="s">
        <v>279</v>
      </c>
      <c r="AT359" s="215" t="s">
        <v>163</v>
      </c>
      <c r="AU359" s="215" t="s">
        <v>83</v>
      </c>
      <c r="AY359" s="17" t="s">
        <v>142</v>
      </c>
      <c r="BE359" s="216">
        <f t="shared" si="74"/>
        <v>0</v>
      </c>
      <c r="BF359" s="216">
        <f t="shared" si="75"/>
        <v>0</v>
      </c>
      <c r="BG359" s="216">
        <f t="shared" si="76"/>
        <v>0</v>
      </c>
      <c r="BH359" s="216">
        <f t="shared" si="77"/>
        <v>0</v>
      </c>
      <c r="BI359" s="216">
        <f t="shared" si="78"/>
        <v>0</v>
      </c>
      <c r="BJ359" s="17" t="s">
        <v>150</v>
      </c>
      <c r="BK359" s="216">
        <f t="shared" si="79"/>
        <v>0</v>
      </c>
      <c r="BL359" s="17" t="s">
        <v>215</v>
      </c>
      <c r="BM359" s="215" t="s">
        <v>829</v>
      </c>
    </row>
    <row r="360" spans="1:65" s="13" customFormat="1" ht="10.199999999999999">
      <c r="B360" s="227"/>
      <c r="C360" s="228"/>
      <c r="D360" s="229" t="s">
        <v>169</v>
      </c>
      <c r="E360" s="230" t="s">
        <v>1</v>
      </c>
      <c r="F360" s="231" t="s">
        <v>830</v>
      </c>
      <c r="G360" s="228"/>
      <c r="H360" s="232">
        <v>14500</v>
      </c>
      <c r="I360" s="233"/>
      <c r="J360" s="228"/>
      <c r="K360" s="228"/>
      <c r="L360" s="234"/>
      <c r="M360" s="235"/>
      <c r="N360" s="236"/>
      <c r="O360" s="236"/>
      <c r="P360" s="236"/>
      <c r="Q360" s="236"/>
      <c r="R360" s="236"/>
      <c r="S360" s="236"/>
      <c r="T360" s="237"/>
      <c r="AT360" s="238" t="s">
        <v>169</v>
      </c>
      <c r="AU360" s="238" t="s">
        <v>83</v>
      </c>
      <c r="AV360" s="13" t="s">
        <v>83</v>
      </c>
      <c r="AW360" s="13" t="s">
        <v>30</v>
      </c>
      <c r="AX360" s="13" t="s">
        <v>73</v>
      </c>
      <c r="AY360" s="238" t="s">
        <v>142</v>
      </c>
    </row>
    <row r="361" spans="1:65" s="13" customFormat="1" ht="10.199999999999999">
      <c r="B361" s="227"/>
      <c r="C361" s="228"/>
      <c r="D361" s="229" t="s">
        <v>169</v>
      </c>
      <c r="E361" s="230" t="s">
        <v>1</v>
      </c>
      <c r="F361" s="231" t="s">
        <v>831</v>
      </c>
      <c r="G361" s="228"/>
      <c r="H361" s="232">
        <v>248</v>
      </c>
      <c r="I361" s="233"/>
      <c r="J361" s="228"/>
      <c r="K361" s="228"/>
      <c r="L361" s="234"/>
      <c r="M361" s="235"/>
      <c r="N361" s="236"/>
      <c r="O361" s="236"/>
      <c r="P361" s="236"/>
      <c r="Q361" s="236"/>
      <c r="R361" s="236"/>
      <c r="S361" s="236"/>
      <c r="T361" s="237"/>
      <c r="AT361" s="238" t="s">
        <v>169</v>
      </c>
      <c r="AU361" s="238" t="s">
        <v>83</v>
      </c>
      <c r="AV361" s="13" t="s">
        <v>83</v>
      </c>
      <c r="AW361" s="13" t="s">
        <v>30</v>
      </c>
      <c r="AX361" s="13" t="s">
        <v>73</v>
      </c>
      <c r="AY361" s="238" t="s">
        <v>142</v>
      </c>
    </row>
    <row r="362" spans="1:65" s="13" customFormat="1" ht="10.199999999999999">
      <c r="B362" s="227"/>
      <c r="C362" s="228"/>
      <c r="D362" s="229" t="s">
        <v>169</v>
      </c>
      <c r="E362" s="230" t="s">
        <v>1</v>
      </c>
      <c r="F362" s="231" t="s">
        <v>832</v>
      </c>
      <c r="G362" s="228"/>
      <c r="H362" s="232">
        <v>550</v>
      </c>
      <c r="I362" s="233"/>
      <c r="J362" s="228"/>
      <c r="K362" s="228"/>
      <c r="L362" s="234"/>
      <c r="M362" s="235"/>
      <c r="N362" s="236"/>
      <c r="O362" s="236"/>
      <c r="P362" s="236"/>
      <c r="Q362" s="236"/>
      <c r="R362" s="236"/>
      <c r="S362" s="236"/>
      <c r="T362" s="237"/>
      <c r="AT362" s="238" t="s">
        <v>169</v>
      </c>
      <c r="AU362" s="238" t="s">
        <v>83</v>
      </c>
      <c r="AV362" s="13" t="s">
        <v>83</v>
      </c>
      <c r="AW362" s="13" t="s">
        <v>30</v>
      </c>
      <c r="AX362" s="13" t="s">
        <v>73</v>
      </c>
      <c r="AY362" s="238" t="s">
        <v>142</v>
      </c>
    </row>
    <row r="363" spans="1:65" s="13" customFormat="1" ht="10.199999999999999">
      <c r="B363" s="227"/>
      <c r="C363" s="228"/>
      <c r="D363" s="229" t="s">
        <v>169</v>
      </c>
      <c r="E363" s="230" t="s">
        <v>1</v>
      </c>
      <c r="F363" s="231" t="s">
        <v>833</v>
      </c>
      <c r="G363" s="228"/>
      <c r="H363" s="232">
        <v>930</v>
      </c>
      <c r="I363" s="233"/>
      <c r="J363" s="228"/>
      <c r="K363" s="228"/>
      <c r="L363" s="234"/>
      <c r="M363" s="235"/>
      <c r="N363" s="236"/>
      <c r="O363" s="236"/>
      <c r="P363" s="236"/>
      <c r="Q363" s="236"/>
      <c r="R363" s="236"/>
      <c r="S363" s="236"/>
      <c r="T363" s="237"/>
      <c r="AT363" s="238" t="s">
        <v>169</v>
      </c>
      <c r="AU363" s="238" t="s">
        <v>83</v>
      </c>
      <c r="AV363" s="13" t="s">
        <v>83</v>
      </c>
      <c r="AW363" s="13" t="s">
        <v>30</v>
      </c>
      <c r="AX363" s="13" t="s">
        <v>73</v>
      </c>
      <c r="AY363" s="238" t="s">
        <v>142</v>
      </c>
    </row>
    <row r="364" spans="1:65" s="13" customFormat="1" ht="10.199999999999999">
      <c r="B364" s="227"/>
      <c r="C364" s="228"/>
      <c r="D364" s="229" t="s">
        <v>169</v>
      </c>
      <c r="E364" s="230" t="s">
        <v>1</v>
      </c>
      <c r="F364" s="231" t="s">
        <v>834</v>
      </c>
      <c r="G364" s="228"/>
      <c r="H364" s="232">
        <v>730</v>
      </c>
      <c r="I364" s="233"/>
      <c r="J364" s="228"/>
      <c r="K364" s="228"/>
      <c r="L364" s="234"/>
      <c r="M364" s="235"/>
      <c r="N364" s="236"/>
      <c r="O364" s="236"/>
      <c r="P364" s="236"/>
      <c r="Q364" s="236"/>
      <c r="R364" s="236"/>
      <c r="S364" s="236"/>
      <c r="T364" s="237"/>
      <c r="AT364" s="238" t="s">
        <v>169</v>
      </c>
      <c r="AU364" s="238" t="s">
        <v>83</v>
      </c>
      <c r="AV364" s="13" t="s">
        <v>83</v>
      </c>
      <c r="AW364" s="13" t="s">
        <v>30</v>
      </c>
      <c r="AX364" s="13" t="s">
        <v>73</v>
      </c>
      <c r="AY364" s="238" t="s">
        <v>142</v>
      </c>
    </row>
    <row r="365" spans="1:65" s="13" customFormat="1" ht="10.199999999999999">
      <c r="B365" s="227"/>
      <c r="C365" s="228"/>
      <c r="D365" s="229" t="s">
        <v>169</v>
      </c>
      <c r="E365" s="230" t="s">
        <v>1</v>
      </c>
      <c r="F365" s="231" t="s">
        <v>835</v>
      </c>
      <c r="G365" s="228"/>
      <c r="H365" s="232">
        <v>465</v>
      </c>
      <c r="I365" s="233"/>
      <c r="J365" s="228"/>
      <c r="K365" s="228"/>
      <c r="L365" s="234"/>
      <c r="M365" s="235"/>
      <c r="N365" s="236"/>
      <c r="O365" s="236"/>
      <c r="P365" s="236"/>
      <c r="Q365" s="236"/>
      <c r="R365" s="236"/>
      <c r="S365" s="236"/>
      <c r="T365" s="237"/>
      <c r="AT365" s="238" t="s">
        <v>169</v>
      </c>
      <c r="AU365" s="238" t="s">
        <v>83</v>
      </c>
      <c r="AV365" s="13" t="s">
        <v>83</v>
      </c>
      <c r="AW365" s="13" t="s">
        <v>30</v>
      </c>
      <c r="AX365" s="13" t="s">
        <v>73</v>
      </c>
      <c r="AY365" s="238" t="s">
        <v>142</v>
      </c>
    </row>
    <row r="366" spans="1:65" s="13" customFormat="1" ht="10.199999999999999">
      <c r="B366" s="227"/>
      <c r="C366" s="228"/>
      <c r="D366" s="229" t="s">
        <v>169</v>
      </c>
      <c r="E366" s="230" t="s">
        <v>1</v>
      </c>
      <c r="F366" s="231" t="s">
        <v>836</v>
      </c>
      <c r="G366" s="228"/>
      <c r="H366" s="232">
        <v>1412</v>
      </c>
      <c r="I366" s="233"/>
      <c r="J366" s="228"/>
      <c r="K366" s="228"/>
      <c r="L366" s="234"/>
      <c r="M366" s="235"/>
      <c r="N366" s="236"/>
      <c r="O366" s="236"/>
      <c r="P366" s="236"/>
      <c r="Q366" s="236"/>
      <c r="R366" s="236"/>
      <c r="S366" s="236"/>
      <c r="T366" s="237"/>
      <c r="AT366" s="238" t="s">
        <v>169</v>
      </c>
      <c r="AU366" s="238" t="s">
        <v>83</v>
      </c>
      <c r="AV366" s="13" t="s">
        <v>83</v>
      </c>
      <c r="AW366" s="13" t="s">
        <v>30</v>
      </c>
      <c r="AX366" s="13" t="s">
        <v>73</v>
      </c>
      <c r="AY366" s="238" t="s">
        <v>142</v>
      </c>
    </row>
    <row r="367" spans="1:65" s="14" customFormat="1" ht="10.199999999999999">
      <c r="B367" s="239"/>
      <c r="C367" s="240"/>
      <c r="D367" s="229" t="s">
        <v>169</v>
      </c>
      <c r="E367" s="241" t="s">
        <v>1</v>
      </c>
      <c r="F367" s="242" t="s">
        <v>170</v>
      </c>
      <c r="G367" s="240"/>
      <c r="H367" s="243">
        <v>18835</v>
      </c>
      <c r="I367" s="244"/>
      <c r="J367" s="240"/>
      <c r="K367" s="240"/>
      <c r="L367" s="245"/>
      <c r="M367" s="246"/>
      <c r="N367" s="247"/>
      <c r="O367" s="247"/>
      <c r="P367" s="247"/>
      <c r="Q367" s="247"/>
      <c r="R367" s="247"/>
      <c r="S367" s="247"/>
      <c r="T367" s="248"/>
      <c r="AT367" s="249" t="s">
        <v>169</v>
      </c>
      <c r="AU367" s="249" t="s">
        <v>83</v>
      </c>
      <c r="AV367" s="14" t="s">
        <v>150</v>
      </c>
      <c r="AW367" s="14" t="s">
        <v>30</v>
      </c>
      <c r="AX367" s="14" t="s">
        <v>81</v>
      </c>
      <c r="AY367" s="249" t="s">
        <v>142</v>
      </c>
    </row>
    <row r="368" spans="1:65" s="2" customFormat="1" ht="16.5" customHeight="1">
      <c r="A368" s="34"/>
      <c r="B368" s="35"/>
      <c r="C368" s="217" t="s">
        <v>837</v>
      </c>
      <c r="D368" s="217" t="s">
        <v>163</v>
      </c>
      <c r="E368" s="218" t="s">
        <v>838</v>
      </c>
      <c r="F368" s="219" t="s">
        <v>839</v>
      </c>
      <c r="G368" s="220" t="s">
        <v>166</v>
      </c>
      <c r="H368" s="221">
        <v>7250</v>
      </c>
      <c r="I368" s="222"/>
      <c r="J368" s="223">
        <f>ROUND(I368*H368,2)</f>
        <v>0</v>
      </c>
      <c r="K368" s="219" t="s">
        <v>1</v>
      </c>
      <c r="L368" s="224"/>
      <c r="M368" s="225" t="s">
        <v>1</v>
      </c>
      <c r="N368" s="226" t="s">
        <v>40</v>
      </c>
      <c r="O368" s="72"/>
      <c r="P368" s="213">
        <f>O368*H368</f>
        <v>0</v>
      </c>
      <c r="Q368" s="213">
        <v>0</v>
      </c>
      <c r="R368" s="213">
        <f>Q368*H368</f>
        <v>0</v>
      </c>
      <c r="S368" s="213">
        <v>0</v>
      </c>
      <c r="T368" s="214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15" t="s">
        <v>279</v>
      </c>
      <c r="AT368" s="215" t="s">
        <v>163</v>
      </c>
      <c r="AU368" s="215" t="s">
        <v>83</v>
      </c>
      <c r="AY368" s="17" t="s">
        <v>142</v>
      </c>
      <c r="BE368" s="216">
        <f>IF(N368="základní",J368,0)</f>
        <v>0</v>
      </c>
      <c r="BF368" s="216">
        <f>IF(N368="snížená",J368,0)</f>
        <v>0</v>
      </c>
      <c r="BG368" s="216">
        <f>IF(N368="zákl. přenesená",J368,0)</f>
        <v>0</v>
      </c>
      <c r="BH368" s="216">
        <f>IF(N368="sníž. přenesená",J368,0)</f>
        <v>0</v>
      </c>
      <c r="BI368" s="216">
        <f>IF(N368="nulová",J368,0)</f>
        <v>0</v>
      </c>
      <c r="BJ368" s="17" t="s">
        <v>150</v>
      </c>
      <c r="BK368" s="216">
        <f>ROUND(I368*H368,2)</f>
        <v>0</v>
      </c>
      <c r="BL368" s="17" t="s">
        <v>215</v>
      </c>
      <c r="BM368" s="215" t="s">
        <v>840</v>
      </c>
    </row>
    <row r="369" spans="1:65" s="13" customFormat="1" ht="10.199999999999999">
      <c r="B369" s="227"/>
      <c r="C369" s="228"/>
      <c r="D369" s="229" t="s">
        <v>169</v>
      </c>
      <c r="E369" s="230" t="s">
        <v>1</v>
      </c>
      <c r="F369" s="231" t="s">
        <v>841</v>
      </c>
      <c r="G369" s="228"/>
      <c r="H369" s="232">
        <v>1600</v>
      </c>
      <c r="I369" s="233"/>
      <c r="J369" s="228"/>
      <c r="K369" s="228"/>
      <c r="L369" s="234"/>
      <c r="M369" s="235"/>
      <c r="N369" s="236"/>
      <c r="O369" s="236"/>
      <c r="P369" s="236"/>
      <c r="Q369" s="236"/>
      <c r="R369" s="236"/>
      <c r="S369" s="236"/>
      <c r="T369" s="237"/>
      <c r="AT369" s="238" t="s">
        <v>169</v>
      </c>
      <c r="AU369" s="238" t="s">
        <v>83</v>
      </c>
      <c r="AV369" s="13" t="s">
        <v>83</v>
      </c>
      <c r="AW369" s="13" t="s">
        <v>30</v>
      </c>
      <c r="AX369" s="13" t="s">
        <v>73</v>
      </c>
      <c r="AY369" s="238" t="s">
        <v>142</v>
      </c>
    </row>
    <row r="370" spans="1:65" s="13" customFormat="1" ht="30.6">
      <c r="B370" s="227"/>
      <c r="C370" s="228"/>
      <c r="D370" s="229" t="s">
        <v>169</v>
      </c>
      <c r="E370" s="230" t="s">
        <v>1</v>
      </c>
      <c r="F370" s="231" t="s">
        <v>842</v>
      </c>
      <c r="G370" s="228"/>
      <c r="H370" s="232">
        <v>3500</v>
      </c>
      <c r="I370" s="233"/>
      <c r="J370" s="228"/>
      <c r="K370" s="228"/>
      <c r="L370" s="234"/>
      <c r="M370" s="235"/>
      <c r="N370" s="236"/>
      <c r="O370" s="236"/>
      <c r="P370" s="236"/>
      <c r="Q370" s="236"/>
      <c r="R370" s="236"/>
      <c r="S370" s="236"/>
      <c r="T370" s="237"/>
      <c r="AT370" s="238" t="s">
        <v>169</v>
      </c>
      <c r="AU370" s="238" t="s">
        <v>83</v>
      </c>
      <c r="AV370" s="13" t="s">
        <v>83</v>
      </c>
      <c r="AW370" s="13" t="s">
        <v>30</v>
      </c>
      <c r="AX370" s="13" t="s">
        <v>73</v>
      </c>
      <c r="AY370" s="238" t="s">
        <v>142</v>
      </c>
    </row>
    <row r="371" spans="1:65" s="13" customFormat="1" ht="10.199999999999999">
      <c r="B371" s="227"/>
      <c r="C371" s="228"/>
      <c r="D371" s="229" t="s">
        <v>169</v>
      </c>
      <c r="E371" s="230" t="s">
        <v>1</v>
      </c>
      <c r="F371" s="231" t="s">
        <v>843</v>
      </c>
      <c r="G371" s="228"/>
      <c r="H371" s="232">
        <v>1800</v>
      </c>
      <c r="I371" s="233"/>
      <c r="J371" s="228"/>
      <c r="K371" s="228"/>
      <c r="L371" s="234"/>
      <c r="M371" s="235"/>
      <c r="N371" s="236"/>
      <c r="O371" s="236"/>
      <c r="P371" s="236"/>
      <c r="Q371" s="236"/>
      <c r="R371" s="236"/>
      <c r="S371" s="236"/>
      <c r="T371" s="237"/>
      <c r="AT371" s="238" t="s">
        <v>169</v>
      </c>
      <c r="AU371" s="238" t="s">
        <v>83</v>
      </c>
      <c r="AV371" s="13" t="s">
        <v>83</v>
      </c>
      <c r="AW371" s="13" t="s">
        <v>30</v>
      </c>
      <c r="AX371" s="13" t="s">
        <v>73</v>
      </c>
      <c r="AY371" s="238" t="s">
        <v>142</v>
      </c>
    </row>
    <row r="372" spans="1:65" s="13" customFormat="1" ht="10.199999999999999">
      <c r="B372" s="227"/>
      <c r="C372" s="228"/>
      <c r="D372" s="229" t="s">
        <v>169</v>
      </c>
      <c r="E372" s="230" t="s">
        <v>1</v>
      </c>
      <c r="F372" s="231" t="s">
        <v>844</v>
      </c>
      <c r="G372" s="228"/>
      <c r="H372" s="232">
        <v>350</v>
      </c>
      <c r="I372" s="233"/>
      <c r="J372" s="228"/>
      <c r="K372" s="228"/>
      <c r="L372" s="234"/>
      <c r="M372" s="235"/>
      <c r="N372" s="236"/>
      <c r="O372" s="236"/>
      <c r="P372" s="236"/>
      <c r="Q372" s="236"/>
      <c r="R372" s="236"/>
      <c r="S372" s="236"/>
      <c r="T372" s="237"/>
      <c r="AT372" s="238" t="s">
        <v>169</v>
      </c>
      <c r="AU372" s="238" t="s">
        <v>83</v>
      </c>
      <c r="AV372" s="13" t="s">
        <v>83</v>
      </c>
      <c r="AW372" s="13" t="s">
        <v>30</v>
      </c>
      <c r="AX372" s="13" t="s">
        <v>73</v>
      </c>
      <c r="AY372" s="238" t="s">
        <v>142</v>
      </c>
    </row>
    <row r="373" spans="1:65" s="14" customFormat="1" ht="10.199999999999999">
      <c r="B373" s="239"/>
      <c r="C373" s="240"/>
      <c r="D373" s="229" t="s">
        <v>169</v>
      </c>
      <c r="E373" s="241" t="s">
        <v>1</v>
      </c>
      <c r="F373" s="242" t="s">
        <v>170</v>
      </c>
      <c r="G373" s="240"/>
      <c r="H373" s="243">
        <v>7250</v>
      </c>
      <c r="I373" s="244"/>
      <c r="J373" s="240"/>
      <c r="K373" s="240"/>
      <c r="L373" s="245"/>
      <c r="M373" s="246"/>
      <c r="N373" s="247"/>
      <c r="O373" s="247"/>
      <c r="P373" s="247"/>
      <c r="Q373" s="247"/>
      <c r="R373" s="247"/>
      <c r="S373" s="247"/>
      <c r="T373" s="248"/>
      <c r="AT373" s="249" t="s">
        <v>169</v>
      </c>
      <c r="AU373" s="249" t="s">
        <v>83</v>
      </c>
      <c r="AV373" s="14" t="s">
        <v>150</v>
      </c>
      <c r="AW373" s="14" t="s">
        <v>30</v>
      </c>
      <c r="AX373" s="14" t="s">
        <v>81</v>
      </c>
      <c r="AY373" s="249" t="s">
        <v>142</v>
      </c>
    </row>
    <row r="374" spans="1:65" s="2" customFormat="1" ht="16.5" customHeight="1">
      <c r="A374" s="34"/>
      <c r="B374" s="35"/>
      <c r="C374" s="217" t="s">
        <v>845</v>
      </c>
      <c r="D374" s="217" t="s">
        <v>163</v>
      </c>
      <c r="E374" s="218" t="s">
        <v>846</v>
      </c>
      <c r="F374" s="219" t="s">
        <v>847</v>
      </c>
      <c r="G374" s="220" t="s">
        <v>166</v>
      </c>
      <c r="H374" s="221">
        <v>124</v>
      </c>
      <c r="I374" s="222"/>
      <c r="J374" s="223">
        <f>ROUND(I374*H374,2)</f>
        <v>0</v>
      </c>
      <c r="K374" s="219" t="s">
        <v>1</v>
      </c>
      <c r="L374" s="224"/>
      <c r="M374" s="225" t="s">
        <v>1</v>
      </c>
      <c r="N374" s="226" t="s">
        <v>40</v>
      </c>
      <c r="O374" s="72"/>
      <c r="P374" s="213">
        <f>O374*H374</f>
        <v>0</v>
      </c>
      <c r="Q374" s="213">
        <v>0</v>
      </c>
      <c r="R374" s="213">
        <f>Q374*H374</f>
        <v>0</v>
      </c>
      <c r="S374" s="213">
        <v>0</v>
      </c>
      <c r="T374" s="214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15" t="s">
        <v>279</v>
      </c>
      <c r="AT374" s="215" t="s">
        <v>163</v>
      </c>
      <c r="AU374" s="215" t="s">
        <v>83</v>
      </c>
      <c r="AY374" s="17" t="s">
        <v>142</v>
      </c>
      <c r="BE374" s="216">
        <f>IF(N374="základní",J374,0)</f>
        <v>0</v>
      </c>
      <c r="BF374" s="216">
        <f>IF(N374="snížená",J374,0)</f>
        <v>0</v>
      </c>
      <c r="BG374" s="216">
        <f>IF(N374="zákl. přenesená",J374,0)</f>
        <v>0</v>
      </c>
      <c r="BH374" s="216">
        <f>IF(N374="sníž. přenesená",J374,0)</f>
        <v>0</v>
      </c>
      <c r="BI374" s="216">
        <f>IF(N374="nulová",J374,0)</f>
        <v>0</v>
      </c>
      <c r="BJ374" s="17" t="s">
        <v>150</v>
      </c>
      <c r="BK374" s="216">
        <f>ROUND(I374*H374,2)</f>
        <v>0</v>
      </c>
      <c r="BL374" s="17" t="s">
        <v>215</v>
      </c>
      <c r="BM374" s="215" t="s">
        <v>848</v>
      </c>
    </row>
    <row r="375" spans="1:65" s="13" customFormat="1" ht="10.199999999999999">
      <c r="B375" s="227"/>
      <c r="C375" s="228"/>
      <c r="D375" s="229" t="s">
        <v>169</v>
      </c>
      <c r="E375" s="230" t="s">
        <v>1</v>
      </c>
      <c r="F375" s="231" t="s">
        <v>849</v>
      </c>
      <c r="G375" s="228"/>
      <c r="H375" s="232">
        <v>30</v>
      </c>
      <c r="I375" s="233"/>
      <c r="J375" s="228"/>
      <c r="K375" s="228"/>
      <c r="L375" s="234"/>
      <c r="M375" s="235"/>
      <c r="N375" s="236"/>
      <c r="O375" s="236"/>
      <c r="P375" s="236"/>
      <c r="Q375" s="236"/>
      <c r="R375" s="236"/>
      <c r="S375" s="236"/>
      <c r="T375" s="237"/>
      <c r="AT375" s="238" t="s">
        <v>169</v>
      </c>
      <c r="AU375" s="238" t="s">
        <v>83</v>
      </c>
      <c r="AV375" s="13" t="s">
        <v>83</v>
      </c>
      <c r="AW375" s="13" t="s">
        <v>30</v>
      </c>
      <c r="AX375" s="13" t="s">
        <v>73</v>
      </c>
      <c r="AY375" s="238" t="s">
        <v>142</v>
      </c>
    </row>
    <row r="376" spans="1:65" s="13" customFormat="1" ht="10.199999999999999">
      <c r="B376" s="227"/>
      <c r="C376" s="228"/>
      <c r="D376" s="229" t="s">
        <v>169</v>
      </c>
      <c r="E376" s="230" t="s">
        <v>1</v>
      </c>
      <c r="F376" s="231" t="s">
        <v>850</v>
      </c>
      <c r="G376" s="228"/>
      <c r="H376" s="232">
        <v>60</v>
      </c>
      <c r="I376" s="233"/>
      <c r="J376" s="228"/>
      <c r="K376" s="228"/>
      <c r="L376" s="234"/>
      <c r="M376" s="235"/>
      <c r="N376" s="236"/>
      <c r="O376" s="236"/>
      <c r="P376" s="236"/>
      <c r="Q376" s="236"/>
      <c r="R376" s="236"/>
      <c r="S376" s="236"/>
      <c r="T376" s="237"/>
      <c r="AT376" s="238" t="s">
        <v>169</v>
      </c>
      <c r="AU376" s="238" t="s">
        <v>83</v>
      </c>
      <c r="AV376" s="13" t="s">
        <v>83</v>
      </c>
      <c r="AW376" s="13" t="s">
        <v>30</v>
      </c>
      <c r="AX376" s="13" t="s">
        <v>73</v>
      </c>
      <c r="AY376" s="238" t="s">
        <v>142</v>
      </c>
    </row>
    <row r="377" spans="1:65" s="13" customFormat="1" ht="10.199999999999999">
      <c r="B377" s="227"/>
      <c r="C377" s="228"/>
      <c r="D377" s="229" t="s">
        <v>169</v>
      </c>
      <c r="E377" s="230" t="s">
        <v>1</v>
      </c>
      <c r="F377" s="231" t="s">
        <v>851</v>
      </c>
      <c r="G377" s="228"/>
      <c r="H377" s="232">
        <v>34</v>
      </c>
      <c r="I377" s="233"/>
      <c r="J377" s="228"/>
      <c r="K377" s="228"/>
      <c r="L377" s="234"/>
      <c r="M377" s="235"/>
      <c r="N377" s="236"/>
      <c r="O377" s="236"/>
      <c r="P377" s="236"/>
      <c r="Q377" s="236"/>
      <c r="R377" s="236"/>
      <c r="S377" s="236"/>
      <c r="T377" s="237"/>
      <c r="AT377" s="238" t="s">
        <v>169</v>
      </c>
      <c r="AU377" s="238" t="s">
        <v>83</v>
      </c>
      <c r="AV377" s="13" t="s">
        <v>83</v>
      </c>
      <c r="AW377" s="13" t="s">
        <v>30</v>
      </c>
      <c r="AX377" s="13" t="s">
        <v>73</v>
      </c>
      <c r="AY377" s="238" t="s">
        <v>142</v>
      </c>
    </row>
    <row r="378" spans="1:65" s="14" customFormat="1" ht="10.199999999999999">
      <c r="B378" s="239"/>
      <c r="C378" s="240"/>
      <c r="D378" s="229" t="s">
        <v>169</v>
      </c>
      <c r="E378" s="241" t="s">
        <v>1</v>
      </c>
      <c r="F378" s="242" t="s">
        <v>170</v>
      </c>
      <c r="G378" s="240"/>
      <c r="H378" s="243">
        <v>124</v>
      </c>
      <c r="I378" s="244"/>
      <c r="J378" s="240"/>
      <c r="K378" s="240"/>
      <c r="L378" s="245"/>
      <c r="M378" s="246"/>
      <c r="N378" s="247"/>
      <c r="O378" s="247"/>
      <c r="P378" s="247"/>
      <c r="Q378" s="247"/>
      <c r="R378" s="247"/>
      <c r="S378" s="247"/>
      <c r="T378" s="248"/>
      <c r="AT378" s="249" t="s">
        <v>169</v>
      </c>
      <c r="AU378" s="249" t="s">
        <v>83</v>
      </c>
      <c r="AV378" s="14" t="s">
        <v>150</v>
      </c>
      <c r="AW378" s="14" t="s">
        <v>30</v>
      </c>
      <c r="AX378" s="14" t="s">
        <v>81</v>
      </c>
      <c r="AY378" s="249" t="s">
        <v>142</v>
      </c>
    </row>
    <row r="379" spans="1:65" s="2" customFormat="1" ht="16.5" customHeight="1">
      <c r="A379" s="34"/>
      <c r="B379" s="35"/>
      <c r="C379" s="217" t="s">
        <v>852</v>
      </c>
      <c r="D379" s="217" t="s">
        <v>163</v>
      </c>
      <c r="E379" s="218" t="s">
        <v>853</v>
      </c>
      <c r="F379" s="219" t="s">
        <v>854</v>
      </c>
      <c r="G379" s="220" t="s">
        <v>166</v>
      </c>
      <c r="H379" s="221">
        <v>275</v>
      </c>
      <c r="I379" s="222"/>
      <c r="J379" s="223">
        <f>ROUND(I379*H379,2)</f>
        <v>0</v>
      </c>
      <c r="K379" s="219" t="s">
        <v>1</v>
      </c>
      <c r="L379" s="224"/>
      <c r="M379" s="225" t="s">
        <v>1</v>
      </c>
      <c r="N379" s="226" t="s">
        <v>40</v>
      </c>
      <c r="O379" s="72"/>
      <c r="P379" s="213">
        <f>O379*H379</f>
        <v>0</v>
      </c>
      <c r="Q379" s="213">
        <v>0</v>
      </c>
      <c r="R379" s="213">
        <f>Q379*H379</f>
        <v>0</v>
      </c>
      <c r="S379" s="213">
        <v>0</v>
      </c>
      <c r="T379" s="214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15" t="s">
        <v>279</v>
      </c>
      <c r="AT379" s="215" t="s">
        <v>163</v>
      </c>
      <c r="AU379" s="215" t="s">
        <v>83</v>
      </c>
      <c r="AY379" s="17" t="s">
        <v>142</v>
      </c>
      <c r="BE379" s="216">
        <f>IF(N379="základní",J379,0)</f>
        <v>0</v>
      </c>
      <c r="BF379" s="216">
        <f>IF(N379="snížená",J379,0)</f>
        <v>0</v>
      </c>
      <c r="BG379" s="216">
        <f>IF(N379="zákl. přenesená",J379,0)</f>
        <v>0</v>
      </c>
      <c r="BH379" s="216">
        <f>IF(N379="sníž. přenesená",J379,0)</f>
        <v>0</v>
      </c>
      <c r="BI379" s="216">
        <f>IF(N379="nulová",J379,0)</f>
        <v>0</v>
      </c>
      <c r="BJ379" s="17" t="s">
        <v>150</v>
      </c>
      <c r="BK379" s="216">
        <f>ROUND(I379*H379,2)</f>
        <v>0</v>
      </c>
      <c r="BL379" s="17" t="s">
        <v>215</v>
      </c>
      <c r="BM379" s="215" t="s">
        <v>855</v>
      </c>
    </row>
    <row r="380" spans="1:65" s="13" customFormat="1" ht="10.199999999999999">
      <c r="B380" s="227"/>
      <c r="C380" s="228"/>
      <c r="D380" s="229" t="s">
        <v>169</v>
      </c>
      <c r="E380" s="230" t="s">
        <v>1</v>
      </c>
      <c r="F380" s="231" t="s">
        <v>856</v>
      </c>
      <c r="G380" s="228"/>
      <c r="H380" s="232">
        <v>75</v>
      </c>
      <c r="I380" s="233"/>
      <c r="J380" s="228"/>
      <c r="K380" s="228"/>
      <c r="L380" s="234"/>
      <c r="M380" s="235"/>
      <c r="N380" s="236"/>
      <c r="O380" s="236"/>
      <c r="P380" s="236"/>
      <c r="Q380" s="236"/>
      <c r="R380" s="236"/>
      <c r="S380" s="236"/>
      <c r="T380" s="237"/>
      <c r="AT380" s="238" t="s">
        <v>169</v>
      </c>
      <c r="AU380" s="238" t="s">
        <v>83</v>
      </c>
      <c r="AV380" s="13" t="s">
        <v>83</v>
      </c>
      <c r="AW380" s="13" t="s">
        <v>30</v>
      </c>
      <c r="AX380" s="13" t="s">
        <v>73</v>
      </c>
      <c r="AY380" s="238" t="s">
        <v>142</v>
      </c>
    </row>
    <row r="381" spans="1:65" s="13" customFormat="1" ht="10.199999999999999">
      <c r="B381" s="227"/>
      <c r="C381" s="228"/>
      <c r="D381" s="229" t="s">
        <v>169</v>
      </c>
      <c r="E381" s="230" t="s">
        <v>1</v>
      </c>
      <c r="F381" s="231" t="s">
        <v>857</v>
      </c>
      <c r="G381" s="228"/>
      <c r="H381" s="232">
        <v>80</v>
      </c>
      <c r="I381" s="233"/>
      <c r="J381" s="228"/>
      <c r="K381" s="228"/>
      <c r="L381" s="234"/>
      <c r="M381" s="235"/>
      <c r="N381" s="236"/>
      <c r="O381" s="236"/>
      <c r="P381" s="236"/>
      <c r="Q381" s="236"/>
      <c r="R381" s="236"/>
      <c r="S381" s="236"/>
      <c r="T381" s="237"/>
      <c r="AT381" s="238" t="s">
        <v>169</v>
      </c>
      <c r="AU381" s="238" t="s">
        <v>83</v>
      </c>
      <c r="AV381" s="13" t="s">
        <v>83</v>
      </c>
      <c r="AW381" s="13" t="s">
        <v>30</v>
      </c>
      <c r="AX381" s="13" t="s">
        <v>73</v>
      </c>
      <c r="AY381" s="238" t="s">
        <v>142</v>
      </c>
    </row>
    <row r="382" spans="1:65" s="13" customFormat="1" ht="10.199999999999999">
      <c r="B382" s="227"/>
      <c r="C382" s="228"/>
      <c r="D382" s="229" t="s">
        <v>169</v>
      </c>
      <c r="E382" s="230" t="s">
        <v>1</v>
      </c>
      <c r="F382" s="231" t="s">
        <v>858</v>
      </c>
      <c r="G382" s="228"/>
      <c r="H382" s="232">
        <v>120</v>
      </c>
      <c r="I382" s="233"/>
      <c r="J382" s="228"/>
      <c r="K382" s="228"/>
      <c r="L382" s="234"/>
      <c r="M382" s="235"/>
      <c r="N382" s="236"/>
      <c r="O382" s="236"/>
      <c r="P382" s="236"/>
      <c r="Q382" s="236"/>
      <c r="R382" s="236"/>
      <c r="S382" s="236"/>
      <c r="T382" s="237"/>
      <c r="AT382" s="238" t="s">
        <v>169</v>
      </c>
      <c r="AU382" s="238" t="s">
        <v>83</v>
      </c>
      <c r="AV382" s="13" t="s">
        <v>83</v>
      </c>
      <c r="AW382" s="13" t="s">
        <v>30</v>
      </c>
      <c r="AX382" s="13" t="s">
        <v>73</v>
      </c>
      <c r="AY382" s="238" t="s">
        <v>142</v>
      </c>
    </row>
    <row r="383" spans="1:65" s="14" customFormat="1" ht="10.199999999999999">
      <c r="B383" s="239"/>
      <c r="C383" s="240"/>
      <c r="D383" s="229" t="s">
        <v>169</v>
      </c>
      <c r="E383" s="241" t="s">
        <v>1</v>
      </c>
      <c r="F383" s="242" t="s">
        <v>170</v>
      </c>
      <c r="G383" s="240"/>
      <c r="H383" s="243">
        <v>275</v>
      </c>
      <c r="I383" s="244"/>
      <c r="J383" s="240"/>
      <c r="K383" s="240"/>
      <c r="L383" s="245"/>
      <c r="M383" s="246"/>
      <c r="N383" s="247"/>
      <c r="O383" s="247"/>
      <c r="P383" s="247"/>
      <c r="Q383" s="247"/>
      <c r="R383" s="247"/>
      <c r="S383" s="247"/>
      <c r="T383" s="248"/>
      <c r="AT383" s="249" t="s">
        <v>169</v>
      </c>
      <c r="AU383" s="249" t="s">
        <v>83</v>
      </c>
      <c r="AV383" s="14" t="s">
        <v>150</v>
      </c>
      <c r="AW383" s="14" t="s">
        <v>30</v>
      </c>
      <c r="AX383" s="14" t="s">
        <v>81</v>
      </c>
      <c r="AY383" s="249" t="s">
        <v>142</v>
      </c>
    </row>
    <row r="384" spans="1:65" s="2" customFormat="1" ht="16.5" customHeight="1">
      <c r="A384" s="34"/>
      <c r="B384" s="35"/>
      <c r="C384" s="217" t="s">
        <v>859</v>
      </c>
      <c r="D384" s="217" t="s">
        <v>163</v>
      </c>
      <c r="E384" s="218" t="s">
        <v>860</v>
      </c>
      <c r="F384" s="219" t="s">
        <v>861</v>
      </c>
      <c r="G384" s="220" t="s">
        <v>166</v>
      </c>
      <c r="H384" s="221">
        <v>465</v>
      </c>
      <c r="I384" s="222"/>
      <c r="J384" s="223">
        <f>ROUND(I384*H384,2)</f>
        <v>0</v>
      </c>
      <c r="K384" s="219" t="s">
        <v>1</v>
      </c>
      <c r="L384" s="224"/>
      <c r="M384" s="225" t="s">
        <v>1</v>
      </c>
      <c r="N384" s="226" t="s">
        <v>40</v>
      </c>
      <c r="O384" s="72"/>
      <c r="P384" s="213">
        <f>O384*H384</f>
        <v>0</v>
      </c>
      <c r="Q384" s="213">
        <v>0</v>
      </c>
      <c r="R384" s="213">
        <f>Q384*H384</f>
        <v>0</v>
      </c>
      <c r="S384" s="213">
        <v>0</v>
      </c>
      <c r="T384" s="214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15" t="s">
        <v>279</v>
      </c>
      <c r="AT384" s="215" t="s">
        <v>163</v>
      </c>
      <c r="AU384" s="215" t="s">
        <v>83</v>
      </c>
      <c r="AY384" s="17" t="s">
        <v>142</v>
      </c>
      <c r="BE384" s="216">
        <f>IF(N384="základní",J384,0)</f>
        <v>0</v>
      </c>
      <c r="BF384" s="216">
        <f>IF(N384="snížená",J384,0)</f>
        <v>0</v>
      </c>
      <c r="BG384" s="216">
        <f>IF(N384="zákl. přenesená",J384,0)</f>
        <v>0</v>
      </c>
      <c r="BH384" s="216">
        <f>IF(N384="sníž. přenesená",J384,0)</f>
        <v>0</v>
      </c>
      <c r="BI384" s="216">
        <f>IF(N384="nulová",J384,0)</f>
        <v>0</v>
      </c>
      <c r="BJ384" s="17" t="s">
        <v>150</v>
      </c>
      <c r="BK384" s="216">
        <f>ROUND(I384*H384,2)</f>
        <v>0</v>
      </c>
      <c r="BL384" s="17" t="s">
        <v>215</v>
      </c>
      <c r="BM384" s="215" t="s">
        <v>862</v>
      </c>
    </row>
    <row r="385" spans="1:65" s="13" customFormat="1" ht="10.199999999999999">
      <c r="B385" s="227"/>
      <c r="C385" s="228"/>
      <c r="D385" s="229" t="s">
        <v>169</v>
      </c>
      <c r="E385" s="230" t="s">
        <v>1</v>
      </c>
      <c r="F385" s="231" t="s">
        <v>856</v>
      </c>
      <c r="G385" s="228"/>
      <c r="H385" s="232">
        <v>75</v>
      </c>
      <c r="I385" s="233"/>
      <c r="J385" s="228"/>
      <c r="K385" s="228"/>
      <c r="L385" s="234"/>
      <c r="M385" s="235"/>
      <c r="N385" s="236"/>
      <c r="O385" s="236"/>
      <c r="P385" s="236"/>
      <c r="Q385" s="236"/>
      <c r="R385" s="236"/>
      <c r="S385" s="236"/>
      <c r="T385" s="237"/>
      <c r="AT385" s="238" t="s">
        <v>169</v>
      </c>
      <c r="AU385" s="238" t="s">
        <v>83</v>
      </c>
      <c r="AV385" s="13" t="s">
        <v>83</v>
      </c>
      <c r="AW385" s="13" t="s">
        <v>30</v>
      </c>
      <c r="AX385" s="13" t="s">
        <v>73</v>
      </c>
      <c r="AY385" s="238" t="s">
        <v>142</v>
      </c>
    </row>
    <row r="386" spans="1:65" s="13" customFormat="1" ht="10.199999999999999">
      <c r="B386" s="227"/>
      <c r="C386" s="228"/>
      <c r="D386" s="229" t="s">
        <v>169</v>
      </c>
      <c r="E386" s="230" t="s">
        <v>1</v>
      </c>
      <c r="F386" s="231" t="s">
        <v>857</v>
      </c>
      <c r="G386" s="228"/>
      <c r="H386" s="232">
        <v>80</v>
      </c>
      <c r="I386" s="233"/>
      <c r="J386" s="228"/>
      <c r="K386" s="228"/>
      <c r="L386" s="234"/>
      <c r="M386" s="235"/>
      <c r="N386" s="236"/>
      <c r="O386" s="236"/>
      <c r="P386" s="236"/>
      <c r="Q386" s="236"/>
      <c r="R386" s="236"/>
      <c r="S386" s="236"/>
      <c r="T386" s="237"/>
      <c r="AT386" s="238" t="s">
        <v>169</v>
      </c>
      <c r="AU386" s="238" t="s">
        <v>83</v>
      </c>
      <c r="AV386" s="13" t="s">
        <v>83</v>
      </c>
      <c r="AW386" s="13" t="s">
        <v>30</v>
      </c>
      <c r="AX386" s="13" t="s">
        <v>73</v>
      </c>
      <c r="AY386" s="238" t="s">
        <v>142</v>
      </c>
    </row>
    <row r="387" spans="1:65" s="13" customFormat="1" ht="10.199999999999999">
      <c r="B387" s="227"/>
      <c r="C387" s="228"/>
      <c r="D387" s="229" t="s">
        <v>169</v>
      </c>
      <c r="E387" s="230" t="s">
        <v>1</v>
      </c>
      <c r="F387" s="231" t="s">
        <v>863</v>
      </c>
      <c r="G387" s="228"/>
      <c r="H387" s="232">
        <v>170</v>
      </c>
      <c r="I387" s="233"/>
      <c r="J387" s="228"/>
      <c r="K387" s="228"/>
      <c r="L387" s="234"/>
      <c r="M387" s="235"/>
      <c r="N387" s="236"/>
      <c r="O387" s="236"/>
      <c r="P387" s="236"/>
      <c r="Q387" s="236"/>
      <c r="R387" s="236"/>
      <c r="S387" s="236"/>
      <c r="T387" s="237"/>
      <c r="AT387" s="238" t="s">
        <v>169</v>
      </c>
      <c r="AU387" s="238" t="s">
        <v>83</v>
      </c>
      <c r="AV387" s="13" t="s">
        <v>83</v>
      </c>
      <c r="AW387" s="13" t="s">
        <v>30</v>
      </c>
      <c r="AX387" s="13" t="s">
        <v>73</v>
      </c>
      <c r="AY387" s="238" t="s">
        <v>142</v>
      </c>
    </row>
    <row r="388" spans="1:65" s="13" customFormat="1" ht="10.199999999999999">
      <c r="B388" s="227"/>
      <c r="C388" s="228"/>
      <c r="D388" s="229" t="s">
        <v>169</v>
      </c>
      <c r="E388" s="230" t="s">
        <v>1</v>
      </c>
      <c r="F388" s="231" t="s">
        <v>864</v>
      </c>
      <c r="G388" s="228"/>
      <c r="H388" s="232">
        <v>140</v>
      </c>
      <c r="I388" s="233"/>
      <c r="J388" s="228"/>
      <c r="K388" s="228"/>
      <c r="L388" s="234"/>
      <c r="M388" s="235"/>
      <c r="N388" s="236"/>
      <c r="O388" s="236"/>
      <c r="P388" s="236"/>
      <c r="Q388" s="236"/>
      <c r="R388" s="236"/>
      <c r="S388" s="236"/>
      <c r="T388" s="237"/>
      <c r="AT388" s="238" t="s">
        <v>169</v>
      </c>
      <c r="AU388" s="238" t="s">
        <v>83</v>
      </c>
      <c r="AV388" s="13" t="s">
        <v>83</v>
      </c>
      <c r="AW388" s="13" t="s">
        <v>30</v>
      </c>
      <c r="AX388" s="13" t="s">
        <v>73</v>
      </c>
      <c r="AY388" s="238" t="s">
        <v>142</v>
      </c>
    </row>
    <row r="389" spans="1:65" s="14" customFormat="1" ht="10.199999999999999">
      <c r="B389" s="239"/>
      <c r="C389" s="240"/>
      <c r="D389" s="229" t="s">
        <v>169</v>
      </c>
      <c r="E389" s="241" t="s">
        <v>1</v>
      </c>
      <c r="F389" s="242" t="s">
        <v>170</v>
      </c>
      <c r="G389" s="240"/>
      <c r="H389" s="243">
        <v>465</v>
      </c>
      <c r="I389" s="244"/>
      <c r="J389" s="240"/>
      <c r="K389" s="240"/>
      <c r="L389" s="245"/>
      <c r="M389" s="246"/>
      <c r="N389" s="247"/>
      <c r="O389" s="247"/>
      <c r="P389" s="247"/>
      <c r="Q389" s="247"/>
      <c r="R389" s="247"/>
      <c r="S389" s="247"/>
      <c r="T389" s="248"/>
      <c r="AT389" s="249" t="s">
        <v>169</v>
      </c>
      <c r="AU389" s="249" t="s">
        <v>83</v>
      </c>
      <c r="AV389" s="14" t="s">
        <v>150</v>
      </c>
      <c r="AW389" s="14" t="s">
        <v>30</v>
      </c>
      <c r="AX389" s="14" t="s">
        <v>81</v>
      </c>
      <c r="AY389" s="249" t="s">
        <v>142</v>
      </c>
    </row>
    <row r="390" spans="1:65" s="2" customFormat="1" ht="16.5" customHeight="1">
      <c r="A390" s="34"/>
      <c r="B390" s="35"/>
      <c r="C390" s="217" t="s">
        <v>865</v>
      </c>
      <c r="D390" s="217" t="s">
        <v>163</v>
      </c>
      <c r="E390" s="218" t="s">
        <v>866</v>
      </c>
      <c r="F390" s="219" t="s">
        <v>867</v>
      </c>
      <c r="G390" s="220" t="s">
        <v>166</v>
      </c>
      <c r="H390" s="221">
        <v>365</v>
      </c>
      <c r="I390" s="222"/>
      <c r="J390" s="223">
        <f>ROUND(I390*H390,2)</f>
        <v>0</v>
      </c>
      <c r="K390" s="219" t="s">
        <v>1</v>
      </c>
      <c r="L390" s="224"/>
      <c r="M390" s="225" t="s">
        <v>1</v>
      </c>
      <c r="N390" s="226" t="s">
        <v>40</v>
      </c>
      <c r="O390" s="72"/>
      <c r="P390" s="213">
        <f>O390*H390</f>
        <v>0</v>
      </c>
      <c r="Q390" s="213">
        <v>0</v>
      </c>
      <c r="R390" s="213">
        <f>Q390*H390</f>
        <v>0</v>
      </c>
      <c r="S390" s="213">
        <v>0</v>
      </c>
      <c r="T390" s="214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15" t="s">
        <v>279</v>
      </c>
      <c r="AT390" s="215" t="s">
        <v>163</v>
      </c>
      <c r="AU390" s="215" t="s">
        <v>83</v>
      </c>
      <c r="AY390" s="17" t="s">
        <v>142</v>
      </c>
      <c r="BE390" s="216">
        <f>IF(N390="základní",J390,0)</f>
        <v>0</v>
      </c>
      <c r="BF390" s="216">
        <f>IF(N390="snížená",J390,0)</f>
        <v>0</v>
      </c>
      <c r="BG390" s="216">
        <f>IF(N390="zákl. přenesená",J390,0)</f>
        <v>0</v>
      </c>
      <c r="BH390" s="216">
        <f>IF(N390="sníž. přenesená",J390,0)</f>
        <v>0</v>
      </c>
      <c r="BI390" s="216">
        <f>IF(N390="nulová",J390,0)</f>
        <v>0</v>
      </c>
      <c r="BJ390" s="17" t="s">
        <v>150</v>
      </c>
      <c r="BK390" s="216">
        <f>ROUND(I390*H390,2)</f>
        <v>0</v>
      </c>
      <c r="BL390" s="17" t="s">
        <v>215</v>
      </c>
      <c r="BM390" s="215" t="s">
        <v>868</v>
      </c>
    </row>
    <row r="391" spans="1:65" s="13" customFormat="1" ht="10.199999999999999">
      <c r="B391" s="227"/>
      <c r="C391" s="228"/>
      <c r="D391" s="229" t="s">
        <v>169</v>
      </c>
      <c r="E391" s="230" t="s">
        <v>1</v>
      </c>
      <c r="F391" s="231" t="s">
        <v>869</v>
      </c>
      <c r="G391" s="228"/>
      <c r="H391" s="232">
        <v>80</v>
      </c>
      <c r="I391" s="233"/>
      <c r="J391" s="228"/>
      <c r="K391" s="228"/>
      <c r="L391" s="234"/>
      <c r="M391" s="235"/>
      <c r="N391" s="236"/>
      <c r="O391" s="236"/>
      <c r="P391" s="236"/>
      <c r="Q391" s="236"/>
      <c r="R391" s="236"/>
      <c r="S391" s="236"/>
      <c r="T391" s="237"/>
      <c r="AT391" s="238" t="s">
        <v>169</v>
      </c>
      <c r="AU391" s="238" t="s">
        <v>83</v>
      </c>
      <c r="AV391" s="13" t="s">
        <v>83</v>
      </c>
      <c r="AW391" s="13" t="s">
        <v>30</v>
      </c>
      <c r="AX391" s="13" t="s">
        <v>73</v>
      </c>
      <c r="AY391" s="238" t="s">
        <v>142</v>
      </c>
    </row>
    <row r="392" spans="1:65" s="13" customFormat="1" ht="10.199999999999999">
      <c r="B392" s="227"/>
      <c r="C392" s="228"/>
      <c r="D392" s="229" t="s">
        <v>169</v>
      </c>
      <c r="E392" s="230" t="s">
        <v>1</v>
      </c>
      <c r="F392" s="231" t="s">
        <v>870</v>
      </c>
      <c r="G392" s="228"/>
      <c r="H392" s="232">
        <v>120</v>
      </c>
      <c r="I392" s="233"/>
      <c r="J392" s="228"/>
      <c r="K392" s="228"/>
      <c r="L392" s="234"/>
      <c r="M392" s="235"/>
      <c r="N392" s="236"/>
      <c r="O392" s="236"/>
      <c r="P392" s="236"/>
      <c r="Q392" s="236"/>
      <c r="R392" s="236"/>
      <c r="S392" s="236"/>
      <c r="T392" s="237"/>
      <c r="AT392" s="238" t="s">
        <v>169</v>
      </c>
      <c r="AU392" s="238" t="s">
        <v>83</v>
      </c>
      <c r="AV392" s="13" t="s">
        <v>83</v>
      </c>
      <c r="AW392" s="13" t="s">
        <v>30</v>
      </c>
      <c r="AX392" s="13" t="s">
        <v>73</v>
      </c>
      <c r="AY392" s="238" t="s">
        <v>142</v>
      </c>
    </row>
    <row r="393" spans="1:65" s="13" customFormat="1" ht="10.199999999999999">
      <c r="B393" s="227"/>
      <c r="C393" s="228"/>
      <c r="D393" s="229" t="s">
        <v>169</v>
      </c>
      <c r="E393" s="230" t="s">
        <v>1</v>
      </c>
      <c r="F393" s="231" t="s">
        <v>871</v>
      </c>
      <c r="G393" s="228"/>
      <c r="H393" s="232">
        <v>80</v>
      </c>
      <c r="I393" s="233"/>
      <c r="J393" s="228"/>
      <c r="K393" s="228"/>
      <c r="L393" s="234"/>
      <c r="M393" s="235"/>
      <c r="N393" s="236"/>
      <c r="O393" s="236"/>
      <c r="P393" s="236"/>
      <c r="Q393" s="236"/>
      <c r="R393" s="236"/>
      <c r="S393" s="236"/>
      <c r="T393" s="237"/>
      <c r="AT393" s="238" t="s">
        <v>169</v>
      </c>
      <c r="AU393" s="238" t="s">
        <v>83</v>
      </c>
      <c r="AV393" s="13" t="s">
        <v>83</v>
      </c>
      <c r="AW393" s="13" t="s">
        <v>30</v>
      </c>
      <c r="AX393" s="13" t="s">
        <v>73</v>
      </c>
      <c r="AY393" s="238" t="s">
        <v>142</v>
      </c>
    </row>
    <row r="394" spans="1:65" s="13" customFormat="1" ht="10.199999999999999">
      <c r="B394" s="227"/>
      <c r="C394" s="228"/>
      <c r="D394" s="229" t="s">
        <v>169</v>
      </c>
      <c r="E394" s="230" t="s">
        <v>1</v>
      </c>
      <c r="F394" s="231" t="s">
        <v>872</v>
      </c>
      <c r="G394" s="228"/>
      <c r="H394" s="232">
        <v>85</v>
      </c>
      <c r="I394" s="233"/>
      <c r="J394" s="228"/>
      <c r="K394" s="228"/>
      <c r="L394" s="234"/>
      <c r="M394" s="235"/>
      <c r="N394" s="236"/>
      <c r="O394" s="236"/>
      <c r="P394" s="236"/>
      <c r="Q394" s="236"/>
      <c r="R394" s="236"/>
      <c r="S394" s="236"/>
      <c r="T394" s="237"/>
      <c r="AT394" s="238" t="s">
        <v>169</v>
      </c>
      <c r="AU394" s="238" t="s">
        <v>83</v>
      </c>
      <c r="AV394" s="13" t="s">
        <v>83</v>
      </c>
      <c r="AW394" s="13" t="s">
        <v>30</v>
      </c>
      <c r="AX394" s="13" t="s">
        <v>73</v>
      </c>
      <c r="AY394" s="238" t="s">
        <v>142</v>
      </c>
    </row>
    <row r="395" spans="1:65" s="14" customFormat="1" ht="10.199999999999999">
      <c r="B395" s="239"/>
      <c r="C395" s="240"/>
      <c r="D395" s="229" t="s">
        <v>169</v>
      </c>
      <c r="E395" s="241" t="s">
        <v>1</v>
      </c>
      <c r="F395" s="242" t="s">
        <v>170</v>
      </c>
      <c r="G395" s="240"/>
      <c r="H395" s="243">
        <v>365</v>
      </c>
      <c r="I395" s="244"/>
      <c r="J395" s="240"/>
      <c r="K395" s="240"/>
      <c r="L395" s="245"/>
      <c r="M395" s="246"/>
      <c r="N395" s="247"/>
      <c r="O395" s="247"/>
      <c r="P395" s="247"/>
      <c r="Q395" s="247"/>
      <c r="R395" s="247"/>
      <c r="S395" s="247"/>
      <c r="T395" s="248"/>
      <c r="AT395" s="249" t="s">
        <v>169</v>
      </c>
      <c r="AU395" s="249" t="s">
        <v>83</v>
      </c>
      <c r="AV395" s="14" t="s">
        <v>150</v>
      </c>
      <c r="AW395" s="14" t="s">
        <v>30</v>
      </c>
      <c r="AX395" s="14" t="s">
        <v>81</v>
      </c>
      <c r="AY395" s="249" t="s">
        <v>142</v>
      </c>
    </row>
    <row r="396" spans="1:65" s="2" customFormat="1" ht="16.5" customHeight="1">
      <c r="A396" s="34"/>
      <c r="B396" s="35"/>
      <c r="C396" s="217" t="s">
        <v>873</v>
      </c>
      <c r="D396" s="217" t="s">
        <v>163</v>
      </c>
      <c r="E396" s="218" t="s">
        <v>874</v>
      </c>
      <c r="F396" s="219" t="s">
        <v>875</v>
      </c>
      <c r="G396" s="220" t="s">
        <v>166</v>
      </c>
      <c r="H396" s="221">
        <v>465</v>
      </c>
      <c r="I396" s="222"/>
      <c r="J396" s="223">
        <f>ROUND(I396*H396,2)</f>
        <v>0</v>
      </c>
      <c r="K396" s="219" t="s">
        <v>1</v>
      </c>
      <c r="L396" s="224"/>
      <c r="M396" s="225" t="s">
        <v>1</v>
      </c>
      <c r="N396" s="226" t="s">
        <v>40</v>
      </c>
      <c r="O396" s="72"/>
      <c r="P396" s="213">
        <f>O396*H396</f>
        <v>0</v>
      </c>
      <c r="Q396" s="213">
        <v>0</v>
      </c>
      <c r="R396" s="213">
        <f>Q396*H396</f>
        <v>0</v>
      </c>
      <c r="S396" s="213">
        <v>0</v>
      </c>
      <c r="T396" s="214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15" t="s">
        <v>279</v>
      </c>
      <c r="AT396" s="215" t="s">
        <v>163</v>
      </c>
      <c r="AU396" s="215" t="s">
        <v>83</v>
      </c>
      <c r="AY396" s="17" t="s">
        <v>142</v>
      </c>
      <c r="BE396" s="216">
        <f>IF(N396="základní",J396,0)</f>
        <v>0</v>
      </c>
      <c r="BF396" s="216">
        <f>IF(N396="snížená",J396,0)</f>
        <v>0</v>
      </c>
      <c r="BG396" s="216">
        <f>IF(N396="zákl. přenesená",J396,0)</f>
        <v>0</v>
      </c>
      <c r="BH396" s="216">
        <f>IF(N396="sníž. přenesená",J396,0)</f>
        <v>0</v>
      </c>
      <c r="BI396" s="216">
        <f>IF(N396="nulová",J396,0)</f>
        <v>0</v>
      </c>
      <c r="BJ396" s="17" t="s">
        <v>150</v>
      </c>
      <c r="BK396" s="216">
        <f>ROUND(I396*H396,2)</f>
        <v>0</v>
      </c>
      <c r="BL396" s="17" t="s">
        <v>215</v>
      </c>
      <c r="BM396" s="215" t="s">
        <v>876</v>
      </c>
    </row>
    <row r="397" spans="1:65" s="13" customFormat="1" ht="10.199999999999999">
      <c r="B397" s="227"/>
      <c r="C397" s="228"/>
      <c r="D397" s="229" t="s">
        <v>169</v>
      </c>
      <c r="E397" s="230" t="s">
        <v>1</v>
      </c>
      <c r="F397" s="231" t="s">
        <v>856</v>
      </c>
      <c r="G397" s="228"/>
      <c r="H397" s="232">
        <v>75</v>
      </c>
      <c r="I397" s="233"/>
      <c r="J397" s="228"/>
      <c r="K397" s="228"/>
      <c r="L397" s="234"/>
      <c r="M397" s="235"/>
      <c r="N397" s="236"/>
      <c r="O397" s="236"/>
      <c r="P397" s="236"/>
      <c r="Q397" s="236"/>
      <c r="R397" s="236"/>
      <c r="S397" s="236"/>
      <c r="T397" s="237"/>
      <c r="AT397" s="238" t="s">
        <v>169</v>
      </c>
      <c r="AU397" s="238" t="s">
        <v>83</v>
      </c>
      <c r="AV397" s="13" t="s">
        <v>83</v>
      </c>
      <c r="AW397" s="13" t="s">
        <v>30</v>
      </c>
      <c r="AX397" s="13" t="s">
        <v>73</v>
      </c>
      <c r="AY397" s="238" t="s">
        <v>142</v>
      </c>
    </row>
    <row r="398" spans="1:65" s="13" customFormat="1" ht="10.199999999999999">
      <c r="B398" s="227"/>
      <c r="C398" s="228"/>
      <c r="D398" s="229" t="s">
        <v>169</v>
      </c>
      <c r="E398" s="230" t="s">
        <v>1</v>
      </c>
      <c r="F398" s="231" t="s">
        <v>857</v>
      </c>
      <c r="G398" s="228"/>
      <c r="H398" s="232">
        <v>80</v>
      </c>
      <c r="I398" s="233"/>
      <c r="J398" s="228"/>
      <c r="K398" s="228"/>
      <c r="L398" s="234"/>
      <c r="M398" s="235"/>
      <c r="N398" s="236"/>
      <c r="O398" s="236"/>
      <c r="P398" s="236"/>
      <c r="Q398" s="236"/>
      <c r="R398" s="236"/>
      <c r="S398" s="236"/>
      <c r="T398" s="237"/>
      <c r="AT398" s="238" t="s">
        <v>169</v>
      </c>
      <c r="AU398" s="238" t="s">
        <v>83</v>
      </c>
      <c r="AV398" s="13" t="s">
        <v>83</v>
      </c>
      <c r="AW398" s="13" t="s">
        <v>30</v>
      </c>
      <c r="AX398" s="13" t="s">
        <v>73</v>
      </c>
      <c r="AY398" s="238" t="s">
        <v>142</v>
      </c>
    </row>
    <row r="399" spans="1:65" s="13" customFormat="1" ht="10.199999999999999">
      <c r="B399" s="227"/>
      <c r="C399" s="228"/>
      <c r="D399" s="229" t="s">
        <v>169</v>
      </c>
      <c r="E399" s="230" t="s">
        <v>1</v>
      </c>
      <c r="F399" s="231" t="s">
        <v>863</v>
      </c>
      <c r="G399" s="228"/>
      <c r="H399" s="232">
        <v>170</v>
      </c>
      <c r="I399" s="233"/>
      <c r="J399" s="228"/>
      <c r="K399" s="228"/>
      <c r="L399" s="234"/>
      <c r="M399" s="235"/>
      <c r="N399" s="236"/>
      <c r="O399" s="236"/>
      <c r="P399" s="236"/>
      <c r="Q399" s="236"/>
      <c r="R399" s="236"/>
      <c r="S399" s="236"/>
      <c r="T399" s="237"/>
      <c r="AT399" s="238" t="s">
        <v>169</v>
      </c>
      <c r="AU399" s="238" t="s">
        <v>83</v>
      </c>
      <c r="AV399" s="13" t="s">
        <v>83</v>
      </c>
      <c r="AW399" s="13" t="s">
        <v>30</v>
      </c>
      <c r="AX399" s="13" t="s">
        <v>73</v>
      </c>
      <c r="AY399" s="238" t="s">
        <v>142</v>
      </c>
    </row>
    <row r="400" spans="1:65" s="13" customFormat="1" ht="10.199999999999999">
      <c r="B400" s="227"/>
      <c r="C400" s="228"/>
      <c r="D400" s="229" t="s">
        <v>169</v>
      </c>
      <c r="E400" s="230" t="s">
        <v>1</v>
      </c>
      <c r="F400" s="231" t="s">
        <v>864</v>
      </c>
      <c r="G400" s="228"/>
      <c r="H400" s="232">
        <v>140</v>
      </c>
      <c r="I400" s="233"/>
      <c r="J400" s="228"/>
      <c r="K400" s="228"/>
      <c r="L400" s="234"/>
      <c r="M400" s="235"/>
      <c r="N400" s="236"/>
      <c r="O400" s="236"/>
      <c r="P400" s="236"/>
      <c r="Q400" s="236"/>
      <c r="R400" s="236"/>
      <c r="S400" s="236"/>
      <c r="T400" s="237"/>
      <c r="AT400" s="238" t="s">
        <v>169</v>
      </c>
      <c r="AU400" s="238" t="s">
        <v>83</v>
      </c>
      <c r="AV400" s="13" t="s">
        <v>83</v>
      </c>
      <c r="AW400" s="13" t="s">
        <v>30</v>
      </c>
      <c r="AX400" s="13" t="s">
        <v>73</v>
      </c>
      <c r="AY400" s="238" t="s">
        <v>142</v>
      </c>
    </row>
    <row r="401" spans="1:65" s="14" customFormat="1" ht="10.199999999999999">
      <c r="B401" s="239"/>
      <c r="C401" s="240"/>
      <c r="D401" s="229" t="s">
        <v>169</v>
      </c>
      <c r="E401" s="241" t="s">
        <v>1</v>
      </c>
      <c r="F401" s="242" t="s">
        <v>170</v>
      </c>
      <c r="G401" s="240"/>
      <c r="H401" s="243">
        <v>465</v>
      </c>
      <c r="I401" s="244"/>
      <c r="J401" s="240"/>
      <c r="K401" s="240"/>
      <c r="L401" s="245"/>
      <c r="M401" s="246"/>
      <c r="N401" s="247"/>
      <c r="O401" s="247"/>
      <c r="P401" s="247"/>
      <c r="Q401" s="247"/>
      <c r="R401" s="247"/>
      <c r="S401" s="247"/>
      <c r="T401" s="248"/>
      <c r="AT401" s="249" t="s">
        <v>169</v>
      </c>
      <c r="AU401" s="249" t="s">
        <v>83</v>
      </c>
      <c r="AV401" s="14" t="s">
        <v>150</v>
      </c>
      <c r="AW401" s="14" t="s">
        <v>30</v>
      </c>
      <c r="AX401" s="14" t="s">
        <v>81</v>
      </c>
      <c r="AY401" s="249" t="s">
        <v>142</v>
      </c>
    </row>
    <row r="402" spans="1:65" s="2" customFormat="1" ht="21.75" customHeight="1">
      <c r="A402" s="34"/>
      <c r="B402" s="35"/>
      <c r="C402" s="217" t="s">
        <v>877</v>
      </c>
      <c r="D402" s="217" t="s">
        <v>163</v>
      </c>
      <c r="E402" s="218" t="s">
        <v>878</v>
      </c>
      <c r="F402" s="219" t="s">
        <v>879</v>
      </c>
      <c r="G402" s="220" t="s">
        <v>166</v>
      </c>
      <c r="H402" s="221">
        <v>642</v>
      </c>
      <c r="I402" s="222"/>
      <c r="J402" s="223">
        <f>ROUND(I402*H402,2)</f>
        <v>0</v>
      </c>
      <c r="K402" s="219" t="s">
        <v>1</v>
      </c>
      <c r="L402" s="224"/>
      <c r="M402" s="225" t="s">
        <v>1</v>
      </c>
      <c r="N402" s="226" t="s">
        <v>40</v>
      </c>
      <c r="O402" s="72"/>
      <c r="P402" s="213">
        <f>O402*H402</f>
        <v>0</v>
      </c>
      <c r="Q402" s="213">
        <v>0</v>
      </c>
      <c r="R402" s="213">
        <f>Q402*H402</f>
        <v>0</v>
      </c>
      <c r="S402" s="213">
        <v>0</v>
      </c>
      <c r="T402" s="214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15" t="s">
        <v>279</v>
      </c>
      <c r="AT402" s="215" t="s">
        <v>163</v>
      </c>
      <c r="AU402" s="215" t="s">
        <v>83</v>
      </c>
      <c r="AY402" s="17" t="s">
        <v>142</v>
      </c>
      <c r="BE402" s="216">
        <f>IF(N402="základní",J402,0)</f>
        <v>0</v>
      </c>
      <c r="BF402" s="216">
        <f>IF(N402="snížená",J402,0)</f>
        <v>0</v>
      </c>
      <c r="BG402" s="216">
        <f>IF(N402="zákl. přenesená",J402,0)</f>
        <v>0</v>
      </c>
      <c r="BH402" s="216">
        <f>IF(N402="sníž. přenesená",J402,0)</f>
        <v>0</v>
      </c>
      <c r="BI402" s="216">
        <f>IF(N402="nulová",J402,0)</f>
        <v>0</v>
      </c>
      <c r="BJ402" s="17" t="s">
        <v>150</v>
      </c>
      <c r="BK402" s="216">
        <f>ROUND(I402*H402,2)</f>
        <v>0</v>
      </c>
      <c r="BL402" s="17" t="s">
        <v>215</v>
      </c>
      <c r="BM402" s="215" t="s">
        <v>880</v>
      </c>
    </row>
    <row r="403" spans="1:65" s="15" customFormat="1" ht="10.199999999999999">
      <c r="B403" s="253"/>
      <c r="C403" s="254"/>
      <c r="D403" s="229" t="s">
        <v>169</v>
      </c>
      <c r="E403" s="255" t="s">
        <v>1</v>
      </c>
      <c r="F403" s="256" t="s">
        <v>881</v>
      </c>
      <c r="G403" s="254"/>
      <c r="H403" s="255" t="s">
        <v>1</v>
      </c>
      <c r="I403" s="257"/>
      <c r="J403" s="254"/>
      <c r="K403" s="254"/>
      <c r="L403" s="258"/>
      <c r="M403" s="259"/>
      <c r="N403" s="260"/>
      <c r="O403" s="260"/>
      <c r="P403" s="260"/>
      <c r="Q403" s="260"/>
      <c r="R403" s="260"/>
      <c r="S403" s="260"/>
      <c r="T403" s="261"/>
      <c r="AT403" s="262" t="s">
        <v>169</v>
      </c>
      <c r="AU403" s="262" t="s">
        <v>83</v>
      </c>
      <c r="AV403" s="15" t="s">
        <v>81</v>
      </c>
      <c r="AW403" s="15" t="s">
        <v>30</v>
      </c>
      <c r="AX403" s="15" t="s">
        <v>73</v>
      </c>
      <c r="AY403" s="262" t="s">
        <v>142</v>
      </c>
    </row>
    <row r="404" spans="1:65" s="13" customFormat="1" ht="10.199999999999999">
      <c r="B404" s="227"/>
      <c r="C404" s="228"/>
      <c r="D404" s="229" t="s">
        <v>169</v>
      </c>
      <c r="E404" s="230" t="s">
        <v>1</v>
      </c>
      <c r="F404" s="231" t="s">
        <v>882</v>
      </c>
      <c r="G404" s="228"/>
      <c r="H404" s="232">
        <v>30</v>
      </c>
      <c r="I404" s="233"/>
      <c r="J404" s="228"/>
      <c r="K404" s="228"/>
      <c r="L404" s="234"/>
      <c r="M404" s="235"/>
      <c r="N404" s="236"/>
      <c r="O404" s="236"/>
      <c r="P404" s="236"/>
      <c r="Q404" s="236"/>
      <c r="R404" s="236"/>
      <c r="S404" s="236"/>
      <c r="T404" s="237"/>
      <c r="AT404" s="238" t="s">
        <v>169</v>
      </c>
      <c r="AU404" s="238" t="s">
        <v>83</v>
      </c>
      <c r="AV404" s="13" t="s">
        <v>83</v>
      </c>
      <c r="AW404" s="13" t="s">
        <v>30</v>
      </c>
      <c r="AX404" s="13" t="s">
        <v>73</v>
      </c>
      <c r="AY404" s="238" t="s">
        <v>142</v>
      </c>
    </row>
    <row r="405" spans="1:65" s="13" customFormat="1" ht="10.199999999999999">
      <c r="B405" s="227"/>
      <c r="C405" s="228"/>
      <c r="D405" s="229" t="s">
        <v>169</v>
      </c>
      <c r="E405" s="230" t="s">
        <v>1</v>
      </c>
      <c r="F405" s="231" t="s">
        <v>883</v>
      </c>
      <c r="G405" s="228"/>
      <c r="H405" s="232">
        <v>50</v>
      </c>
      <c r="I405" s="233"/>
      <c r="J405" s="228"/>
      <c r="K405" s="228"/>
      <c r="L405" s="234"/>
      <c r="M405" s="235"/>
      <c r="N405" s="236"/>
      <c r="O405" s="236"/>
      <c r="P405" s="236"/>
      <c r="Q405" s="236"/>
      <c r="R405" s="236"/>
      <c r="S405" s="236"/>
      <c r="T405" s="237"/>
      <c r="AT405" s="238" t="s">
        <v>169</v>
      </c>
      <c r="AU405" s="238" t="s">
        <v>83</v>
      </c>
      <c r="AV405" s="13" t="s">
        <v>83</v>
      </c>
      <c r="AW405" s="13" t="s">
        <v>30</v>
      </c>
      <c r="AX405" s="13" t="s">
        <v>73</v>
      </c>
      <c r="AY405" s="238" t="s">
        <v>142</v>
      </c>
    </row>
    <row r="406" spans="1:65" s="13" customFormat="1" ht="10.199999999999999">
      <c r="B406" s="227"/>
      <c r="C406" s="228"/>
      <c r="D406" s="229" t="s">
        <v>169</v>
      </c>
      <c r="E406" s="230" t="s">
        <v>1</v>
      </c>
      <c r="F406" s="231" t="s">
        <v>884</v>
      </c>
      <c r="G406" s="228"/>
      <c r="H406" s="232">
        <v>2</v>
      </c>
      <c r="I406" s="233"/>
      <c r="J406" s="228"/>
      <c r="K406" s="228"/>
      <c r="L406" s="234"/>
      <c r="M406" s="235"/>
      <c r="N406" s="236"/>
      <c r="O406" s="236"/>
      <c r="P406" s="236"/>
      <c r="Q406" s="236"/>
      <c r="R406" s="236"/>
      <c r="S406" s="236"/>
      <c r="T406" s="237"/>
      <c r="AT406" s="238" t="s">
        <v>169</v>
      </c>
      <c r="AU406" s="238" t="s">
        <v>83</v>
      </c>
      <c r="AV406" s="13" t="s">
        <v>83</v>
      </c>
      <c r="AW406" s="13" t="s">
        <v>30</v>
      </c>
      <c r="AX406" s="13" t="s">
        <v>73</v>
      </c>
      <c r="AY406" s="238" t="s">
        <v>142</v>
      </c>
    </row>
    <row r="407" spans="1:65" s="15" customFormat="1" ht="10.199999999999999">
      <c r="B407" s="253"/>
      <c r="C407" s="254"/>
      <c r="D407" s="229" t="s">
        <v>169</v>
      </c>
      <c r="E407" s="255" t="s">
        <v>1</v>
      </c>
      <c r="F407" s="256" t="s">
        <v>885</v>
      </c>
      <c r="G407" s="254"/>
      <c r="H407" s="255" t="s">
        <v>1</v>
      </c>
      <c r="I407" s="257"/>
      <c r="J407" s="254"/>
      <c r="K407" s="254"/>
      <c r="L407" s="258"/>
      <c r="M407" s="259"/>
      <c r="N407" s="260"/>
      <c r="O407" s="260"/>
      <c r="P407" s="260"/>
      <c r="Q407" s="260"/>
      <c r="R407" s="260"/>
      <c r="S407" s="260"/>
      <c r="T407" s="261"/>
      <c r="AT407" s="262" t="s">
        <v>169</v>
      </c>
      <c r="AU407" s="262" t="s">
        <v>83</v>
      </c>
      <c r="AV407" s="15" t="s">
        <v>81</v>
      </c>
      <c r="AW407" s="15" t="s">
        <v>30</v>
      </c>
      <c r="AX407" s="15" t="s">
        <v>73</v>
      </c>
      <c r="AY407" s="262" t="s">
        <v>142</v>
      </c>
    </row>
    <row r="408" spans="1:65" s="13" customFormat="1" ht="10.199999999999999">
      <c r="B408" s="227"/>
      <c r="C408" s="228"/>
      <c r="D408" s="229" t="s">
        <v>169</v>
      </c>
      <c r="E408" s="230" t="s">
        <v>1</v>
      </c>
      <c r="F408" s="231" t="s">
        <v>886</v>
      </c>
      <c r="G408" s="228"/>
      <c r="H408" s="232">
        <v>160</v>
      </c>
      <c r="I408" s="233"/>
      <c r="J408" s="228"/>
      <c r="K408" s="228"/>
      <c r="L408" s="234"/>
      <c r="M408" s="235"/>
      <c r="N408" s="236"/>
      <c r="O408" s="236"/>
      <c r="P408" s="236"/>
      <c r="Q408" s="236"/>
      <c r="R408" s="236"/>
      <c r="S408" s="236"/>
      <c r="T408" s="237"/>
      <c r="AT408" s="238" t="s">
        <v>169</v>
      </c>
      <c r="AU408" s="238" t="s">
        <v>83</v>
      </c>
      <c r="AV408" s="13" t="s">
        <v>83</v>
      </c>
      <c r="AW408" s="13" t="s">
        <v>30</v>
      </c>
      <c r="AX408" s="13" t="s">
        <v>73</v>
      </c>
      <c r="AY408" s="238" t="s">
        <v>142</v>
      </c>
    </row>
    <row r="409" spans="1:65" s="13" customFormat="1" ht="10.199999999999999">
      <c r="B409" s="227"/>
      <c r="C409" s="228"/>
      <c r="D409" s="229" t="s">
        <v>169</v>
      </c>
      <c r="E409" s="230" t="s">
        <v>1</v>
      </c>
      <c r="F409" s="231" t="s">
        <v>887</v>
      </c>
      <c r="G409" s="228"/>
      <c r="H409" s="232">
        <v>240</v>
      </c>
      <c r="I409" s="233"/>
      <c r="J409" s="228"/>
      <c r="K409" s="228"/>
      <c r="L409" s="234"/>
      <c r="M409" s="235"/>
      <c r="N409" s="236"/>
      <c r="O409" s="236"/>
      <c r="P409" s="236"/>
      <c r="Q409" s="236"/>
      <c r="R409" s="236"/>
      <c r="S409" s="236"/>
      <c r="T409" s="237"/>
      <c r="AT409" s="238" t="s">
        <v>169</v>
      </c>
      <c r="AU409" s="238" t="s">
        <v>83</v>
      </c>
      <c r="AV409" s="13" t="s">
        <v>83</v>
      </c>
      <c r="AW409" s="13" t="s">
        <v>30</v>
      </c>
      <c r="AX409" s="13" t="s">
        <v>73</v>
      </c>
      <c r="AY409" s="238" t="s">
        <v>142</v>
      </c>
    </row>
    <row r="410" spans="1:65" s="13" customFormat="1" ht="10.199999999999999">
      <c r="B410" s="227"/>
      <c r="C410" s="228"/>
      <c r="D410" s="229" t="s">
        <v>169</v>
      </c>
      <c r="E410" s="230" t="s">
        <v>1</v>
      </c>
      <c r="F410" s="231" t="s">
        <v>888</v>
      </c>
      <c r="G410" s="228"/>
      <c r="H410" s="232">
        <v>160</v>
      </c>
      <c r="I410" s="233"/>
      <c r="J410" s="228"/>
      <c r="K410" s="228"/>
      <c r="L410" s="234"/>
      <c r="M410" s="235"/>
      <c r="N410" s="236"/>
      <c r="O410" s="236"/>
      <c r="P410" s="236"/>
      <c r="Q410" s="236"/>
      <c r="R410" s="236"/>
      <c r="S410" s="236"/>
      <c r="T410" s="237"/>
      <c r="AT410" s="238" t="s">
        <v>169</v>
      </c>
      <c r="AU410" s="238" t="s">
        <v>83</v>
      </c>
      <c r="AV410" s="13" t="s">
        <v>83</v>
      </c>
      <c r="AW410" s="13" t="s">
        <v>30</v>
      </c>
      <c r="AX410" s="13" t="s">
        <v>73</v>
      </c>
      <c r="AY410" s="238" t="s">
        <v>142</v>
      </c>
    </row>
    <row r="411" spans="1:65" s="14" customFormat="1" ht="10.199999999999999">
      <c r="B411" s="239"/>
      <c r="C411" s="240"/>
      <c r="D411" s="229" t="s">
        <v>169</v>
      </c>
      <c r="E411" s="241" t="s">
        <v>1</v>
      </c>
      <c r="F411" s="242" t="s">
        <v>170</v>
      </c>
      <c r="G411" s="240"/>
      <c r="H411" s="243">
        <v>642</v>
      </c>
      <c r="I411" s="244"/>
      <c r="J411" s="240"/>
      <c r="K411" s="240"/>
      <c r="L411" s="245"/>
      <c r="M411" s="246"/>
      <c r="N411" s="247"/>
      <c r="O411" s="247"/>
      <c r="P411" s="247"/>
      <c r="Q411" s="247"/>
      <c r="R411" s="247"/>
      <c r="S411" s="247"/>
      <c r="T411" s="248"/>
      <c r="AT411" s="249" t="s">
        <v>169</v>
      </c>
      <c r="AU411" s="249" t="s">
        <v>83</v>
      </c>
      <c r="AV411" s="14" t="s">
        <v>150</v>
      </c>
      <c r="AW411" s="14" t="s">
        <v>30</v>
      </c>
      <c r="AX411" s="14" t="s">
        <v>81</v>
      </c>
      <c r="AY411" s="249" t="s">
        <v>142</v>
      </c>
    </row>
    <row r="412" spans="1:65" s="2" customFormat="1" ht="16.5" customHeight="1">
      <c r="A412" s="34"/>
      <c r="B412" s="35"/>
      <c r="C412" s="217" t="s">
        <v>889</v>
      </c>
      <c r="D412" s="217" t="s">
        <v>163</v>
      </c>
      <c r="E412" s="218" t="s">
        <v>890</v>
      </c>
      <c r="F412" s="219" t="s">
        <v>891</v>
      </c>
      <c r="G412" s="220" t="s">
        <v>166</v>
      </c>
      <c r="H412" s="221">
        <v>4</v>
      </c>
      <c r="I412" s="222"/>
      <c r="J412" s="223">
        <f>ROUND(I412*H412,2)</f>
        <v>0</v>
      </c>
      <c r="K412" s="219" t="s">
        <v>1</v>
      </c>
      <c r="L412" s="224"/>
      <c r="M412" s="225" t="s">
        <v>1</v>
      </c>
      <c r="N412" s="226" t="s">
        <v>40</v>
      </c>
      <c r="O412" s="72"/>
      <c r="P412" s="213">
        <f>O412*H412</f>
        <v>0</v>
      </c>
      <c r="Q412" s="213">
        <v>0</v>
      </c>
      <c r="R412" s="213">
        <f>Q412*H412</f>
        <v>0</v>
      </c>
      <c r="S412" s="213">
        <v>0</v>
      </c>
      <c r="T412" s="214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15" t="s">
        <v>279</v>
      </c>
      <c r="AT412" s="215" t="s">
        <v>163</v>
      </c>
      <c r="AU412" s="215" t="s">
        <v>83</v>
      </c>
      <c r="AY412" s="17" t="s">
        <v>142</v>
      </c>
      <c r="BE412" s="216">
        <f>IF(N412="základní",J412,0)</f>
        <v>0</v>
      </c>
      <c r="BF412" s="216">
        <f>IF(N412="snížená",J412,0)</f>
        <v>0</v>
      </c>
      <c r="BG412" s="216">
        <f>IF(N412="zákl. přenesená",J412,0)</f>
        <v>0</v>
      </c>
      <c r="BH412" s="216">
        <f>IF(N412="sníž. přenesená",J412,0)</f>
        <v>0</v>
      </c>
      <c r="BI412" s="216">
        <f>IF(N412="nulová",J412,0)</f>
        <v>0</v>
      </c>
      <c r="BJ412" s="17" t="s">
        <v>150</v>
      </c>
      <c r="BK412" s="216">
        <f>ROUND(I412*H412,2)</f>
        <v>0</v>
      </c>
      <c r="BL412" s="17" t="s">
        <v>215</v>
      </c>
      <c r="BM412" s="215" t="s">
        <v>892</v>
      </c>
    </row>
    <row r="413" spans="1:65" s="13" customFormat="1" ht="10.199999999999999">
      <c r="B413" s="227"/>
      <c r="C413" s="228"/>
      <c r="D413" s="229" t="s">
        <v>169</v>
      </c>
      <c r="E413" s="230" t="s">
        <v>1</v>
      </c>
      <c r="F413" s="231" t="s">
        <v>150</v>
      </c>
      <c r="G413" s="228"/>
      <c r="H413" s="232">
        <v>4</v>
      </c>
      <c r="I413" s="233"/>
      <c r="J413" s="228"/>
      <c r="K413" s="228"/>
      <c r="L413" s="234"/>
      <c r="M413" s="235"/>
      <c r="N413" s="236"/>
      <c r="O413" s="236"/>
      <c r="P413" s="236"/>
      <c r="Q413" s="236"/>
      <c r="R413" s="236"/>
      <c r="S413" s="236"/>
      <c r="T413" s="237"/>
      <c r="AT413" s="238" t="s">
        <v>169</v>
      </c>
      <c r="AU413" s="238" t="s">
        <v>83</v>
      </c>
      <c r="AV413" s="13" t="s">
        <v>83</v>
      </c>
      <c r="AW413" s="13" t="s">
        <v>30</v>
      </c>
      <c r="AX413" s="13" t="s">
        <v>73</v>
      </c>
      <c r="AY413" s="238" t="s">
        <v>142</v>
      </c>
    </row>
    <row r="414" spans="1:65" s="14" customFormat="1" ht="10.199999999999999">
      <c r="B414" s="239"/>
      <c r="C414" s="240"/>
      <c r="D414" s="229" t="s">
        <v>169</v>
      </c>
      <c r="E414" s="241" t="s">
        <v>1</v>
      </c>
      <c r="F414" s="242" t="s">
        <v>170</v>
      </c>
      <c r="G414" s="240"/>
      <c r="H414" s="243">
        <v>4</v>
      </c>
      <c r="I414" s="244"/>
      <c r="J414" s="240"/>
      <c r="K414" s="240"/>
      <c r="L414" s="245"/>
      <c r="M414" s="246"/>
      <c r="N414" s="247"/>
      <c r="O414" s="247"/>
      <c r="P414" s="247"/>
      <c r="Q414" s="247"/>
      <c r="R414" s="247"/>
      <c r="S414" s="247"/>
      <c r="T414" s="248"/>
      <c r="AT414" s="249" t="s">
        <v>169</v>
      </c>
      <c r="AU414" s="249" t="s">
        <v>83</v>
      </c>
      <c r="AV414" s="14" t="s">
        <v>150</v>
      </c>
      <c r="AW414" s="14" t="s">
        <v>30</v>
      </c>
      <c r="AX414" s="14" t="s">
        <v>81</v>
      </c>
      <c r="AY414" s="249" t="s">
        <v>142</v>
      </c>
    </row>
    <row r="415" spans="1:65" s="2" customFormat="1" ht="16.5" customHeight="1">
      <c r="A415" s="34"/>
      <c r="B415" s="35"/>
      <c r="C415" s="217" t="s">
        <v>893</v>
      </c>
      <c r="D415" s="217" t="s">
        <v>163</v>
      </c>
      <c r="E415" s="218" t="s">
        <v>894</v>
      </c>
      <c r="F415" s="219" t="s">
        <v>895</v>
      </c>
      <c r="G415" s="220" t="s">
        <v>166</v>
      </c>
      <c r="H415" s="221">
        <v>15</v>
      </c>
      <c r="I415" s="222"/>
      <c r="J415" s="223">
        <f>ROUND(I415*H415,2)</f>
        <v>0</v>
      </c>
      <c r="K415" s="219" t="s">
        <v>1</v>
      </c>
      <c r="L415" s="224"/>
      <c r="M415" s="225" t="s">
        <v>1</v>
      </c>
      <c r="N415" s="226" t="s">
        <v>40</v>
      </c>
      <c r="O415" s="72"/>
      <c r="P415" s="213">
        <f>O415*H415</f>
        <v>0</v>
      </c>
      <c r="Q415" s="213">
        <v>0</v>
      </c>
      <c r="R415" s="213">
        <f>Q415*H415</f>
        <v>0</v>
      </c>
      <c r="S415" s="213">
        <v>0</v>
      </c>
      <c r="T415" s="214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15" t="s">
        <v>279</v>
      </c>
      <c r="AT415" s="215" t="s">
        <v>163</v>
      </c>
      <c r="AU415" s="215" t="s">
        <v>83</v>
      </c>
      <c r="AY415" s="17" t="s">
        <v>142</v>
      </c>
      <c r="BE415" s="216">
        <f>IF(N415="základní",J415,0)</f>
        <v>0</v>
      </c>
      <c r="BF415" s="216">
        <f>IF(N415="snížená",J415,0)</f>
        <v>0</v>
      </c>
      <c r="BG415" s="216">
        <f>IF(N415="zákl. přenesená",J415,0)</f>
        <v>0</v>
      </c>
      <c r="BH415" s="216">
        <f>IF(N415="sníž. přenesená",J415,0)</f>
        <v>0</v>
      </c>
      <c r="BI415" s="216">
        <f>IF(N415="nulová",J415,0)</f>
        <v>0</v>
      </c>
      <c r="BJ415" s="17" t="s">
        <v>150</v>
      </c>
      <c r="BK415" s="216">
        <f>ROUND(I415*H415,2)</f>
        <v>0</v>
      </c>
      <c r="BL415" s="17" t="s">
        <v>215</v>
      </c>
      <c r="BM415" s="215" t="s">
        <v>896</v>
      </c>
    </row>
    <row r="416" spans="1:65" s="13" customFormat="1" ht="10.199999999999999">
      <c r="B416" s="227"/>
      <c r="C416" s="228"/>
      <c r="D416" s="229" t="s">
        <v>169</v>
      </c>
      <c r="E416" s="230" t="s">
        <v>1</v>
      </c>
      <c r="F416" s="231" t="s">
        <v>897</v>
      </c>
      <c r="G416" s="228"/>
      <c r="H416" s="232">
        <v>9</v>
      </c>
      <c r="I416" s="233"/>
      <c r="J416" s="228"/>
      <c r="K416" s="228"/>
      <c r="L416" s="234"/>
      <c r="M416" s="235"/>
      <c r="N416" s="236"/>
      <c r="O416" s="236"/>
      <c r="P416" s="236"/>
      <c r="Q416" s="236"/>
      <c r="R416" s="236"/>
      <c r="S416" s="236"/>
      <c r="T416" s="237"/>
      <c r="AT416" s="238" t="s">
        <v>169</v>
      </c>
      <c r="AU416" s="238" t="s">
        <v>83</v>
      </c>
      <c r="AV416" s="13" t="s">
        <v>83</v>
      </c>
      <c r="AW416" s="13" t="s">
        <v>30</v>
      </c>
      <c r="AX416" s="13" t="s">
        <v>73</v>
      </c>
      <c r="AY416" s="238" t="s">
        <v>142</v>
      </c>
    </row>
    <row r="417" spans="1:65" s="13" customFormat="1" ht="10.199999999999999">
      <c r="B417" s="227"/>
      <c r="C417" s="228"/>
      <c r="D417" s="229" t="s">
        <v>169</v>
      </c>
      <c r="E417" s="230" t="s">
        <v>1</v>
      </c>
      <c r="F417" s="231" t="s">
        <v>898</v>
      </c>
      <c r="G417" s="228"/>
      <c r="H417" s="232">
        <v>6</v>
      </c>
      <c r="I417" s="233"/>
      <c r="J417" s="228"/>
      <c r="K417" s="228"/>
      <c r="L417" s="234"/>
      <c r="M417" s="235"/>
      <c r="N417" s="236"/>
      <c r="O417" s="236"/>
      <c r="P417" s="236"/>
      <c r="Q417" s="236"/>
      <c r="R417" s="236"/>
      <c r="S417" s="236"/>
      <c r="T417" s="237"/>
      <c r="AT417" s="238" t="s">
        <v>169</v>
      </c>
      <c r="AU417" s="238" t="s">
        <v>83</v>
      </c>
      <c r="AV417" s="13" t="s">
        <v>83</v>
      </c>
      <c r="AW417" s="13" t="s">
        <v>30</v>
      </c>
      <c r="AX417" s="13" t="s">
        <v>73</v>
      </c>
      <c r="AY417" s="238" t="s">
        <v>142</v>
      </c>
    </row>
    <row r="418" spans="1:65" s="14" customFormat="1" ht="10.199999999999999">
      <c r="B418" s="239"/>
      <c r="C418" s="240"/>
      <c r="D418" s="229" t="s">
        <v>169</v>
      </c>
      <c r="E418" s="241" t="s">
        <v>1</v>
      </c>
      <c r="F418" s="242" t="s">
        <v>170</v>
      </c>
      <c r="G418" s="240"/>
      <c r="H418" s="243">
        <v>15</v>
      </c>
      <c r="I418" s="244"/>
      <c r="J418" s="240"/>
      <c r="K418" s="240"/>
      <c r="L418" s="245"/>
      <c r="M418" s="246"/>
      <c r="N418" s="247"/>
      <c r="O418" s="247"/>
      <c r="P418" s="247"/>
      <c r="Q418" s="247"/>
      <c r="R418" s="247"/>
      <c r="S418" s="247"/>
      <c r="T418" s="248"/>
      <c r="AT418" s="249" t="s">
        <v>169</v>
      </c>
      <c r="AU418" s="249" t="s">
        <v>83</v>
      </c>
      <c r="AV418" s="14" t="s">
        <v>150</v>
      </c>
      <c r="AW418" s="14" t="s">
        <v>30</v>
      </c>
      <c r="AX418" s="14" t="s">
        <v>81</v>
      </c>
      <c r="AY418" s="249" t="s">
        <v>142</v>
      </c>
    </row>
    <row r="419" spans="1:65" s="2" customFormat="1" ht="16.5" customHeight="1">
      <c r="A419" s="34"/>
      <c r="B419" s="35"/>
      <c r="C419" s="217" t="s">
        <v>899</v>
      </c>
      <c r="D419" s="217" t="s">
        <v>163</v>
      </c>
      <c r="E419" s="218" t="s">
        <v>900</v>
      </c>
      <c r="F419" s="219" t="s">
        <v>901</v>
      </c>
      <c r="G419" s="220" t="s">
        <v>166</v>
      </c>
      <c r="H419" s="221">
        <v>5</v>
      </c>
      <c r="I419" s="222"/>
      <c r="J419" s="223">
        <f>ROUND(I419*H419,2)</f>
        <v>0</v>
      </c>
      <c r="K419" s="219" t="s">
        <v>1</v>
      </c>
      <c r="L419" s="224"/>
      <c r="M419" s="225" t="s">
        <v>1</v>
      </c>
      <c r="N419" s="226" t="s">
        <v>40</v>
      </c>
      <c r="O419" s="72"/>
      <c r="P419" s="213">
        <f>O419*H419</f>
        <v>0</v>
      </c>
      <c r="Q419" s="213">
        <v>0</v>
      </c>
      <c r="R419" s="213">
        <f>Q419*H419</f>
        <v>0</v>
      </c>
      <c r="S419" s="213">
        <v>0</v>
      </c>
      <c r="T419" s="214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15" t="s">
        <v>279</v>
      </c>
      <c r="AT419" s="215" t="s">
        <v>163</v>
      </c>
      <c r="AU419" s="215" t="s">
        <v>83</v>
      </c>
      <c r="AY419" s="17" t="s">
        <v>142</v>
      </c>
      <c r="BE419" s="216">
        <f>IF(N419="základní",J419,0)</f>
        <v>0</v>
      </c>
      <c r="BF419" s="216">
        <f>IF(N419="snížená",J419,0)</f>
        <v>0</v>
      </c>
      <c r="BG419" s="216">
        <f>IF(N419="zákl. přenesená",J419,0)</f>
        <v>0</v>
      </c>
      <c r="BH419" s="216">
        <f>IF(N419="sníž. přenesená",J419,0)</f>
        <v>0</v>
      </c>
      <c r="BI419" s="216">
        <f>IF(N419="nulová",J419,0)</f>
        <v>0</v>
      </c>
      <c r="BJ419" s="17" t="s">
        <v>150</v>
      </c>
      <c r="BK419" s="216">
        <f>ROUND(I419*H419,2)</f>
        <v>0</v>
      </c>
      <c r="BL419" s="17" t="s">
        <v>215</v>
      </c>
      <c r="BM419" s="215" t="s">
        <v>902</v>
      </c>
    </row>
    <row r="420" spans="1:65" s="13" customFormat="1" ht="10.199999999999999">
      <c r="B420" s="227"/>
      <c r="C420" s="228"/>
      <c r="D420" s="229" t="s">
        <v>169</v>
      </c>
      <c r="E420" s="230" t="s">
        <v>1</v>
      </c>
      <c r="F420" s="231" t="s">
        <v>903</v>
      </c>
      <c r="G420" s="228"/>
      <c r="H420" s="232">
        <v>5</v>
      </c>
      <c r="I420" s="233"/>
      <c r="J420" s="228"/>
      <c r="K420" s="228"/>
      <c r="L420" s="234"/>
      <c r="M420" s="235"/>
      <c r="N420" s="236"/>
      <c r="O420" s="236"/>
      <c r="P420" s="236"/>
      <c r="Q420" s="236"/>
      <c r="R420" s="236"/>
      <c r="S420" s="236"/>
      <c r="T420" s="237"/>
      <c r="AT420" s="238" t="s">
        <v>169</v>
      </c>
      <c r="AU420" s="238" t="s">
        <v>83</v>
      </c>
      <c r="AV420" s="13" t="s">
        <v>83</v>
      </c>
      <c r="AW420" s="13" t="s">
        <v>30</v>
      </c>
      <c r="AX420" s="13" t="s">
        <v>73</v>
      </c>
      <c r="AY420" s="238" t="s">
        <v>142</v>
      </c>
    </row>
    <row r="421" spans="1:65" s="14" customFormat="1" ht="10.199999999999999">
      <c r="B421" s="239"/>
      <c r="C421" s="240"/>
      <c r="D421" s="229" t="s">
        <v>169</v>
      </c>
      <c r="E421" s="241" t="s">
        <v>1</v>
      </c>
      <c r="F421" s="242" t="s">
        <v>170</v>
      </c>
      <c r="G421" s="240"/>
      <c r="H421" s="243">
        <v>5</v>
      </c>
      <c r="I421" s="244"/>
      <c r="J421" s="240"/>
      <c r="K421" s="240"/>
      <c r="L421" s="245"/>
      <c r="M421" s="246"/>
      <c r="N421" s="247"/>
      <c r="O421" s="247"/>
      <c r="P421" s="247"/>
      <c r="Q421" s="247"/>
      <c r="R421" s="247"/>
      <c r="S421" s="247"/>
      <c r="T421" s="248"/>
      <c r="AT421" s="249" t="s">
        <v>169</v>
      </c>
      <c r="AU421" s="249" t="s">
        <v>83</v>
      </c>
      <c r="AV421" s="14" t="s">
        <v>150</v>
      </c>
      <c r="AW421" s="14" t="s">
        <v>30</v>
      </c>
      <c r="AX421" s="14" t="s">
        <v>81</v>
      </c>
      <c r="AY421" s="249" t="s">
        <v>142</v>
      </c>
    </row>
    <row r="422" spans="1:65" s="2" customFormat="1" ht="16.5" customHeight="1">
      <c r="A422" s="34"/>
      <c r="B422" s="35"/>
      <c r="C422" s="217" t="s">
        <v>904</v>
      </c>
      <c r="D422" s="217" t="s">
        <v>163</v>
      </c>
      <c r="E422" s="218" t="s">
        <v>905</v>
      </c>
      <c r="F422" s="219" t="s">
        <v>906</v>
      </c>
      <c r="G422" s="220" t="s">
        <v>166</v>
      </c>
      <c r="H422" s="221">
        <v>15</v>
      </c>
      <c r="I422" s="222"/>
      <c r="J422" s="223">
        <f>ROUND(I422*H422,2)</f>
        <v>0</v>
      </c>
      <c r="K422" s="219" t="s">
        <v>1</v>
      </c>
      <c r="L422" s="224"/>
      <c r="M422" s="225" t="s">
        <v>1</v>
      </c>
      <c r="N422" s="226" t="s">
        <v>40</v>
      </c>
      <c r="O422" s="72"/>
      <c r="P422" s="213">
        <f>O422*H422</f>
        <v>0</v>
      </c>
      <c r="Q422" s="213">
        <v>0</v>
      </c>
      <c r="R422" s="213">
        <f>Q422*H422</f>
        <v>0</v>
      </c>
      <c r="S422" s="213">
        <v>0</v>
      </c>
      <c r="T422" s="214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15" t="s">
        <v>279</v>
      </c>
      <c r="AT422" s="215" t="s">
        <v>163</v>
      </c>
      <c r="AU422" s="215" t="s">
        <v>83</v>
      </c>
      <c r="AY422" s="17" t="s">
        <v>142</v>
      </c>
      <c r="BE422" s="216">
        <f>IF(N422="základní",J422,0)</f>
        <v>0</v>
      </c>
      <c r="BF422" s="216">
        <f>IF(N422="snížená",J422,0)</f>
        <v>0</v>
      </c>
      <c r="BG422" s="216">
        <f>IF(N422="zákl. přenesená",J422,0)</f>
        <v>0</v>
      </c>
      <c r="BH422" s="216">
        <f>IF(N422="sníž. přenesená",J422,0)</f>
        <v>0</v>
      </c>
      <c r="BI422" s="216">
        <f>IF(N422="nulová",J422,0)</f>
        <v>0</v>
      </c>
      <c r="BJ422" s="17" t="s">
        <v>150</v>
      </c>
      <c r="BK422" s="216">
        <f>ROUND(I422*H422,2)</f>
        <v>0</v>
      </c>
      <c r="BL422" s="17" t="s">
        <v>215</v>
      </c>
      <c r="BM422" s="215" t="s">
        <v>907</v>
      </c>
    </row>
    <row r="423" spans="1:65" s="13" customFormat="1" ht="10.199999999999999">
      <c r="B423" s="227"/>
      <c r="C423" s="228"/>
      <c r="D423" s="229" t="s">
        <v>169</v>
      </c>
      <c r="E423" s="230" t="s">
        <v>1</v>
      </c>
      <c r="F423" s="231" t="s">
        <v>897</v>
      </c>
      <c r="G423" s="228"/>
      <c r="H423" s="232">
        <v>9</v>
      </c>
      <c r="I423" s="233"/>
      <c r="J423" s="228"/>
      <c r="K423" s="228"/>
      <c r="L423" s="234"/>
      <c r="M423" s="235"/>
      <c r="N423" s="236"/>
      <c r="O423" s="236"/>
      <c r="P423" s="236"/>
      <c r="Q423" s="236"/>
      <c r="R423" s="236"/>
      <c r="S423" s="236"/>
      <c r="T423" s="237"/>
      <c r="AT423" s="238" t="s">
        <v>169</v>
      </c>
      <c r="AU423" s="238" t="s">
        <v>83</v>
      </c>
      <c r="AV423" s="13" t="s">
        <v>83</v>
      </c>
      <c r="AW423" s="13" t="s">
        <v>30</v>
      </c>
      <c r="AX423" s="13" t="s">
        <v>73</v>
      </c>
      <c r="AY423" s="238" t="s">
        <v>142</v>
      </c>
    </row>
    <row r="424" spans="1:65" s="13" customFormat="1" ht="10.199999999999999">
      <c r="B424" s="227"/>
      <c r="C424" s="228"/>
      <c r="D424" s="229" t="s">
        <v>169</v>
      </c>
      <c r="E424" s="230" t="s">
        <v>1</v>
      </c>
      <c r="F424" s="231" t="s">
        <v>898</v>
      </c>
      <c r="G424" s="228"/>
      <c r="H424" s="232">
        <v>6</v>
      </c>
      <c r="I424" s="233"/>
      <c r="J424" s="228"/>
      <c r="K424" s="228"/>
      <c r="L424" s="234"/>
      <c r="M424" s="235"/>
      <c r="N424" s="236"/>
      <c r="O424" s="236"/>
      <c r="P424" s="236"/>
      <c r="Q424" s="236"/>
      <c r="R424" s="236"/>
      <c r="S424" s="236"/>
      <c r="T424" s="237"/>
      <c r="AT424" s="238" t="s">
        <v>169</v>
      </c>
      <c r="AU424" s="238" t="s">
        <v>83</v>
      </c>
      <c r="AV424" s="13" t="s">
        <v>83</v>
      </c>
      <c r="AW424" s="13" t="s">
        <v>30</v>
      </c>
      <c r="AX424" s="13" t="s">
        <v>73</v>
      </c>
      <c r="AY424" s="238" t="s">
        <v>142</v>
      </c>
    </row>
    <row r="425" spans="1:65" s="14" customFormat="1" ht="10.199999999999999">
      <c r="B425" s="239"/>
      <c r="C425" s="240"/>
      <c r="D425" s="229" t="s">
        <v>169</v>
      </c>
      <c r="E425" s="241" t="s">
        <v>1</v>
      </c>
      <c r="F425" s="242" t="s">
        <v>170</v>
      </c>
      <c r="G425" s="240"/>
      <c r="H425" s="243">
        <v>15</v>
      </c>
      <c r="I425" s="244"/>
      <c r="J425" s="240"/>
      <c r="K425" s="240"/>
      <c r="L425" s="245"/>
      <c r="M425" s="246"/>
      <c r="N425" s="247"/>
      <c r="O425" s="247"/>
      <c r="P425" s="247"/>
      <c r="Q425" s="247"/>
      <c r="R425" s="247"/>
      <c r="S425" s="247"/>
      <c r="T425" s="248"/>
      <c r="AT425" s="249" t="s">
        <v>169</v>
      </c>
      <c r="AU425" s="249" t="s">
        <v>83</v>
      </c>
      <c r="AV425" s="14" t="s">
        <v>150</v>
      </c>
      <c r="AW425" s="14" t="s">
        <v>30</v>
      </c>
      <c r="AX425" s="14" t="s">
        <v>81</v>
      </c>
      <c r="AY425" s="249" t="s">
        <v>142</v>
      </c>
    </row>
    <row r="426" spans="1:65" s="2" customFormat="1" ht="16.5" customHeight="1">
      <c r="A426" s="34"/>
      <c r="B426" s="35"/>
      <c r="C426" s="217" t="s">
        <v>908</v>
      </c>
      <c r="D426" s="217" t="s">
        <v>163</v>
      </c>
      <c r="E426" s="218" t="s">
        <v>909</v>
      </c>
      <c r="F426" s="219" t="s">
        <v>910</v>
      </c>
      <c r="G426" s="220" t="s">
        <v>166</v>
      </c>
      <c r="H426" s="221">
        <v>5</v>
      </c>
      <c r="I426" s="222"/>
      <c r="J426" s="223">
        <f>ROUND(I426*H426,2)</f>
        <v>0</v>
      </c>
      <c r="K426" s="219" t="s">
        <v>1</v>
      </c>
      <c r="L426" s="224"/>
      <c r="M426" s="225" t="s">
        <v>1</v>
      </c>
      <c r="N426" s="226" t="s">
        <v>40</v>
      </c>
      <c r="O426" s="72"/>
      <c r="P426" s="213">
        <f>O426*H426</f>
        <v>0</v>
      </c>
      <c r="Q426" s="213">
        <v>0</v>
      </c>
      <c r="R426" s="213">
        <f>Q426*H426</f>
        <v>0</v>
      </c>
      <c r="S426" s="213">
        <v>0</v>
      </c>
      <c r="T426" s="214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15" t="s">
        <v>279</v>
      </c>
      <c r="AT426" s="215" t="s">
        <v>163</v>
      </c>
      <c r="AU426" s="215" t="s">
        <v>83</v>
      </c>
      <c r="AY426" s="17" t="s">
        <v>142</v>
      </c>
      <c r="BE426" s="216">
        <f>IF(N426="základní",J426,0)</f>
        <v>0</v>
      </c>
      <c r="BF426" s="216">
        <f>IF(N426="snížená",J426,0)</f>
        <v>0</v>
      </c>
      <c r="BG426" s="216">
        <f>IF(N426="zákl. přenesená",J426,0)</f>
        <v>0</v>
      </c>
      <c r="BH426" s="216">
        <f>IF(N426="sníž. přenesená",J426,0)</f>
        <v>0</v>
      </c>
      <c r="BI426" s="216">
        <f>IF(N426="nulová",J426,0)</f>
        <v>0</v>
      </c>
      <c r="BJ426" s="17" t="s">
        <v>150</v>
      </c>
      <c r="BK426" s="216">
        <f>ROUND(I426*H426,2)</f>
        <v>0</v>
      </c>
      <c r="BL426" s="17" t="s">
        <v>215</v>
      </c>
      <c r="BM426" s="215" t="s">
        <v>911</v>
      </c>
    </row>
    <row r="427" spans="1:65" s="13" customFormat="1" ht="10.199999999999999">
      <c r="B427" s="227"/>
      <c r="C427" s="228"/>
      <c r="D427" s="229" t="s">
        <v>169</v>
      </c>
      <c r="E427" s="230" t="s">
        <v>1</v>
      </c>
      <c r="F427" s="231" t="s">
        <v>912</v>
      </c>
      <c r="G427" s="228"/>
      <c r="H427" s="232">
        <v>5</v>
      </c>
      <c r="I427" s="233"/>
      <c r="J427" s="228"/>
      <c r="K427" s="228"/>
      <c r="L427" s="234"/>
      <c r="M427" s="235"/>
      <c r="N427" s="236"/>
      <c r="O427" s="236"/>
      <c r="P427" s="236"/>
      <c r="Q427" s="236"/>
      <c r="R427" s="236"/>
      <c r="S427" s="236"/>
      <c r="T427" s="237"/>
      <c r="AT427" s="238" t="s">
        <v>169</v>
      </c>
      <c r="AU427" s="238" t="s">
        <v>83</v>
      </c>
      <c r="AV427" s="13" t="s">
        <v>83</v>
      </c>
      <c r="AW427" s="13" t="s">
        <v>30</v>
      </c>
      <c r="AX427" s="13" t="s">
        <v>73</v>
      </c>
      <c r="AY427" s="238" t="s">
        <v>142</v>
      </c>
    </row>
    <row r="428" spans="1:65" s="14" customFormat="1" ht="10.199999999999999">
      <c r="B428" s="239"/>
      <c r="C428" s="240"/>
      <c r="D428" s="229" t="s">
        <v>169</v>
      </c>
      <c r="E428" s="241" t="s">
        <v>1</v>
      </c>
      <c r="F428" s="242" t="s">
        <v>170</v>
      </c>
      <c r="G428" s="240"/>
      <c r="H428" s="243">
        <v>5</v>
      </c>
      <c r="I428" s="244"/>
      <c r="J428" s="240"/>
      <c r="K428" s="240"/>
      <c r="L428" s="245"/>
      <c r="M428" s="246"/>
      <c r="N428" s="247"/>
      <c r="O428" s="247"/>
      <c r="P428" s="247"/>
      <c r="Q428" s="247"/>
      <c r="R428" s="247"/>
      <c r="S428" s="247"/>
      <c r="T428" s="248"/>
      <c r="AT428" s="249" t="s">
        <v>169</v>
      </c>
      <c r="AU428" s="249" t="s">
        <v>83</v>
      </c>
      <c r="AV428" s="14" t="s">
        <v>150</v>
      </c>
      <c r="AW428" s="14" t="s">
        <v>30</v>
      </c>
      <c r="AX428" s="14" t="s">
        <v>81</v>
      </c>
      <c r="AY428" s="249" t="s">
        <v>142</v>
      </c>
    </row>
    <row r="429" spans="1:65" s="2" customFormat="1" ht="21.75" customHeight="1">
      <c r="A429" s="34"/>
      <c r="B429" s="35"/>
      <c r="C429" s="217" t="s">
        <v>913</v>
      </c>
      <c r="D429" s="217" t="s">
        <v>163</v>
      </c>
      <c r="E429" s="218" t="s">
        <v>914</v>
      </c>
      <c r="F429" s="219" t="s">
        <v>915</v>
      </c>
      <c r="G429" s="220" t="s">
        <v>166</v>
      </c>
      <c r="H429" s="221">
        <v>8</v>
      </c>
      <c r="I429" s="222"/>
      <c r="J429" s="223">
        <f>ROUND(I429*H429,2)</f>
        <v>0</v>
      </c>
      <c r="K429" s="219" t="s">
        <v>149</v>
      </c>
      <c r="L429" s="224"/>
      <c r="M429" s="225" t="s">
        <v>1</v>
      </c>
      <c r="N429" s="226" t="s">
        <v>40</v>
      </c>
      <c r="O429" s="72"/>
      <c r="P429" s="213">
        <f>O429*H429</f>
        <v>0</v>
      </c>
      <c r="Q429" s="213">
        <v>1E-3</v>
      </c>
      <c r="R429" s="213">
        <f>Q429*H429</f>
        <v>8.0000000000000002E-3</v>
      </c>
      <c r="S429" s="213">
        <v>0</v>
      </c>
      <c r="T429" s="214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15" t="s">
        <v>279</v>
      </c>
      <c r="AT429" s="215" t="s">
        <v>163</v>
      </c>
      <c r="AU429" s="215" t="s">
        <v>83</v>
      </c>
      <c r="AY429" s="17" t="s">
        <v>142</v>
      </c>
      <c r="BE429" s="216">
        <f>IF(N429="základní",J429,0)</f>
        <v>0</v>
      </c>
      <c r="BF429" s="216">
        <f>IF(N429="snížená",J429,0)</f>
        <v>0</v>
      </c>
      <c r="BG429" s="216">
        <f>IF(N429="zákl. přenesená",J429,0)</f>
        <v>0</v>
      </c>
      <c r="BH429" s="216">
        <f>IF(N429="sníž. přenesená",J429,0)</f>
        <v>0</v>
      </c>
      <c r="BI429" s="216">
        <f>IF(N429="nulová",J429,0)</f>
        <v>0</v>
      </c>
      <c r="BJ429" s="17" t="s">
        <v>150</v>
      </c>
      <c r="BK429" s="216">
        <f>ROUND(I429*H429,2)</f>
        <v>0</v>
      </c>
      <c r="BL429" s="17" t="s">
        <v>215</v>
      </c>
      <c r="BM429" s="215" t="s">
        <v>916</v>
      </c>
    </row>
    <row r="430" spans="1:65" s="13" customFormat="1" ht="10.199999999999999">
      <c r="B430" s="227"/>
      <c r="C430" s="228"/>
      <c r="D430" s="229" t="s">
        <v>169</v>
      </c>
      <c r="E430" s="230" t="s">
        <v>1</v>
      </c>
      <c r="F430" s="231" t="s">
        <v>917</v>
      </c>
      <c r="G430" s="228"/>
      <c r="H430" s="232">
        <v>8</v>
      </c>
      <c r="I430" s="233"/>
      <c r="J430" s="228"/>
      <c r="K430" s="228"/>
      <c r="L430" s="234"/>
      <c r="M430" s="235"/>
      <c r="N430" s="236"/>
      <c r="O430" s="236"/>
      <c r="P430" s="236"/>
      <c r="Q430" s="236"/>
      <c r="R430" s="236"/>
      <c r="S430" s="236"/>
      <c r="T430" s="237"/>
      <c r="AT430" s="238" t="s">
        <v>169</v>
      </c>
      <c r="AU430" s="238" t="s">
        <v>83</v>
      </c>
      <c r="AV430" s="13" t="s">
        <v>83</v>
      </c>
      <c r="AW430" s="13" t="s">
        <v>30</v>
      </c>
      <c r="AX430" s="13" t="s">
        <v>73</v>
      </c>
      <c r="AY430" s="238" t="s">
        <v>142</v>
      </c>
    </row>
    <row r="431" spans="1:65" s="14" customFormat="1" ht="10.199999999999999">
      <c r="B431" s="239"/>
      <c r="C431" s="240"/>
      <c r="D431" s="229" t="s">
        <v>169</v>
      </c>
      <c r="E431" s="241" t="s">
        <v>1</v>
      </c>
      <c r="F431" s="242" t="s">
        <v>170</v>
      </c>
      <c r="G431" s="240"/>
      <c r="H431" s="243">
        <v>8</v>
      </c>
      <c r="I431" s="244"/>
      <c r="J431" s="240"/>
      <c r="K431" s="240"/>
      <c r="L431" s="245"/>
      <c r="M431" s="246"/>
      <c r="N431" s="247"/>
      <c r="O431" s="247"/>
      <c r="P431" s="247"/>
      <c r="Q431" s="247"/>
      <c r="R431" s="247"/>
      <c r="S431" s="247"/>
      <c r="T431" s="248"/>
      <c r="AT431" s="249" t="s">
        <v>169</v>
      </c>
      <c r="AU431" s="249" t="s">
        <v>83</v>
      </c>
      <c r="AV431" s="14" t="s">
        <v>150</v>
      </c>
      <c r="AW431" s="14" t="s">
        <v>30</v>
      </c>
      <c r="AX431" s="14" t="s">
        <v>81</v>
      </c>
      <c r="AY431" s="249" t="s">
        <v>142</v>
      </c>
    </row>
    <row r="432" spans="1:65" s="2" customFormat="1" ht="16.5" customHeight="1">
      <c r="A432" s="34"/>
      <c r="B432" s="35"/>
      <c r="C432" s="217" t="s">
        <v>918</v>
      </c>
      <c r="D432" s="217" t="s">
        <v>163</v>
      </c>
      <c r="E432" s="218" t="s">
        <v>919</v>
      </c>
      <c r="F432" s="219" t="s">
        <v>920</v>
      </c>
      <c r="G432" s="220" t="s">
        <v>166</v>
      </c>
      <c r="H432" s="221">
        <v>8</v>
      </c>
      <c r="I432" s="222"/>
      <c r="J432" s="223">
        <f>ROUND(I432*H432,2)</f>
        <v>0</v>
      </c>
      <c r="K432" s="219" t="s">
        <v>149</v>
      </c>
      <c r="L432" s="224"/>
      <c r="M432" s="225" t="s">
        <v>1</v>
      </c>
      <c r="N432" s="226" t="s">
        <v>40</v>
      </c>
      <c r="O432" s="72"/>
      <c r="P432" s="213">
        <f>O432*H432</f>
        <v>0</v>
      </c>
      <c r="Q432" s="213">
        <v>5.0000000000000001E-4</v>
      </c>
      <c r="R432" s="213">
        <f>Q432*H432</f>
        <v>4.0000000000000001E-3</v>
      </c>
      <c r="S432" s="213">
        <v>0</v>
      </c>
      <c r="T432" s="214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215" t="s">
        <v>279</v>
      </c>
      <c r="AT432" s="215" t="s">
        <v>163</v>
      </c>
      <c r="AU432" s="215" t="s">
        <v>83</v>
      </c>
      <c r="AY432" s="17" t="s">
        <v>142</v>
      </c>
      <c r="BE432" s="216">
        <f>IF(N432="základní",J432,0)</f>
        <v>0</v>
      </c>
      <c r="BF432" s="216">
        <f>IF(N432="snížená",J432,0)</f>
        <v>0</v>
      </c>
      <c r="BG432" s="216">
        <f>IF(N432="zákl. přenesená",J432,0)</f>
        <v>0</v>
      </c>
      <c r="BH432" s="216">
        <f>IF(N432="sníž. přenesená",J432,0)</f>
        <v>0</v>
      </c>
      <c r="BI432" s="216">
        <f>IF(N432="nulová",J432,0)</f>
        <v>0</v>
      </c>
      <c r="BJ432" s="17" t="s">
        <v>150</v>
      </c>
      <c r="BK432" s="216">
        <f>ROUND(I432*H432,2)</f>
        <v>0</v>
      </c>
      <c r="BL432" s="17" t="s">
        <v>215</v>
      </c>
      <c r="BM432" s="215" t="s">
        <v>921</v>
      </c>
    </row>
    <row r="433" spans="1:65" s="13" customFormat="1" ht="10.199999999999999">
      <c r="B433" s="227"/>
      <c r="C433" s="228"/>
      <c r="D433" s="229" t="s">
        <v>169</v>
      </c>
      <c r="E433" s="230" t="s">
        <v>1</v>
      </c>
      <c r="F433" s="231" t="s">
        <v>917</v>
      </c>
      <c r="G433" s="228"/>
      <c r="H433" s="232">
        <v>8</v>
      </c>
      <c r="I433" s="233"/>
      <c r="J433" s="228"/>
      <c r="K433" s="228"/>
      <c r="L433" s="234"/>
      <c r="M433" s="235"/>
      <c r="N433" s="236"/>
      <c r="O433" s="236"/>
      <c r="P433" s="236"/>
      <c r="Q433" s="236"/>
      <c r="R433" s="236"/>
      <c r="S433" s="236"/>
      <c r="T433" s="237"/>
      <c r="AT433" s="238" t="s">
        <v>169</v>
      </c>
      <c r="AU433" s="238" t="s">
        <v>83</v>
      </c>
      <c r="AV433" s="13" t="s">
        <v>83</v>
      </c>
      <c r="AW433" s="13" t="s">
        <v>30</v>
      </c>
      <c r="AX433" s="13" t="s">
        <v>73</v>
      </c>
      <c r="AY433" s="238" t="s">
        <v>142</v>
      </c>
    </row>
    <row r="434" spans="1:65" s="14" customFormat="1" ht="10.199999999999999">
      <c r="B434" s="239"/>
      <c r="C434" s="240"/>
      <c r="D434" s="229" t="s">
        <v>169</v>
      </c>
      <c r="E434" s="241" t="s">
        <v>1</v>
      </c>
      <c r="F434" s="242" t="s">
        <v>170</v>
      </c>
      <c r="G434" s="240"/>
      <c r="H434" s="243">
        <v>8</v>
      </c>
      <c r="I434" s="244"/>
      <c r="J434" s="240"/>
      <c r="K434" s="240"/>
      <c r="L434" s="245"/>
      <c r="M434" s="246"/>
      <c r="N434" s="247"/>
      <c r="O434" s="247"/>
      <c r="P434" s="247"/>
      <c r="Q434" s="247"/>
      <c r="R434" s="247"/>
      <c r="S434" s="247"/>
      <c r="T434" s="248"/>
      <c r="AT434" s="249" t="s">
        <v>169</v>
      </c>
      <c r="AU434" s="249" t="s">
        <v>83</v>
      </c>
      <c r="AV434" s="14" t="s">
        <v>150</v>
      </c>
      <c r="AW434" s="14" t="s">
        <v>30</v>
      </c>
      <c r="AX434" s="14" t="s">
        <v>81</v>
      </c>
      <c r="AY434" s="249" t="s">
        <v>142</v>
      </c>
    </row>
    <row r="435" spans="1:65" s="2" customFormat="1" ht="16.5" customHeight="1">
      <c r="A435" s="34"/>
      <c r="B435" s="35"/>
      <c r="C435" s="217" t="s">
        <v>922</v>
      </c>
      <c r="D435" s="217" t="s">
        <v>163</v>
      </c>
      <c r="E435" s="218" t="s">
        <v>923</v>
      </c>
      <c r="F435" s="219" t="s">
        <v>924</v>
      </c>
      <c r="G435" s="220" t="s">
        <v>166</v>
      </c>
      <c r="H435" s="221">
        <v>41</v>
      </c>
      <c r="I435" s="222"/>
      <c r="J435" s="223">
        <f>ROUND(I435*H435,2)</f>
        <v>0</v>
      </c>
      <c r="K435" s="219" t="s">
        <v>1</v>
      </c>
      <c r="L435" s="224"/>
      <c r="M435" s="225" t="s">
        <v>1</v>
      </c>
      <c r="N435" s="226" t="s">
        <v>40</v>
      </c>
      <c r="O435" s="72"/>
      <c r="P435" s="213">
        <f>O435*H435</f>
        <v>0</v>
      </c>
      <c r="Q435" s="213">
        <v>0</v>
      </c>
      <c r="R435" s="213">
        <f>Q435*H435</f>
        <v>0</v>
      </c>
      <c r="S435" s="213">
        <v>0</v>
      </c>
      <c r="T435" s="214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15" t="s">
        <v>279</v>
      </c>
      <c r="AT435" s="215" t="s">
        <v>163</v>
      </c>
      <c r="AU435" s="215" t="s">
        <v>83</v>
      </c>
      <c r="AY435" s="17" t="s">
        <v>142</v>
      </c>
      <c r="BE435" s="216">
        <f>IF(N435="základní",J435,0)</f>
        <v>0</v>
      </c>
      <c r="BF435" s="216">
        <f>IF(N435="snížená",J435,0)</f>
        <v>0</v>
      </c>
      <c r="BG435" s="216">
        <f>IF(N435="zákl. přenesená",J435,0)</f>
        <v>0</v>
      </c>
      <c r="BH435" s="216">
        <f>IF(N435="sníž. přenesená",J435,0)</f>
        <v>0</v>
      </c>
      <c r="BI435" s="216">
        <f>IF(N435="nulová",J435,0)</f>
        <v>0</v>
      </c>
      <c r="BJ435" s="17" t="s">
        <v>150</v>
      </c>
      <c r="BK435" s="216">
        <f>ROUND(I435*H435,2)</f>
        <v>0</v>
      </c>
      <c r="BL435" s="17" t="s">
        <v>215</v>
      </c>
      <c r="BM435" s="215" t="s">
        <v>925</v>
      </c>
    </row>
    <row r="436" spans="1:65" s="15" customFormat="1" ht="10.199999999999999">
      <c r="B436" s="253"/>
      <c r="C436" s="254"/>
      <c r="D436" s="229" t="s">
        <v>169</v>
      </c>
      <c r="E436" s="255" t="s">
        <v>1</v>
      </c>
      <c r="F436" s="256" t="s">
        <v>881</v>
      </c>
      <c r="G436" s="254"/>
      <c r="H436" s="255" t="s">
        <v>1</v>
      </c>
      <c r="I436" s="257"/>
      <c r="J436" s="254"/>
      <c r="K436" s="254"/>
      <c r="L436" s="258"/>
      <c r="M436" s="259"/>
      <c r="N436" s="260"/>
      <c r="O436" s="260"/>
      <c r="P436" s="260"/>
      <c r="Q436" s="260"/>
      <c r="R436" s="260"/>
      <c r="S436" s="260"/>
      <c r="T436" s="261"/>
      <c r="AT436" s="262" t="s">
        <v>169</v>
      </c>
      <c r="AU436" s="262" t="s">
        <v>83</v>
      </c>
      <c r="AV436" s="15" t="s">
        <v>81</v>
      </c>
      <c r="AW436" s="15" t="s">
        <v>30</v>
      </c>
      <c r="AX436" s="15" t="s">
        <v>73</v>
      </c>
      <c r="AY436" s="262" t="s">
        <v>142</v>
      </c>
    </row>
    <row r="437" spans="1:65" s="13" customFormat="1" ht="10.199999999999999">
      <c r="B437" s="227"/>
      <c r="C437" s="228"/>
      <c r="D437" s="229" t="s">
        <v>169</v>
      </c>
      <c r="E437" s="230" t="s">
        <v>1</v>
      </c>
      <c r="F437" s="231" t="s">
        <v>926</v>
      </c>
      <c r="G437" s="228"/>
      <c r="H437" s="232">
        <v>15</v>
      </c>
      <c r="I437" s="233"/>
      <c r="J437" s="228"/>
      <c r="K437" s="228"/>
      <c r="L437" s="234"/>
      <c r="M437" s="235"/>
      <c r="N437" s="236"/>
      <c r="O437" s="236"/>
      <c r="P437" s="236"/>
      <c r="Q437" s="236"/>
      <c r="R437" s="236"/>
      <c r="S437" s="236"/>
      <c r="T437" s="237"/>
      <c r="AT437" s="238" t="s">
        <v>169</v>
      </c>
      <c r="AU437" s="238" t="s">
        <v>83</v>
      </c>
      <c r="AV437" s="13" t="s">
        <v>83</v>
      </c>
      <c r="AW437" s="13" t="s">
        <v>30</v>
      </c>
      <c r="AX437" s="13" t="s">
        <v>73</v>
      </c>
      <c r="AY437" s="238" t="s">
        <v>142</v>
      </c>
    </row>
    <row r="438" spans="1:65" s="13" customFormat="1" ht="10.199999999999999">
      <c r="B438" s="227"/>
      <c r="C438" s="228"/>
      <c r="D438" s="229" t="s">
        <v>169</v>
      </c>
      <c r="E438" s="230" t="s">
        <v>1</v>
      </c>
      <c r="F438" s="231" t="s">
        <v>927</v>
      </c>
      <c r="G438" s="228"/>
      <c r="H438" s="232">
        <v>25</v>
      </c>
      <c r="I438" s="233"/>
      <c r="J438" s="228"/>
      <c r="K438" s="228"/>
      <c r="L438" s="234"/>
      <c r="M438" s="235"/>
      <c r="N438" s="236"/>
      <c r="O438" s="236"/>
      <c r="P438" s="236"/>
      <c r="Q438" s="236"/>
      <c r="R438" s="236"/>
      <c r="S438" s="236"/>
      <c r="T438" s="237"/>
      <c r="AT438" s="238" t="s">
        <v>169</v>
      </c>
      <c r="AU438" s="238" t="s">
        <v>83</v>
      </c>
      <c r="AV438" s="13" t="s">
        <v>83</v>
      </c>
      <c r="AW438" s="13" t="s">
        <v>30</v>
      </c>
      <c r="AX438" s="13" t="s">
        <v>73</v>
      </c>
      <c r="AY438" s="238" t="s">
        <v>142</v>
      </c>
    </row>
    <row r="439" spans="1:65" s="13" customFormat="1" ht="10.199999999999999">
      <c r="B439" s="227"/>
      <c r="C439" s="228"/>
      <c r="D439" s="229" t="s">
        <v>169</v>
      </c>
      <c r="E439" s="230" t="s">
        <v>1</v>
      </c>
      <c r="F439" s="231" t="s">
        <v>928</v>
      </c>
      <c r="G439" s="228"/>
      <c r="H439" s="232">
        <v>1</v>
      </c>
      <c r="I439" s="233"/>
      <c r="J439" s="228"/>
      <c r="K439" s="228"/>
      <c r="L439" s="234"/>
      <c r="M439" s="235"/>
      <c r="N439" s="236"/>
      <c r="O439" s="236"/>
      <c r="P439" s="236"/>
      <c r="Q439" s="236"/>
      <c r="R439" s="236"/>
      <c r="S439" s="236"/>
      <c r="T439" s="237"/>
      <c r="AT439" s="238" t="s">
        <v>169</v>
      </c>
      <c r="AU439" s="238" t="s">
        <v>83</v>
      </c>
      <c r="AV439" s="13" t="s">
        <v>83</v>
      </c>
      <c r="AW439" s="13" t="s">
        <v>30</v>
      </c>
      <c r="AX439" s="13" t="s">
        <v>73</v>
      </c>
      <c r="AY439" s="238" t="s">
        <v>142</v>
      </c>
    </row>
    <row r="440" spans="1:65" s="14" customFormat="1" ht="10.199999999999999">
      <c r="B440" s="239"/>
      <c r="C440" s="240"/>
      <c r="D440" s="229" t="s">
        <v>169</v>
      </c>
      <c r="E440" s="241" t="s">
        <v>1</v>
      </c>
      <c r="F440" s="242" t="s">
        <v>170</v>
      </c>
      <c r="G440" s="240"/>
      <c r="H440" s="243">
        <v>41</v>
      </c>
      <c r="I440" s="244"/>
      <c r="J440" s="240"/>
      <c r="K440" s="240"/>
      <c r="L440" s="245"/>
      <c r="M440" s="246"/>
      <c r="N440" s="247"/>
      <c r="O440" s="247"/>
      <c r="P440" s="247"/>
      <c r="Q440" s="247"/>
      <c r="R440" s="247"/>
      <c r="S440" s="247"/>
      <c r="T440" s="248"/>
      <c r="AT440" s="249" t="s">
        <v>169</v>
      </c>
      <c r="AU440" s="249" t="s">
        <v>83</v>
      </c>
      <c r="AV440" s="14" t="s">
        <v>150</v>
      </c>
      <c r="AW440" s="14" t="s">
        <v>30</v>
      </c>
      <c r="AX440" s="14" t="s">
        <v>81</v>
      </c>
      <c r="AY440" s="249" t="s">
        <v>142</v>
      </c>
    </row>
    <row r="441" spans="1:65" s="2" customFormat="1" ht="16.5" customHeight="1">
      <c r="A441" s="34"/>
      <c r="B441" s="35"/>
      <c r="C441" s="217" t="s">
        <v>929</v>
      </c>
      <c r="D441" s="217" t="s">
        <v>163</v>
      </c>
      <c r="E441" s="218" t="s">
        <v>930</v>
      </c>
      <c r="F441" s="219" t="s">
        <v>931</v>
      </c>
      <c r="G441" s="220" t="s">
        <v>166</v>
      </c>
      <c r="H441" s="221">
        <v>82</v>
      </c>
      <c r="I441" s="222"/>
      <c r="J441" s="223">
        <f>ROUND(I441*H441,2)</f>
        <v>0</v>
      </c>
      <c r="K441" s="219" t="s">
        <v>1</v>
      </c>
      <c r="L441" s="224"/>
      <c r="M441" s="225" t="s">
        <v>1</v>
      </c>
      <c r="N441" s="226" t="s">
        <v>40</v>
      </c>
      <c r="O441" s="72"/>
      <c r="P441" s="213">
        <f>O441*H441</f>
        <v>0</v>
      </c>
      <c r="Q441" s="213">
        <v>0</v>
      </c>
      <c r="R441" s="213">
        <f>Q441*H441</f>
        <v>0</v>
      </c>
      <c r="S441" s="213">
        <v>0</v>
      </c>
      <c r="T441" s="214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15" t="s">
        <v>279</v>
      </c>
      <c r="AT441" s="215" t="s">
        <v>163</v>
      </c>
      <c r="AU441" s="215" t="s">
        <v>83</v>
      </c>
      <c r="AY441" s="17" t="s">
        <v>142</v>
      </c>
      <c r="BE441" s="216">
        <f>IF(N441="základní",J441,0)</f>
        <v>0</v>
      </c>
      <c r="BF441" s="216">
        <f>IF(N441="snížená",J441,0)</f>
        <v>0</v>
      </c>
      <c r="BG441" s="216">
        <f>IF(N441="zákl. přenesená",J441,0)</f>
        <v>0</v>
      </c>
      <c r="BH441" s="216">
        <f>IF(N441="sníž. přenesená",J441,0)</f>
        <v>0</v>
      </c>
      <c r="BI441" s="216">
        <f>IF(N441="nulová",J441,0)</f>
        <v>0</v>
      </c>
      <c r="BJ441" s="17" t="s">
        <v>150</v>
      </c>
      <c r="BK441" s="216">
        <f>ROUND(I441*H441,2)</f>
        <v>0</v>
      </c>
      <c r="BL441" s="17" t="s">
        <v>215</v>
      </c>
      <c r="BM441" s="215" t="s">
        <v>932</v>
      </c>
    </row>
    <row r="442" spans="1:65" s="15" customFormat="1" ht="10.199999999999999">
      <c r="B442" s="253"/>
      <c r="C442" s="254"/>
      <c r="D442" s="229" t="s">
        <v>169</v>
      </c>
      <c r="E442" s="255" t="s">
        <v>1</v>
      </c>
      <c r="F442" s="256" t="s">
        <v>881</v>
      </c>
      <c r="G442" s="254"/>
      <c r="H442" s="255" t="s">
        <v>1</v>
      </c>
      <c r="I442" s="257"/>
      <c r="J442" s="254"/>
      <c r="K442" s="254"/>
      <c r="L442" s="258"/>
      <c r="M442" s="259"/>
      <c r="N442" s="260"/>
      <c r="O442" s="260"/>
      <c r="P442" s="260"/>
      <c r="Q442" s="260"/>
      <c r="R442" s="260"/>
      <c r="S442" s="260"/>
      <c r="T442" s="261"/>
      <c r="AT442" s="262" t="s">
        <v>169</v>
      </c>
      <c r="AU442" s="262" t="s">
        <v>83</v>
      </c>
      <c r="AV442" s="15" t="s">
        <v>81</v>
      </c>
      <c r="AW442" s="15" t="s">
        <v>30</v>
      </c>
      <c r="AX442" s="15" t="s">
        <v>73</v>
      </c>
      <c r="AY442" s="262" t="s">
        <v>142</v>
      </c>
    </row>
    <row r="443" spans="1:65" s="13" customFormat="1" ht="10.199999999999999">
      <c r="B443" s="227"/>
      <c r="C443" s="228"/>
      <c r="D443" s="229" t="s">
        <v>169</v>
      </c>
      <c r="E443" s="230" t="s">
        <v>1</v>
      </c>
      <c r="F443" s="231" t="s">
        <v>882</v>
      </c>
      <c r="G443" s="228"/>
      <c r="H443" s="232">
        <v>30</v>
      </c>
      <c r="I443" s="233"/>
      <c r="J443" s="228"/>
      <c r="K443" s="228"/>
      <c r="L443" s="234"/>
      <c r="M443" s="235"/>
      <c r="N443" s="236"/>
      <c r="O443" s="236"/>
      <c r="P443" s="236"/>
      <c r="Q443" s="236"/>
      <c r="R443" s="236"/>
      <c r="S443" s="236"/>
      <c r="T443" s="237"/>
      <c r="AT443" s="238" t="s">
        <v>169</v>
      </c>
      <c r="AU443" s="238" t="s">
        <v>83</v>
      </c>
      <c r="AV443" s="13" t="s">
        <v>83</v>
      </c>
      <c r="AW443" s="13" t="s">
        <v>30</v>
      </c>
      <c r="AX443" s="13" t="s">
        <v>73</v>
      </c>
      <c r="AY443" s="238" t="s">
        <v>142</v>
      </c>
    </row>
    <row r="444" spans="1:65" s="13" customFormat="1" ht="10.199999999999999">
      <c r="B444" s="227"/>
      <c r="C444" s="228"/>
      <c r="D444" s="229" t="s">
        <v>169</v>
      </c>
      <c r="E444" s="230" t="s">
        <v>1</v>
      </c>
      <c r="F444" s="231" t="s">
        <v>883</v>
      </c>
      <c r="G444" s="228"/>
      <c r="H444" s="232">
        <v>50</v>
      </c>
      <c r="I444" s="233"/>
      <c r="J444" s="228"/>
      <c r="K444" s="228"/>
      <c r="L444" s="234"/>
      <c r="M444" s="235"/>
      <c r="N444" s="236"/>
      <c r="O444" s="236"/>
      <c r="P444" s="236"/>
      <c r="Q444" s="236"/>
      <c r="R444" s="236"/>
      <c r="S444" s="236"/>
      <c r="T444" s="237"/>
      <c r="AT444" s="238" t="s">
        <v>169</v>
      </c>
      <c r="AU444" s="238" t="s">
        <v>83</v>
      </c>
      <c r="AV444" s="13" t="s">
        <v>83</v>
      </c>
      <c r="AW444" s="13" t="s">
        <v>30</v>
      </c>
      <c r="AX444" s="13" t="s">
        <v>73</v>
      </c>
      <c r="AY444" s="238" t="s">
        <v>142</v>
      </c>
    </row>
    <row r="445" spans="1:65" s="13" customFormat="1" ht="10.199999999999999">
      <c r="B445" s="227"/>
      <c r="C445" s="228"/>
      <c r="D445" s="229" t="s">
        <v>169</v>
      </c>
      <c r="E445" s="230" t="s">
        <v>1</v>
      </c>
      <c r="F445" s="231" t="s">
        <v>884</v>
      </c>
      <c r="G445" s="228"/>
      <c r="H445" s="232">
        <v>2</v>
      </c>
      <c r="I445" s="233"/>
      <c r="J445" s="228"/>
      <c r="K445" s="228"/>
      <c r="L445" s="234"/>
      <c r="M445" s="235"/>
      <c r="N445" s="236"/>
      <c r="O445" s="236"/>
      <c r="P445" s="236"/>
      <c r="Q445" s="236"/>
      <c r="R445" s="236"/>
      <c r="S445" s="236"/>
      <c r="T445" s="237"/>
      <c r="AT445" s="238" t="s">
        <v>169</v>
      </c>
      <c r="AU445" s="238" t="s">
        <v>83</v>
      </c>
      <c r="AV445" s="13" t="s">
        <v>83</v>
      </c>
      <c r="AW445" s="13" t="s">
        <v>30</v>
      </c>
      <c r="AX445" s="13" t="s">
        <v>73</v>
      </c>
      <c r="AY445" s="238" t="s">
        <v>142</v>
      </c>
    </row>
    <row r="446" spans="1:65" s="14" customFormat="1" ht="10.199999999999999">
      <c r="B446" s="239"/>
      <c r="C446" s="240"/>
      <c r="D446" s="229" t="s">
        <v>169</v>
      </c>
      <c r="E446" s="241" t="s">
        <v>1</v>
      </c>
      <c r="F446" s="242" t="s">
        <v>170</v>
      </c>
      <c r="G446" s="240"/>
      <c r="H446" s="243">
        <v>82</v>
      </c>
      <c r="I446" s="244"/>
      <c r="J446" s="240"/>
      <c r="K446" s="240"/>
      <c r="L446" s="245"/>
      <c r="M446" s="246"/>
      <c r="N446" s="247"/>
      <c r="O446" s="247"/>
      <c r="P446" s="247"/>
      <c r="Q446" s="247"/>
      <c r="R446" s="247"/>
      <c r="S446" s="247"/>
      <c r="T446" s="248"/>
      <c r="AT446" s="249" t="s">
        <v>169</v>
      </c>
      <c r="AU446" s="249" t="s">
        <v>83</v>
      </c>
      <c r="AV446" s="14" t="s">
        <v>150</v>
      </c>
      <c r="AW446" s="14" t="s">
        <v>30</v>
      </c>
      <c r="AX446" s="14" t="s">
        <v>81</v>
      </c>
      <c r="AY446" s="249" t="s">
        <v>142</v>
      </c>
    </row>
    <row r="447" spans="1:65" s="2" customFormat="1" ht="16.5" customHeight="1">
      <c r="A447" s="34"/>
      <c r="B447" s="35"/>
      <c r="C447" s="217" t="s">
        <v>933</v>
      </c>
      <c r="D447" s="217" t="s">
        <v>163</v>
      </c>
      <c r="E447" s="218" t="s">
        <v>934</v>
      </c>
      <c r="F447" s="219" t="s">
        <v>935</v>
      </c>
      <c r="G447" s="220" t="s">
        <v>166</v>
      </c>
      <c r="H447" s="221">
        <v>19</v>
      </c>
      <c r="I447" s="222"/>
      <c r="J447" s="223">
        <f>ROUND(I447*H447,2)</f>
        <v>0</v>
      </c>
      <c r="K447" s="219" t="s">
        <v>1</v>
      </c>
      <c r="L447" s="224"/>
      <c r="M447" s="225" t="s">
        <v>1</v>
      </c>
      <c r="N447" s="226" t="s">
        <v>40</v>
      </c>
      <c r="O447" s="72"/>
      <c r="P447" s="213">
        <f>O447*H447</f>
        <v>0</v>
      </c>
      <c r="Q447" s="213">
        <v>0</v>
      </c>
      <c r="R447" s="213">
        <f>Q447*H447</f>
        <v>0</v>
      </c>
      <c r="S447" s="213">
        <v>0</v>
      </c>
      <c r="T447" s="214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15" t="s">
        <v>279</v>
      </c>
      <c r="AT447" s="215" t="s">
        <v>163</v>
      </c>
      <c r="AU447" s="215" t="s">
        <v>83</v>
      </c>
      <c r="AY447" s="17" t="s">
        <v>142</v>
      </c>
      <c r="BE447" s="216">
        <f>IF(N447="základní",J447,0)</f>
        <v>0</v>
      </c>
      <c r="BF447" s="216">
        <f>IF(N447="snížená",J447,0)</f>
        <v>0</v>
      </c>
      <c r="BG447" s="216">
        <f>IF(N447="zákl. přenesená",J447,0)</f>
        <v>0</v>
      </c>
      <c r="BH447" s="216">
        <f>IF(N447="sníž. přenesená",J447,0)</f>
        <v>0</v>
      </c>
      <c r="BI447" s="216">
        <f>IF(N447="nulová",J447,0)</f>
        <v>0</v>
      </c>
      <c r="BJ447" s="17" t="s">
        <v>150</v>
      </c>
      <c r="BK447" s="216">
        <f>ROUND(I447*H447,2)</f>
        <v>0</v>
      </c>
      <c r="BL447" s="17" t="s">
        <v>215</v>
      </c>
      <c r="BM447" s="215" t="s">
        <v>936</v>
      </c>
    </row>
    <row r="448" spans="1:65" s="15" customFormat="1" ht="10.199999999999999">
      <c r="B448" s="253"/>
      <c r="C448" s="254"/>
      <c r="D448" s="229" t="s">
        <v>169</v>
      </c>
      <c r="E448" s="255" t="s">
        <v>1</v>
      </c>
      <c r="F448" s="256" t="s">
        <v>881</v>
      </c>
      <c r="G448" s="254"/>
      <c r="H448" s="255" t="s">
        <v>1</v>
      </c>
      <c r="I448" s="257"/>
      <c r="J448" s="254"/>
      <c r="K448" s="254"/>
      <c r="L448" s="258"/>
      <c r="M448" s="259"/>
      <c r="N448" s="260"/>
      <c r="O448" s="260"/>
      <c r="P448" s="260"/>
      <c r="Q448" s="260"/>
      <c r="R448" s="260"/>
      <c r="S448" s="260"/>
      <c r="T448" s="261"/>
      <c r="AT448" s="262" t="s">
        <v>169</v>
      </c>
      <c r="AU448" s="262" t="s">
        <v>83</v>
      </c>
      <c r="AV448" s="15" t="s">
        <v>81</v>
      </c>
      <c r="AW448" s="15" t="s">
        <v>30</v>
      </c>
      <c r="AX448" s="15" t="s">
        <v>73</v>
      </c>
      <c r="AY448" s="262" t="s">
        <v>142</v>
      </c>
    </row>
    <row r="449" spans="1:65" s="13" customFormat="1" ht="10.199999999999999">
      <c r="B449" s="227"/>
      <c r="C449" s="228"/>
      <c r="D449" s="229" t="s">
        <v>169</v>
      </c>
      <c r="E449" s="230" t="s">
        <v>1</v>
      </c>
      <c r="F449" s="231" t="s">
        <v>937</v>
      </c>
      <c r="G449" s="228"/>
      <c r="H449" s="232">
        <v>6</v>
      </c>
      <c r="I449" s="233"/>
      <c r="J449" s="228"/>
      <c r="K449" s="228"/>
      <c r="L449" s="234"/>
      <c r="M449" s="235"/>
      <c r="N449" s="236"/>
      <c r="O449" s="236"/>
      <c r="P449" s="236"/>
      <c r="Q449" s="236"/>
      <c r="R449" s="236"/>
      <c r="S449" s="236"/>
      <c r="T449" s="237"/>
      <c r="AT449" s="238" t="s">
        <v>169</v>
      </c>
      <c r="AU449" s="238" t="s">
        <v>83</v>
      </c>
      <c r="AV449" s="13" t="s">
        <v>83</v>
      </c>
      <c r="AW449" s="13" t="s">
        <v>30</v>
      </c>
      <c r="AX449" s="13" t="s">
        <v>73</v>
      </c>
      <c r="AY449" s="238" t="s">
        <v>142</v>
      </c>
    </row>
    <row r="450" spans="1:65" s="13" customFormat="1" ht="10.199999999999999">
      <c r="B450" s="227"/>
      <c r="C450" s="228"/>
      <c r="D450" s="229" t="s">
        <v>169</v>
      </c>
      <c r="E450" s="230" t="s">
        <v>1</v>
      </c>
      <c r="F450" s="231" t="s">
        <v>938</v>
      </c>
      <c r="G450" s="228"/>
      <c r="H450" s="232">
        <v>13</v>
      </c>
      <c r="I450" s="233"/>
      <c r="J450" s="228"/>
      <c r="K450" s="228"/>
      <c r="L450" s="234"/>
      <c r="M450" s="235"/>
      <c r="N450" s="236"/>
      <c r="O450" s="236"/>
      <c r="P450" s="236"/>
      <c r="Q450" s="236"/>
      <c r="R450" s="236"/>
      <c r="S450" s="236"/>
      <c r="T450" s="237"/>
      <c r="AT450" s="238" t="s">
        <v>169</v>
      </c>
      <c r="AU450" s="238" t="s">
        <v>83</v>
      </c>
      <c r="AV450" s="13" t="s">
        <v>83</v>
      </c>
      <c r="AW450" s="13" t="s">
        <v>30</v>
      </c>
      <c r="AX450" s="13" t="s">
        <v>73</v>
      </c>
      <c r="AY450" s="238" t="s">
        <v>142</v>
      </c>
    </row>
    <row r="451" spans="1:65" s="13" customFormat="1" ht="10.199999999999999">
      <c r="B451" s="227"/>
      <c r="C451" s="228"/>
      <c r="D451" s="229" t="s">
        <v>169</v>
      </c>
      <c r="E451" s="230" t="s">
        <v>1</v>
      </c>
      <c r="F451" s="231" t="s">
        <v>939</v>
      </c>
      <c r="G451" s="228"/>
      <c r="H451" s="232">
        <v>0</v>
      </c>
      <c r="I451" s="233"/>
      <c r="J451" s="228"/>
      <c r="K451" s="228"/>
      <c r="L451" s="234"/>
      <c r="M451" s="235"/>
      <c r="N451" s="236"/>
      <c r="O451" s="236"/>
      <c r="P451" s="236"/>
      <c r="Q451" s="236"/>
      <c r="R451" s="236"/>
      <c r="S451" s="236"/>
      <c r="T451" s="237"/>
      <c r="AT451" s="238" t="s">
        <v>169</v>
      </c>
      <c r="AU451" s="238" t="s">
        <v>83</v>
      </c>
      <c r="AV451" s="13" t="s">
        <v>83</v>
      </c>
      <c r="AW451" s="13" t="s">
        <v>30</v>
      </c>
      <c r="AX451" s="13" t="s">
        <v>73</v>
      </c>
      <c r="AY451" s="238" t="s">
        <v>142</v>
      </c>
    </row>
    <row r="452" spans="1:65" s="14" customFormat="1" ht="10.199999999999999">
      <c r="B452" s="239"/>
      <c r="C452" s="240"/>
      <c r="D452" s="229" t="s">
        <v>169</v>
      </c>
      <c r="E452" s="241" t="s">
        <v>1</v>
      </c>
      <c r="F452" s="242" t="s">
        <v>170</v>
      </c>
      <c r="G452" s="240"/>
      <c r="H452" s="243">
        <v>19</v>
      </c>
      <c r="I452" s="244"/>
      <c r="J452" s="240"/>
      <c r="K452" s="240"/>
      <c r="L452" s="245"/>
      <c r="M452" s="246"/>
      <c r="N452" s="247"/>
      <c r="O452" s="247"/>
      <c r="P452" s="247"/>
      <c r="Q452" s="247"/>
      <c r="R452" s="247"/>
      <c r="S452" s="247"/>
      <c r="T452" s="248"/>
      <c r="AT452" s="249" t="s">
        <v>169</v>
      </c>
      <c r="AU452" s="249" t="s">
        <v>83</v>
      </c>
      <c r="AV452" s="14" t="s">
        <v>150</v>
      </c>
      <c r="AW452" s="14" t="s">
        <v>30</v>
      </c>
      <c r="AX452" s="14" t="s">
        <v>81</v>
      </c>
      <c r="AY452" s="249" t="s">
        <v>142</v>
      </c>
    </row>
    <row r="453" spans="1:65" s="2" customFormat="1" ht="16.5" customHeight="1">
      <c r="A453" s="34"/>
      <c r="B453" s="35"/>
      <c r="C453" s="217" t="s">
        <v>940</v>
      </c>
      <c r="D453" s="217" t="s">
        <v>163</v>
      </c>
      <c r="E453" s="218" t="s">
        <v>941</v>
      </c>
      <c r="F453" s="219" t="s">
        <v>942</v>
      </c>
      <c r="G453" s="220" t="s">
        <v>166</v>
      </c>
      <c r="H453" s="221">
        <v>560</v>
      </c>
      <c r="I453" s="222"/>
      <c r="J453" s="223">
        <f>ROUND(I453*H453,2)</f>
        <v>0</v>
      </c>
      <c r="K453" s="219" t="s">
        <v>1</v>
      </c>
      <c r="L453" s="224"/>
      <c r="M453" s="225" t="s">
        <v>1</v>
      </c>
      <c r="N453" s="226" t="s">
        <v>40</v>
      </c>
      <c r="O453" s="72"/>
      <c r="P453" s="213">
        <f>O453*H453</f>
        <v>0</v>
      </c>
      <c r="Q453" s="213">
        <v>0</v>
      </c>
      <c r="R453" s="213">
        <f>Q453*H453</f>
        <v>0</v>
      </c>
      <c r="S453" s="213">
        <v>0</v>
      </c>
      <c r="T453" s="214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15" t="s">
        <v>279</v>
      </c>
      <c r="AT453" s="215" t="s">
        <v>163</v>
      </c>
      <c r="AU453" s="215" t="s">
        <v>83</v>
      </c>
      <c r="AY453" s="17" t="s">
        <v>142</v>
      </c>
      <c r="BE453" s="216">
        <f>IF(N453="základní",J453,0)</f>
        <v>0</v>
      </c>
      <c r="BF453" s="216">
        <f>IF(N453="snížená",J453,0)</f>
        <v>0</v>
      </c>
      <c r="BG453" s="216">
        <f>IF(N453="zákl. přenesená",J453,0)</f>
        <v>0</v>
      </c>
      <c r="BH453" s="216">
        <f>IF(N453="sníž. přenesená",J453,0)</f>
        <v>0</v>
      </c>
      <c r="BI453" s="216">
        <f>IF(N453="nulová",J453,0)</f>
        <v>0</v>
      </c>
      <c r="BJ453" s="17" t="s">
        <v>150</v>
      </c>
      <c r="BK453" s="216">
        <f>ROUND(I453*H453,2)</f>
        <v>0</v>
      </c>
      <c r="BL453" s="17" t="s">
        <v>215</v>
      </c>
      <c r="BM453" s="215" t="s">
        <v>943</v>
      </c>
    </row>
    <row r="454" spans="1:65" s="15" customFormat="1" ht="10.199999999999999">
      <c r="B454" s="253"/>
      <c r="C454" s="254"/>
      <c r="D454" s="229" t="s">
        <v>169</v>
      </c>
      <c r="E454" s="255" t="s">
        <v>1</v>
      </c>
      <c r="F454" s="256" t="s">
        <v>885</v>
      </c>
      <c r="G454" s="254"/>
      <c r="H454" s="255" t="s">
        <v>1</v>
      </c>
      <c r="I454" s="257"/>
      <c r="J454" s="254"/>
      <c r="K454" s="254"/>
      <c r="L454" s="258"/>
      <c r="M454" s="259"/>
      <c r="N454" s="260"/>
      <c r="O454" s="260"/>
      <c r="P454" s="260"/>
      <c r="Q454" s="260"/>
      <c r="R454" s="260"/>
      <c r="S454" s="260"/>
      <c r="T454" s="261"/>
      <c r="AT454" s="262" t="s">
        <v>169</v>
      </c>
      <c r="AU454" s="262" t="s">
        <v>83</v>
      </c>
      <c r="AV454" s="15" t="s">
        <v>81</v>
      </c>
      <c r="AW454" s="15" t="s">
        <v>30</v>
      </c>
      <c r="AX454" s="15" t="s">
        <v>73</v>
      </c>
      <c r="AY454" s="262" t="s">
        <v>142</v>
      </c>
    </row>
    <row r="455" spans="1:65" s="13" customFormat="1" ht="10.199999999999999">
      <c r="B455" s="227"/>
      <c r="C455" s="228"/>
      <c r="D455" s="229" t="s">
        <v>169</v>
      </c>
      <c r="E455" s="230" t="s">
        <v>1</v>
      </c>
      <c r="F455" s="231" t="s">
        <v>886</v>
      </c>
      <c r="G455" s="228"/>
      <c r="H455" s="232">
        <v>160</v>
      </c>
      <c r="I455" s="233"/>
      <c r="J455" s="228"/>
      <c r="K455" s="228"/>
      <c r="L455" s="234"/>
      <c r="M455" s="235"/>
      <c r="N455" s="236"/>
      <c r="O455" s="236"/>
      <c r="P455" s="236"/>
      <c r="Q455" s="236"/>
      <c r="R455" s="236"/>
      <c r="S455" s="236"/>
      <c r="T455" s="237"/>
      <c r="AT455" s="238" t="s">
        <v>169</v>
      </c>
      <c r="AU455" s="238" t="s">
        <v>83</v>
      </c>
      <c r="AV455" s="13" t="s">
        <v>83</v>
      </c>
      <c r="AW455" s="13" t="s">
        <v>30</v>
      </c>
      <c r="AX455" s="13" t="s">
        <v>73</v>
      </c>
      <c r="AY455" s="238" t="s">
        <v>142</v>
      </c>
    </row>
    <row r="456" spans="1:65" s="13" customFormat="1" ht="10.199999999999999">
      <c r="B456" s="227"/>
      <c r="C456" s="228"/>
      <c r="D456" s="229" t="s">
        <v>169</v>
      </c>
      <c r="E456" s="230" t="s">
        <v>1</v>
      </c>
      <c r="F456" s="231" t="s">
        <v>887</v>
      </c>
      <c r="G456" s="228"/>
      <c r="H456" s="232">
        <v>240</v>
      </c>
      <c r="I456" s="233"/>
      <c r="J456" s="228"/>
      <c r="K456" s="228"/>
      <c r="L456" s="234"/>
      <c r="M456" s="235"/>
      <c r="N456" s="236"/>
      <c r="O456" s="236"/>
      <c r="P456" s="236"/>
      <c r="Q456" s="236"/>
      <c r="R456" s="236"/>
      <c r="S456" s="236"/>
      <c r="T456" s="237"/>
      <c r="AT456" s="238" t="s">
        <v>169</v>
      </c>
      <c r="AU456" s="238" t="s">
        <v>83</v>
      </c>
      <c r="AV456" s="13" t="s">
        <v>83</v>
      </c>
      <c r="AW456" s="13" t="s">
        <v>30</v>
      </c>
      <c r="AX456" s="13" t="s">
        <v>73</v>
      </c>
      <c r="AY456" s="238" t="s">
        <v>142</v>
      </c>
    </row>
    <row r="457" spans="1:65" s="13" customFormat="1" ht="10.199999999999999">
      <c r="B457" s="227"/>
      <c r="C457" s="228"/>
      <c r="D457" s="229" t="s">
        <v>169</v>
      </c>
      <c r="E457" s="230" t="s">
        <v>1</v>
      </c>
      <c r="F457" s="231" t="s">
        <v>888</v>
      </c>
      <c r="G457" s="228"/>
      <c r="H457" s="232">
        <v>160</v>
      </c>
      <c r="I457" s="233"/>
      <c r="J457" s="228"/>
      <c r="K457" s="228"/>
      <c r="L457" s="234"/>
      <c r="M457" s="235"/>
      <c r="N457" s="236"/>
      <c r="O457" s="236"/>
      <c r="P457" s="236"/>
      <c r="Q457" s="236"/>
      <c r="R457" s="236"/>
      <c r="S457" s="236"/>
      <c r="T457" s="237"/>
      <c r="AT457" s="238" t="s">
        <v>169</v>
      </c>
      <c r="AU457" s="238" t="s">
        <v>83</v>
      </c>
      <c r="AV457" s="13" t="s">
        <v>83</v>
      </c>
      <c r="AW457" s="13" t="s">
        <v>30</v>
      </c>
      <c r="AX457" s="13" t="s">
        <v>73</v>
      </c>
      <c r="AY457" s="238" t="s">
        <v>142</v>
      </c>
    </row>
    <row r="458" spans="1:65" s="14" customFormat="1" ht="10.199999999999999">
      <c r="B458" s="239"/>
      <c r="C458" s="240"/>
      <c r="D458" s="229" t="s">
        <v>169</v>
      </c>
      <c r="E458" s="241" t="s">
        <v>1</v>
      </c>
      <c r="F458" s="242" t="s">
        <v>170</v>
      </c>
      <c r="G458" s="240"/>
      <c r="H458" s="243">
        <v>560</v>
      </c>
      <c r="I458" s="244"/>
      <c r="J458" s="240"/>
      <c r="K458" s="240"/>
      <c r="L458" s="245"/>
      <c r="M458" s="246"/>
      <c r="N458" s="247"/>
      <c r="O458" s="247"/>
      <c r="P458" s="247"/>
      <c r="Q458" s="247"/>
      <c r="R458" s="247"/>
      <c r="S458" s="247"/>
      <c r="T458" s="248"/>
      <c r="AT458" s="249" t="s">
        <v>169</v>
      </c>
      <c r="AU458" s="249" t="s">
        <v>83</v>
      </c>
      <c r="AV458" s="14" t="s">
        <v>150</v>
      </c>
      <c r="AW458" s="14" t="s">
        <v>30</v>
      </c>
      <c r="AX458" s="14" t="s">
        <v>81</v>
      </c>
      <c r="AY458" s="249" t="s">
        <v>142</v>
      </c>
    </row>
    <row r="459" spans="1:65" s="2" customFormat="1" ht="33" customHeight="1">
      <c r="A459" s="34"/>
      <c r="B459" s="35"/>
      <c r="C459" s="204" t="s">
        <v>944</v>
      </c>
      <c r="D459" s="204" t="s">
        <v>145</v>
      </c>
      <c r="E459" s="205" t="s">
        <v>945</v>
      </c>
      <c r="F459" s="206" t="s">
        <v>946</v>
      </c>
      <c r="G459" s="207" t="s">
        <v>154</v>
      </c>
      <c r="H459" s="208">
        <v>515.39400000000001</v>
      </c>
      <c r="I459" s="209"/>
      <c r="J459" s="210">
        <f>ROUND(I459*H459,2)</f>
        <v>0</v>
      </c>
      <c r="K459" s="206" t="s">
        <v>149</v>
      </c>
      <c r="L459" s="39"/>
      <c r="M459" s="211" t="s">
        <v>1</v>
      </c>
      <c r="N459" s="212" t="s">
        <v>40</v>
      </c>
      <c r="O459" s="72"/>
      <c r="P459" s="213">
        <f>O459*H459</f>
        <v>0</v>
      </c>
      <c r="Q459" s="213">
        <v>6.6100000000000004E-3</v>
      </c>
      <c r="R459" s="213">
        <f>Q459*H459</f>
        <v>3.4067543400000004</v>
      </c>
      <c r="S459" s="213">
        <v>0</v>
      </c>
      <c r="T459" s="214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15" t="s">
        <v>215</v>
      </c>
      <c r="AT459" s="215" t="s">
        <v>145</v>
      </c>
      <c r="AU459" s="215" t="s">
        <v>83</v>
      </c>
      <c r="AY459" s="17" t="s">
        <v>142</v>
      </c>
      <c r="BE459" s="216">
        <f>IF(N459="základní",J459,0)</f>
        <v>0</v>
      </c>
      <c r="BF459" s="216">
        <f>IF(N459="snížená",J459,0)</f>
        <v>0</v>
      </c>
      <c r="BG459" s="216">
        <f>IF(N459="zákl. přenesená",J459,0)</f>
        <v>0</v>
      </c>
      <c r="BH459" s="216">
        <f>IF(N459="sníž. přenesená",J459,0)</f>
        <v>0</v>
      </c>
      <c r="BI459" s="216">
        <f>IF(N459="nulová",J459,0)</f>
        <v>0</v>
      </c>
      <c r="BJ459" s="17" t="s">
        <v>150</v>
      </c>
      <c r="BK459" s="216">
        <f>ROUND(I459*H459,2)</f>
        <v>0</v>
      </c>
      <c r="BL459" s="17" t="s">
        <v>215</v>
      </c>
      <c r="BM459" s="215" t="s">
        <v>947</v>
      </c>
    </row>
    <row r="460" spans="1:65" s="2" customFormat="1" ht="21.75" customHeight="1">
      <c r="A460" s="34"/>
      <c r="B460" s="35"/>
      <c r="C460" s="204" t="s">
        <v>948</v>
      </c>
      <c r="D460" s="204" t="s">
        <v>145</v>
      </c>
      <c r="E460" s="205" t="s">
        <v>949</v>
      </c>
      <c r="F460" s="206" t="s">
        <v>950</v>
      </c>
      <c r="G460" s="207" t="s">
        <v>154</v>
      </c>
      <c r="H460" s="208">
        <v>468.54</v>
      </c>
      <c r="I460" s="209"/>
      <c r="J460" s="210">
        <f>ROUND(I460*H460,2)</f>
        <v>0</v>
      </c>
      <c r="K460" s="206" t="s">
        <v>149</v>
      </c>
      <c r="L460" s="39"/>
      <c r="M460" s="211" t="s">
        <v>1</v>
      </c>
      <c r="N460" s="212" t="s">
        <v>40</v>
      </c>
      <c r="O460" s="72"/>
      <c r="P460" s="213">
        <f>O460*H460</f>
        <v>0</v>
      </c>
      <c r="Q460" s="213">
        <v>3.5E-4</v>
      </c>
      <c r="R460" s="213">
        <f>Q460*H460</f>
        <v>0.163989</v>
      </c>
      <c r="S460" s="213">
        <v>0</v>
      </c>
      <c r="T460" s="214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15" t="s">
        <v>215</v>
      </c>
      <c r="AT460" s="215" t="s">
        <v>145</v>
      </c>
      <c r="AU460" s="215" t="s">
        <v>83</v>
      </c>
      <c r="AY460" s="17" t="s">
        <v>142</v>
      </c>
      <c r="BE460" s="216">
        <f>IF(N460="základní",J460,0)</f>
        <v>0</v>
      </c>
      <c r="BF460" s="216">
        <f>IF(N460="snížená",J460,0)</f>
        <v>0</v>
      </c>
      <c r="BG460" s="216">
        <f>IF(N460="zákl. přenesená",J460,0)</f>
        <v>0</v>
      </c>
      <c r="BH460" s="216">
        <f>IF(N460="sníž. přenesená",J460,0)</f>
        <v>0</v>
      </c>
      <c r="BI460" s="216">
        <f>IF(N460="nulová",J460,0)</f>
        <v>0</v>
      </c>
      <c r="BJ460" s="17" t="s">
        <v>150</v>
      </c>
      <c r="BK460" s="216">
        <f>ROUND(I460*H460,2)</f>
        <v>0</v>
      </c>
      <c r="BL460" s="17" t="s">
        <v>215</v>
      </c>
      <c r="BM460" s="215" t="s">
        <v>951</v>
      </c>
    </row>
    <row r="461" spans="1:65" s="2" customFormat="1" ht="16.5" customHeight="1">
      <c r="A461" s="34"/>
      <c r="B461" s="35"/>
      <c r="C461" s="217" t="s">
        <v>952</v>
      </c>
      <c r="D461" s="217" t="s">
        <v>163</v>
      </c>
      <c r="E461" s="218" t="s">
        <v>953</v>
      </c>
      <c r="F461" s="219" t="s">
        <v>954</v>
      </c>
      <c r="G461" s="220" t="s">
        <v>166</v>
      </c>
      <c r="H461" s="221">
        <v>3</v>
      </c>
      <c r="I461" s="222"/>
      <c r="J461" s="223">
        <f>ROUND(I461*H461,2)</f>
        <v>0</v>
      </c>
      <c r="K461" s="219" t="s">
        <v>149</v>
      </c>
      <c r="L461" s="224"/>
      <c r="M461" s="225" t="s">
        <v>1</v>
      </c>
      <c r="N461" s="226" t="s">
        <v>40</v>
      </c>
      <c r="O461" s="72"/>
      <c r="P461" s="213">
        <f>O461*H461</f>
        <v>0</v>
      </c>
      <c r="Q461" s="213">
        <v>4.0000000000000002E-4</v>
      </c>
      <c r="R461" s="213">
        <f>Q461*H461</f>
        <v>1.2000000000000001E-3</v>
      </c>
      <c r="S461" s="213">
        <v>0</v>
      </c>
      <c r="T461" s="214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15" t="s">
        <v>279</v>
      </c>
      <c r="AT461" s="215" t="s">
        <v>163</v>
      </c>
      <c r="AU461" s="215" t="s">
        <v>83</v>
      </c>
      <c r="AY461" s="17" t="s">
        <v>142</v>
      </c>
      <c r="BE461" s="216">
        <f>IF(N461="základní",J461,0)</f>
        <v>0</v>
      </c>
      <c r="BF461" s="216">
        <f>IF(N461="snížená",J461,0)</f>
        <v>0</v>
      </c>
      <c r="BG461" s="216">
        <f>IF(N461="zákl. přenesená",J461,0)</f>
        <v>0</v>
      </c>
      <c r="BH461" s="216">
        <f>IF(N461="sníž. přenesená",J461,0)</f>
        <v>0</v>
      </c>
      <c r="BI461" s="216">
        <f>IF(N461="nulová",J461,0)</f>
        <v>0</v>
      </c>
      <c r="BJ461" s="17" t="s">
        <v>150</v>
      </c>
      <c r="BK461" s="216">
        <f>ROUND(I461*H461,2)</f>
        <v>0</v>
      </c>
      <c r="BL461" s="17" t="s">
        <v>215</v>
      </c>
      <c r="BM461" s="215" t="s">
        <v>955</v>
      </c>
    </row>
    <row r="462" spans="1:65" s="13" customFormat="1" ht="10.199999999999999">
      <c r="B462" s="227"/>
      <c r="C462" s="228"/>
      <c r="D462" s="229" t="s">
        <v>169</v>
      </c>
      <c r="E462" s="230" t="s">
        <v>1</v>
      </c>
      <c r="F462" s="231" t="s">
        <v>956</v>
      </c>
      <c r="G462" s="228"/>
      <c r="H462" s="232">
        <v>3</v>
      </c>
      <c r="I462" s="233"/>
      <c r="J462" s="228"/>
      <c r="K462" s="228"/>
      <c r="L462" s="234"/>
      <c r="M462" s="235"/>
      <c r="N462" s="236"/>
      <c r="O462" s="236"/>
      <c r="P462" s="236"/>
      <c r="Q462" s="236"/>
      <c r="R462" s="236"/>
      <c r="S462" s="236"/>
      <c r="T462" s="237"/>
      <c r="AT462" s="238" t="s">
        <v>169</v>
      </c>
      <c r="AU462" s="238" t="s">
        <v>83</v>
      </c>
      <c r="AV462" s="13" t="s">
        <v>83</v>
      </c>
      <c r="AW462" s="13" t="s">
        <v>30</v>
      </c>
      <c r="AX462" s="13" t="s">
        <v>73</v>
      </c>
      <c r="AY462" s="238" t="s">
        <v>142</v>
      </c>
    </row>
    <row r="463" spans="1:65" s="14" customFormat="1" ht="10.199999999999999">
      <c r="B463" s="239"/>
      <c r="C463" s="240"/>
      <c r="D463" s="229" t="s">
        <v>169</v>
      </c>
      <c r="E463" s="241" t="s">
        <v>1</v>
      </c>
      <c r="F463" s="242" t="s">
        <v>170</v>
      </c>
      <c r="G463" s="240"/>
      <c r="H463" s="243">
        <v>3</v>
      </c>
      <c r="I463" s="244"/>
      <c r="J463" s="240"/>
      <c r="K463" s="240"/>
      <c r="L463" s="245"/>
      <c r="M463" s="246"/>
      <c r="N463" s="247"/>
      <c r="O463" s="247"/>
      <c r="P463" s="247"/>
      <c r="Q463" s="247"/>
      <c r="R463" s="247"/>
      <c r="S463" s="247"/>
      <c r="T463" s="248"/>
      <c r="AT463" s="249" t="s">
        <v>169</v>
      </c>
      <c r="AU463" s="249" t="s">
        <v>83</v>
      </c>
      <c r="AV463" s="14" t="s">
        <v>150</v>
      </c>
      <c r="AW463" s="14" t="s">
        <v>30</v>
      </c>
      <c r="AX463" s="14" t="s">
        <v>81</v>
      </c>
      <c r="AY463" s="249" t="s">
        <v>142</v>
      </c>
    </row>
    <row r="464" spans="1:65" s="2" customFormat="1" ht="21.75" customHeight="1">
      <c r="A464" s="34"/>
      <c r="B464" s="35"/>
      <c r="C464" s="204" t="s">
        <v>957</v>
      </c>
      <c r="D464" s="204" t="s">
        <v>145</v>
      </c>
      <c r="E464" s="205" t="s">
        <v>958</v>
      </c>
      <c r="F464" s="206" t="s">
        <v>959</v>
      </c>
      <c r="G464" s="207" t="s">
        <v>178</v>
      </c>
      <c r="H464" s="208">
        <v>54.901000000000003</v>
      </c>
      <c r="I464" s="209"/>
      <c r="J464" s="210">
        <f t="shared" ref="J464:J484" si="80">ROUND(I464*H464,2)</f>
        <v>0</v>
      </c>
      <c r="K464" s="206" t="s">
        <v>1</v>
      </c>
      <c r="L464" s="39"/>
      <c r="M464" s="211" t="s">
        <v>1</v>
      </c>
      <c r="N464" s="212" t="s">
        <v>40</v>
      </c>
      <c r="O464" s="72"/>
      <c r="P464" s="213">
        <f t="shared" ref="P464:P484" si="81">O464*H464</f>
        <v>0</v>
      </c>
      <c r="Q464" s="213">
        <v>0</v>
      </c>
      <c r="R464" s="213">
        <f t="shared" ref="R464:R484" si="82">Q464*H464</f>
        <v>0</v>
      </c>
      <c r="S464" s="213">
        <v>0</v>
      </c>
      <c r="T464" s="214">
        <f t="shared" ref="T464:T484" si="83"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15" t="s">
        <v>215</v>
      </c>
      <c r="AT464" s="215" t="s">
        <v>145</v>
      </c>
      <c r="AU464" s="215" t="s">
        <v>83</v>
      </c>
      <c r="AY464" s="17" t="s">
        <v>142</v>
      </c>
      <c r="BE464" s="216">
        <f t="shared" ref="BE464:BE484" si="84">IF(N464="základní",J464,0)</f>
        <v>0</v>
      </c>
      <c r="BF464" s="216">
        <f t="shared" ref="BF464:BF484" si="85">IF(N464="snížená",J464,0)</f>
        <v>0</v>
      </c>
      <c r="BG464" s="216">
        <f t="shared" ref="BG464:BG484" si="86">IF(N464="zákl. přenesená",J464,0)</f>
        <v>0</v>
      </c>
      <c r="BH464" s="216">
        <f t="shared" ref="BH464:BH484" si="87">IF(N464="sníž. přenesená",J464,0)</f>
        <v>0</v>
      </c>
      <c r="BI464" s="216">
        <f t="shared" ref="BI464:BI484" si="88">IF(N464="nulová",J464,0)</f>
        <v>0</v>
      </c>
      <c r="BJ464" s="17" t="s">
        <v>150</v>
      </c>
      <c r="BK464" s="216">
        <f t="shared" ref="BK464:BK484" si="89">ROUND(I464*H464,2)</f>
        <v>0</v>
      </c>
      <c r="BL464" s="17" t="s">
        <v>215</v>
      </c>
      <c r="BM464" s="215" t="s">
        <v>960</v>
      </c>
    </row>
    <row r="465" spans="1:65" s="2" customFormat="1" ht="33" customHeight="1">
      <c r="A465" s="34"/>
      <c r="B465" s="35"/>
      <c r="C465" s="204" t="s">
        <v>961</v>
      </c>
      <c r="D465" s="204" t="s">
        <v>145</v>
      </c>
      <c r="E465" s="205" t="s">
        <v>962</v>
      </c>
      <c r="F465" s="206" t="s">
        <v>963</v>
      </c>
      <c r="G465" s="207" t="s">
        <v>178</v>
      </c>
      <c r="H465" s="208">
        <v>54.901000000000003</v>
      </c>
      <c r="I465" s="209"/>
      <c r="J465" s="210">
        <f t="shared" si="80"/>
        <v>0</v>
      </c>
      <c r="K465" s="206" t="s">
        <v>149</v>
      </c>
      <c r="L465" s="39"/>
      <c r="M465" s="211" t="s">
        <v>1</v>
      </c>
      <c r="N465" s="212" t="s">
        <v>40</v>
      </c>
      <c r="O465" s="72"/>
      <c r="P465" s="213">
        <f t="shared" si="81"/>
        <v>0</v>
      </c>
      <c r="Q465" s="213">
        <v>4.45E-3</v>
      </c>
      <c r="R465" s="213">
        <f t="shared" si="82"/>
        <v>0.24430945000000001</v>
      </c>
      <c r="S465" s="213">
        <v>0</v>
      </c>
      <c r="T465" s="214">
        <f t="shared" si="83"/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15" t="s">
        <v>215</v>
      </c>
      <c r="AT465" s="215" t="s">
        <v>145</v>
      </c>
      <c r="AU465" s="215" t="s">
        <v>83</v>
      </c>
      <c r="AY465" s="17" t="s">
        <v>142</v>
      </c>
      <c r="BE465" s="216">
        <f t="shared" si="84"/>
        <v>0</v>
      </c>
      <c r="BF465" s="216">
        <f t="shared" si="85"/>
        <v>0</v>
      </c>
      <c r="BG465" s="216">
        <f t="shared" si="86"/>
        <v>0</v>
      </c>
      <c r="BH465" s="216">
        <f t="shared" si="87"/>
        <v>0</v>
      </c>
      <c r="BI465" s="216">
        <f t="shared" si="88"/>
        <v>0</v>
      </c>
      <c r="BJ465" s="17" t="s">
        <v>150</v>
      </c>
      <c r="BK465" s="216">
        <f t="shared" si="89"/>
        <v>0</v>
      </c>
      <c r="BL465" s="17" t="s">
        <v>215</v>
      </c>
      <c r="BM465" s="215" t="s">
        <v>964</v>
      </c>
    </row>
    <row r="466" spans="1:65" s="2" customFormat="1" ht="21.75" customHeight="1">
      <c r="A466" s="34"/>
      <c r="B466" s="35"/>
      <c r="C466" s="204" t="s">
        <v>965</v>
      </c>
      <c r="D466" s="204" t="s">
        <v>145</v>
      </c>
      <c r="E466" s="205" t="s">
        <v>966</v>
      </c>
      <c r="F466" s="206" t="s">
        <v>967</v>
      </c>
      <c r="G466" s="207" t="s">
        <v>178</v>
      </c>
      <c r="H466" s="208">
        <v>51.505000000000003</v>
      </c>
      <c r="I466" s="209"/>
      <c r="J466" s="210">
        <f t="shared" si="80"/>
        <v>0</v>
      </c>
      <c r="K466" s="206" t="s">
        <v>149</v>
      </c>
      <c r="L466" s="39"/>
      <c r="M466" s="211" t="s">
        <v>1</v>
      </c>
      <c r="N466" s="212" t="s">
        <v>40</v>
      </c>
      <c r="O466" s="72"/>
      <c r="P466" s="213">
        <f t="shared" si="81"/>
        <v>0</v>
      </c>
      <c r="Q466" s="213">
        <v>0</v>
      </c>
      <c r="R466" s="213">
        <f t="shared" si="82"/>
        <v>0</v>
      </c>
      <c r="S466" s="213">
        <v>0</v>
      </c>
      <c r="T466" s="214">
        <f t="shared" si="83"/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15" t="s">
        <v>215</v>
      </c>
      <c r="AT466" s="215" t="s">
        <v>145</v>
      </c>
      <c r="AU466" s="215" t="s">
        <v>83</v>
      </c>
      <c r="AY466" s="17" t="s">
        <v>142</v>
      </c>
      <c r="BE466" s="216">
        <f t="shared" si="84"/>
        <v>0</v>
      </c>
      <c r="BF466" s="216">
        <f t="shared" si="85"/>
        <v>0</v>
      </c>
      <c r="BG466" s="216">
        <f t="shared" si="86"/>
        <v>0</v>
      </c>
      <c r="BH466" s="216">
        <f t="shared" si="87"/>
        <v>0</v>
      </c>
      <c r="BI466" s="216">
        <f t="shared" si="88"/>
        <v>0</v>
      </c>
      <c r="BJ466" s="17" t="s">
        <v>150</v>
      </c>
      <c r="BK466" s="216">
        <f t="shared" si="89"/>
        <v>0</v>
      </c>
      <c r="BL466" s="17" t="s">
        <v>215</v>
      </c>
      <c r="BM466" s="215" t="s">
        <v>968</v>
      </c>
    </row>
    <row r="467" spans="1:65" s="2" customFormat="1" ht="21.75" customHeight="1">
      <c r="A467" s="34"/>
      <c r="B467" s="35"/>
      <c r="C467" s="204" t="s">
        <v>969</v>
      </c>
      <c r="D467" s="204" t="s">
        <v>145</v>
      </c>
      <c r="E467" s="205" t="s">
        <v>970</v>
      </c>
      <c r="F467" s="206" t="s">
        <v>971</v>
      </c>
      <c r="G467" s="207" t="s">
        <v>178</v>
      </c>
      <c r="H467" s="208">
        <v>26.55</v>
      </c>
      <c r="I467" s="209"/>
      <c r="J467" s="210">
        <f t="shared" si="80"/>
        <v>0</v>
      </c>
      <c r="K467" s="206" t="s">
        <v>149</v>
      </c>
      <c r="L467" s="39"/>
      <c r="M467" s="211" t="s">
        <v>1</v>
      </c>
      <c r="N467" s="212" t="s">
        <v>40</v>
      </c>
      <c r="O467" s="72"/>
      <c r="P467" s="213">
        <f t="shared" si="81"/>
        <v>0</v>
      </c>
      <c r="Q467" s="213">
        <v>4.3699999999999998E-3</v>
      </c>
      <c r="R467" s="213">
        <f t="shared" si="82"/>
        <v>0.1160235</v>
      </c>
      <c r="S467" s="213">
        <v>0</v>
      </c>
      <c r="T467" s="214">
        <f t="shared" si="83"/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15" t="s">
        <v>215</v>
      </c>
      <c r="AT467" s="215" t="s">
        <v>145</v>
      </c>
      <c r="AU467" s="215" t="s">
        <v>83</v>
      </c>
      <c r="AY467" s="17" t="s">
        <v>142</v>
      </c>
      <c r="BE467" s="216">
        <f t="shared" si="84"/>
        <v>0</v>
      </c>
      <c r="BF467" s="216">
        <f t="shared" si="85"/>
        <v>0</v>
      </c>
      <c r="BG467" s="216">
        <f t="shared" si="86"/>
        <v>0</v>
      </c>
      <c r="BH467" s="216">
        <f t="shared" si="87"/>
        <v>0</v>
      </c>
      <c r="BI467" s="216">
        <f t="shared" si="88"/>
        <v>0</v>
      </c>
      <c r="BJ467" s="17" t="s">
        <v>150</v>
      </c>
      <c r="BK467" s="216">
        <f t="shared" si="89"/>
        <v>0</v>
      </c>
      <c r="BL467" s="17" t="s">
        <v>215</v>
      </c>
      <c r="BM467" s="215" t="s">
        <v>972</v>
      </c>
    </row>
    <row r="468" spans="1:65" s="2" customFormat="1" ht="21.75" customHeight="1">
      <c r="A468" s="34"/>
      <c r="B468" s="35"/>
      <c r="C468" s="204" t="s">
        <v>973</v>
      </c>
      <c r="D468" s="204" t="s">
        <v>145</v>
      </c>
      <c r="E468" s="205" t="s">
        <v>974</v>
      </c>
      <c r="F468" s="206" t="s">
        <v>975</v>
      </c>
      <c r="G468" s="207" t="s">
        <v>178</v>
      </c>
      <c r="H468" s="208">
        <v>68.31</v>
      </c>
      <c r="I468" s="209"/>
      <c r="J468" s="210">
        <f t="shared" si="80"/>
        <v>0</v>
      </c>
      <c r="K468" s="206" t="s">
        <v>149</v>
      </c>
      <c r="L468" s="39"/>
      <c r="M468" s="211" t="s">
        <v>1</v>
      </c>
      <c r="N468" s="212" t="s">
        <v>40</v>
      </c>
      <c r="O468" s="72"/>
      <c r="P468" s="213">
        <f t="shared" si="81"/>
        <v>0</v>
      </c>
      <c r="Q468" s="213">
        <v>4.3400000000000001E-3</v>
      </c>
      <c r="R468" s="213">
        <f t="shared" si="82"/>
        <v>0.29646539999999999</v>
      </c>
      <c r="S468" s="213">
        <v>0</v>
      </c>
      <c r="T468" s="214">
        <f t="shared" si="83"/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15" t="s">
        <v>215</v>
      </c>
      <c r="AT468" s="215" t="s">
        <v>145</v>
      </c>
      <c r="AU468" s="215" t="s">
        <v>83</v>
      </c>
      <c r="AY468" s="17" t="s">
        <v>142</v>
      </c>
      <c r="BE468" s="216">
        <f t="shared" si="84"/>
        <v>0</v>
      </c>
      <c r="BF468" s="216">
        <f t="shared" si="85"/>
        <v>0</v>
      </c>
      <c r="BG468" s="216">
        <f t="shared" si="86"/>
        <v>0</v>
      </c>
      <c r="BH468" s="216">
        <f t="shared" si="87"/>
        <v>0</v>
      </c>
      <c r="BI468" s="216">
        <f t="shared" si="88"/>
        <v>0</v>
      </c>
      <c r="BJ468" s="17" t="s">
        <v>150</v>
      </c>
      <c r="BK468" s="216">
        <f t="shared" si="89"/>
        <v>0</v>
      </c>
      <c r="BL468" s="17" t="s">
        <v>215</v>
      </c>
      <c r="BM468" s="215" t="s">
        <v>976</v>
      </c>
    </row>
    <row r="469" spans="1:65" s="2" customFormat="1" ht="21.75" customHeight="1">
      <c r="A469" s="34"/>
      <c r="B469" s="35"/>
      <c r="C469" s="204" t="s">
        <v>977</v>
      </c>
      <c r="D469" s="204" t="s">
        <v>145</v>
      </c>
      <c r="E469" s="205" t="s">
        <v>978</v>
      </c>
      <c r="F469" s="206" t="s">
        <v>979</v>
      </c>
      <c r="G469" s="207" t="s">
        <v>178</v>
      </c>
      <c r="H469" s="208">
        <v>70.927999999999997</v>
      </c>
      <c r="I469" s="209"/>
      <c r="J469" s="210">
        <f t="shared" si="80"/>
        <v>0</v>
      </c>
      <c r="K469" s="206" t="s">
        <v>149</v>
      </c>
      <c r="L469" s="39"/>
      <c r="M469" s="211" t="s">
        <v>1</v>
      </c>
      <c r="N469" s="212" t="s">
        <v>40</v>
      </c>
      <c r="O469" s="72"/>
      <c r="P469" s="213">
        <f t="shared" si="81"/>
        <v>0</v>
      </c>
      <c r="Q469" s="213">
        <v>5.8100000000000001E-3</v>
      </c>
      <c r="R469" s="213">
        <f t="shared" si="82"/>
        <v>0.41209168000000002</v>
      </c>
      <c r="S469" s="213">
        <v>0</v>
      </c>
      <c r="T469" s="214">
        <f t="shared" si="83"/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15" t="s">
        <v>215</v>
      </c>
      <c r="AT469" s="215" t="s">
        <v>145</v>
      </c>
      <c r="AU469" s="215" t="s">
        <v>83</v>
      </c>
      <c r="AY469" s="17" t="s">
        <v>142</v>
      </c>
      <c r="BE469" s="216">
        <f t="shared" si="84"/>
        <v>0</v>
      </c>
      <c r="BF469" s="216">
        <f t="shared" si="85"/>
        <v>0</v>
      </c>
      <c r="BG469" s="216">
        <f t="shared" si="86"/>
        <v>0</v>
      </c>
      <c r="BH469" s="216">
        <f t="shared" si="87"/>
        <v>0</v>
      </c>
      <c r="BI469" s="216">
        <f t="shared" si="88"/>
        <v>0</v>
      </c>
      <c r="BJ469" s="17" t="s">
        <v>150</v>
      </c>
      <c r="BK469" s="216">
        <f t="shared" si="89"/>
        <v>0</v>
      </c>
      <c r="BL469" s="17" t="s">
        <v>215</v>
      </c>
      <c r="BM469" s="215" t="s">
        <v>980</v>
      </c>
    </row>
    <row r="470" spans="1:65" s="2" customFormat="1" ht="21.75" customHeight="1">
      <c r="A470" s="34"/>
      <c r="B470" s="35"/>
      <c r="C470" s="204" t="s">
        <v>981</v>
      </c>
      <c r="D470" s="204" t="s">
        <v>145</v>
      </c>
      <c r="E470" s="205" t="s">
        <v>982</v>
      </c>
      <c r="F470" s="206" t="s">
        <v>983</v>
      </c>
      <c r="G470" s="207" t="s">
        <v>178</v>
      </c>
      <c r="H470" s="208">
        <v>19.305</v>
      </c>
      <c r="I470" s="209"/>
      <c r="J470" s="210">
        <f t="shared" si="80"/>
        <v>0</v>
      </c>
      <c r="K470" s="206" t="s">
        <v>149</v>
      </c>
      <c r="L470" s="39"/>
      <c r="M470" s="211" t="s">
        <v>1</v>
      </c>
      <c r="N470" s="212" t="s">
        <v>40</v>
      </c>
      <c r="O470" s="72"/>
      <c r="P470" s="213">
        <f t="shared" si="81"/>
        <v>0</v>
      </c>
      <c r="Q470" s="213">
        <v>2.1800000000000001E-3</v>
      </c>
      <c r="R470" s="213">
        <f t="shared" si="82"/>
        <v>4.2084900000000001E-2</v>
      </c>
      <c r="S470" s="213">
        <v>0</v>
      </c>
      <c r="T470" s="214">
        <f t="shared" si="83"/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215" t="s">
        <v>215</v>
      </c>
      <c r="AT470" s="215" t="s">
        <v>145</v>
      </c>
      <c r="AU470" s="215" t="s">
        <v>83</v>
      </c>
      <c r="AY470" s="17" t="s">
        <v>142</v>
      </c>
      <c r="BE470" s="216">
        <f t="shared" si="84"/>
        <v>0</v>
      </c>
      <c r="BF470" s="216">
        <f t="shared" si="85"/>
        <v>0</v>
      </c>
      <c r="BG470" s="216">
        <f t="shared" si="86"/>
        <v>0</v>
      </c>
      <c r="BH470" s="216">
        <f t="shared" si="87"/>
        <v>0</v>
      </c>
      <c r="BI470" s="216">
        <f t="shared" si="88"/>
        <v>0</v>
      </c>
      <c r="BJ470" s="17" t="s">
        <v>150</v>
      </c>
      <c r="BK470" s="216">
        <f t="shared" si="89"/>
        <v>0</v>
      </c>
      <c r="BL470" s="17" t="s">
        <v>215</v>
      </c>
      <c r="BM470" s="215" t="s">
        <v>984</v>
      </c>
    </row>
    <row r="471" spans="1:65" s="2" customFormat="1" ht="21.75" customHeight="1">
      <c r="A471" s="34"/>
      <c r="B471" s="35"/>
      <c r="C471" s="204" t="s">
        <v>985</v>
      </c>
      <c r="D471" s="204" t="s">
        <v>145</v>
      </c>
      <c r="E471" s="205" t="s">
        <v>986</v>
      </c>
      <c r="F471" s="206" t="s">
        <v>987</v>
      </c>
      <c r="G471" s="207" t="s">
        <v>178</v>
      </c>
      <c r="H471" s="208">
        <v>107.8</v>
      </c>
      <c r="I471" s="209"/>
      <c r="J471" s="210">
        <f t="shared" si="80"/>
        <v>0</v>
      </c>
      <c r="K471" s="206" t="s">
        <v>149</v>
      </c>
      <c r="L471" s="39"/>
      <c r="M471" s="211" t="s">
        <v>1</v>
      </c>
      <c r="N471" s="212" t="s">
        <v>40</v>
      </c>
      <c r="O471" s="72"/>
      <c r="P471" s="213">
        <f t="shared" si="81"/>
        <v>0</v>
      </c>
      <c r="Q471" s="213">
        <v>3.47E-3</v>
      </c>
      <c r="R471" s="213">
        <f t="shared" si="82"/>
        <v>0.37406600000000001</v>
      </c>
      <c r="S471" s="213">
        <v>0</v>
      </c>
      <c r="T471" s="214">
        <f t="shared" si="83"/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15" t="s">
        <v>215</v>
      </c>
      <c r="AT471" s="215" t="s">
        <v>145</v>
      </c>
      <c r="AU471" s="215" t="s">
        <v>83</v>
      </c>
      <c r="AY471" s="17" t="s">
        <v>142</v>
      </c>
      <c r="BE471" s="216">
        <f t="shared" si="84"/>
        <v>0</v>
      </c>
      <c r="BF471" s="216">
        <f t="shared" si="85"/>
        <v>0</v>
      </c>
      <c r="BG471" s="216">
        <f t="shared" si="86"/>
        <v>0</v>
      </c>
      <c r="BH471" s="216">
        <f t="shared" si="87"/>
        <v>0</v>
      </c>
      <c r="BI471" s="216">
        <f t="shared" si="88"/>
        <v>0</v>
      </c>
      <c r="BJ471" s="17" t="s">
        <v>150</v>
      </c>
      <c r="BK471" s="216">
        <f t="shared" si="89"/>
        <v>0</v>
      </c>
      <c r="BL471" s="17" t="s">
        <v>215</v>
      </c>
      <c r="BM471" s="215" t="s">
        <v>988</v>
      </c>
    </row>
    <row r="472" spans="1:65" s="2" customFormat="1" ht="21.75" customHeight="1">
      <c r="A472" s="34"/>
      <c r="B472" s="35"/>
      <c r="C472" s="204" t="s">
        <v>989</v>
      </c>
      <c r="D472" s="204" t="s">
        <v>145</v>
      </c>
      <c r="E472" s="205" t="s">
        <v>990</v>
      </c>
      <c r="F472" s="206" t="s">
        <v>991</v>
      </c>
      <c r="G472" s="207" t="s">
        <v>178</v>
      </c>
      <c r="H472" s="208">
        <v>108.504</v>
      </c>
      <c r="I472" s="209"/>
      <c r="J472" s="210">
        <f t="shared" si="80"/>
        <v>0</v>
      </c>
      <c r="K472" s="206" t="s">
        <v>149</v>
      </c>
      <c r="L472" s="39"/>
      <c r="M472" s="211" t="s">
        <v>1</v>
      </c>
      <c r="N472" s="212" t="s">
        <v>40</v>
      </c>
      <c r="O472" s="72"/>
      <c r="P472" s="213">
        <f t="shared" si="81"/>
        <v>0</v>
      </c>
      <c r="Q472" s="213">
        <v>3.5799999999999998E-3</v>
      </c>
      <c r="R472" s="213">
        <f t="shared" si="82"/>
        <v>0.38844432000000001</v>
      </c>
      <c r="S472" s="213">
        <v>0</v>
      </c>
      <c r="T472" s="214">
        <f t="shared" si="83"/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15" t="s">
        <v>215</v>
      </c>
      <c r="AT472" s="215" t="s">
        <v>145</v>
      </c>
      <c r="AU472" s="215" t="s">
        <v>83</v>
      </c>
      <c r="AY472" s="17" t="s">
        <v>142</v>
      </c>
      <c r="BE472" s="216">
        <f t="shared" si="84"/>
        <v>0</v>
      </c>
      <c r="BF472" s="216">
        <f t="shared" si="85"/>
        <v>0</v>
      </c>
      <c r="BG472" s="216">
        <f t="shared" si="86"/>
        <v>0</v>
      </c>
      <c r="BH472" s="216">
        <f t="shared" si="87"/>
        <v>0</v>
      </c>
      <c r="BI472" s="216">
        <f t="shared" si="88"/>
        <v>0</v>
      </c>
      <c r="BJ472" s="17" t="s">
        <v>150</v>
      </c>
      <c r="BK472" s="216">
        <f t="shared" si="89"/>
        <v>0</v>
      </c>
      <c r="BL472" s="17" t="s">
        <v>215</v>
      </c>
      <c r="BM472" s="215" t="s">
        <v>992</v>
      </c>
    </row>
    <row r="473" spans="1:65" s="2" customFormat="1" ht="21.75" customHeight="1">
      <c r="A473" s="34"/>
      <c r="B473" s="35"/>
      <c r="C473" s="204" t="s">
        <v>993</v>
      </c>
      <c r="D473" s="204" t="s">
        <v>145</v>
      </c>
      <c r="E473" s="205" t="s">
        <v>994</v>
      </c>
      <c r="F473" s="206" t="s">
        <v>995</v>
      </c>
      <c r="G473" s="207" t="s">
        <v>166</v>
      </c>
      <c r="H473" s="208">
        <v>3</v>
      </c>
      <c r="I473" s="209"/>
      <c r="J473" s="210">
        <f t="shared" si="80"/>
        <v>0</v>
      </c>
      <c r="K473" s="206" t="s">
        <v>149</v>
      </c>
      <c r="L473" s="39"/>
      <c r="M473" s="211" t="s">
        <v>1</v>
      </c>
      <c r="N473" s="212" t="s">
        <v>40</v>
      </c>
      <c r="O473" s="72"/>
      <c r="P473" s="213">
        <f t="shared" si="81"/>
        <v>0</v>
      </c>
      <c r="Q473" s="213">
        <v>3.6600000000000001E-3</v>
      </c>
      <c r="R473" s="213">
        <f t="shared" si="82"/>
        <v>1.098E-2</v>
      </c>
      <c r="S473" s="213">
        <v>0</v>
      </c>
      <c r="T473" s="214">
        <f t="shared" si="83"/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15" t="s">
        <v>215</v>
      </c>
      <c r="AT473" s="215" t="s">
        <v>145</v>
      </c>
      <c r="AU473" s="215" t="s">
        <v>83</v>
      </c>
      <c r="AY473" s="17" t="s">
        <v>142</v>
      </c>
      <c r="BE473" s="216">
        <f t="shared" si="84"/>
        <v>0</v>
      </c>
      <c r="BF473" s="216">
        <f t="shared" si="85"/>
        <v>0</v>
      </c>
      <c r="BG473" s="216">
        <f t="shared" si="86"/>
        <v>0</v>
      </c>
      <c r="BH473" s="216">
        <f t="shared" si="87"/>
        <v>0</v>
      </c>
      <c r="BI473" s="216">
        <f t="shared" si="88"/>
        <v>0</v>
      </c>
      <c r="BJ473" s="17" t="s">
        <v>150</v>
      </c>
      <c r="BK473" s="216">
        <f t="shared" si="89"/>
        <v>0</v>
      </c>
      <c r="BL473" s="17" t="s">
        <v>215</v>
      </c>
      <c r="BM473" s="215" t="s">
        <v>996</v>
      </c>
    </row>
    <row r="474" spans="1:65" s="2" customFormat="1" ht="21.75" customHeight="1">
      <c r="A474" s="34"/>
      <c r="B474" s="35"/>
      <c r="C474" s="204" t="s">
        <v>997</v>
      </c>
      <c r="D474" s="204" t="s">
        <v>145</v>
      </c>
      <c r="E474" s="205" t="s">
        <v>998</v>
      </c>
      <c r="F474" s="206" t="s">
        <v>999</v>
      </c>
      <c r="G474" s="207" t="s">
        <v>178</v>
      </c>
      <c r="H474" s="208">
        <v>222.07900000000001</v>
      </c>
      <c r="I474" s="209"/>
      <c r="J474" s="210">
        <f t="shared" si="80"/>
        <v>0</v>
      </c>
      <c r="K474" s="206" t="s">
        <v>149</v>
      </c>
      <c r="L474" s="39"/>
      <c r="M474" s="211" t="s">
        <v>1</v>
      </c>
      <c r="N474" s="212" t="s">
        <v>40</v>
      </c>
      <c r="O474" s="72"/>
      <c r="P474" s="213">
        <f t="shared" si="81"/>
        <v>0</v>
      </c>
      <c r="Q474" s="213">
        <v>2.2000000000000001E-3</v>
      </c>
      <c r="R474" s="213">
        <f t="shared" si="82"/>
        <v>0.48857380000000006</v>
      </c>
      <c r="S474" s="213">
        <v>0</v>
      </c>
      <c r="T474" s="214">
        <f t="shared" si="83"/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15" t="s">
        <v>215</v>
      </c>
      <c r="AT474" s="215" t="s">
        <v>145</v>
      </c>
      <c r="AU474" s="215" t="s">
        <v>83</v>
      </c>
      <c r="AY474" s="17" t="s">
        <v>142</v>
      </c>
      <c r="BE474" s="216">
        <f t="shared" si="84"/>
        <v>0</v>
      </c>
      <c r="BF474" s="216">
        <f t="shared" si="85"/>
        <v>0</v>
      </c>
      <c r="BG474" s="216">
        <f t="shared" si="86"/>
        <v>0</v>
      </c>
      <c r="BH474" s="216">
        <f t="shared" si="87"/>
        <v>0</v>
      </c>
      <c r="BI474" s="216">
        <f t="shared" si="88"/>
        <v>0</v>
      </c>
      <c r="BJ474" s="17" t="s">
        <v>150</v>
      </c>
      <c r="BK474" s="216">
        <f t="shared" si="89"/>
        <v>0</v>
      </c>
      <c r="BL474" s="17" t="s">
        <v>215</v>
      </c>
      <c r="BM474" s="215" t="s">
        <v>1000</v>
      </c>
    </row>
    <row r="475" spans="1:65" s="2" customFormat="1" ht="21.75" customHeight="1">
      <c r="A475" s="34"/>
      <c r="B475" s="35"/>
      <c r="C475" s="204" t="s">
        <v>1001</v>
      </c>
      <c r="D475" s="204" t="s">
        <v>145</v>
      </c>
      <c r="E475" s="205" t="s">
        <v>1002</v>
      </c>
      <c r="F475" s="206" t="s">
        <v>1003</v>
      </c>
      <c r="G475" s="207" t="s">
        <v>178</v>
      </c>
      <c r="H475" s="208">
        <v>38.83</v>
      </c>
      <c r="I475" s="209"/>
      <c r="J475" s="210">
        <f t="shared" si="80"/>
        <v>0</v>
      </c>
      <c r="K475" s="206" t="s">
        <v>149</v>
      </c>
      <c r="L475" s="39"/>
      <c r="M475" s="211" t="s">
        <v>1</v>
      </c>
      <c r="N475" s="212" t="s">
        <v>40</v>
      </c>
      <c r="O475" s="72"/>
      <c r="P475" s="213">
        <f t="shared" si="81"/>
        <v>0</v>
      </c>
      <c r="Q475" s="213">
        <v>2.8900000000000002E-3</v>
      </c>
      <c r="R475" s="213">
        <f t="shared" si="82"/>
        <v>0.1122187</v>
      </c>
      <c r="S475" s="213">
        <v>0</v>
      </c>
      <c r="T475" s="214">
        <f t="shared" si="83"/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15" t="s">
        <v>215</v>
      </c>
      <c r="AT475" s="215" t="s">
        <v>145</v>
      </c>
      <c r="AU475" s="215" t="s">
        <v>83</v>
      </c>
      <c r="AY475" s="17" t="s">
        <v>142</v>
      </c>
      <c r="BE475" s="216">
        <f t="shared" si="84"/>
        <v>0</v>
      </c>
      <c r="BF475" s="216">
        <f t="shared" si="85"/>
        <v>0</v>
      </c>
      <c r="BG475" s="216">
        <f t="shared" si="86"/>
        <v>0</v>
      </c>
      <c r="BH475" s="216">
        <f t="shared" si="87"/>
        <v>0</v>
      </c>
      <c r="BI475" s="216">
        <f t="shared" si="88"/>
        <v>0</v>
      </c>
      <c r="BJ475" s="17" t="s">
        <v>150</v>
      </c>
      <c r="BK475" s="216">
        <f t="shared" si="89"/>
        <v>0</v>
      </c>
      <c r="BL475" s="17" t="s">
        <v>215</v>
      </c>
      <c r="BM475" s="215" t="s">
        <v>1004</v>
      </c>
    </row>
    <row r="476" spans="1:65" s="2" customFormat="1" ht="21.75" customHeight="1">
      <c r="A476" s="34"/>
      <c r="B476" s="35"/>
      <c r="C476" s="204" t="s">
        <v>1005</v>
      </c>
      <c r="D476" s="204" t="s">
        <v>145</v>
      </c>
      <c r="E476" s="205" t="s">
        <v>1006</v>
      </c>
      <c r="F476" s="206" t="s">
        <v>1007</v>
      </c>
      <c r="G476" s="207" t="s">
        <v>178</v>
      </c>
      <c r="H476" s="208">
        <v>3.63</v>
      </c>
      <c r="I476" s="209"/>
      <c r="J476" s="210">
        <f t="shared" si="80"/>
        <v>0</v>
      </c>
      <c r="K476" s="206" t="s">
        <v>149</v>
      </c>
      <c r="L476" s="39"/>
      <c r="M476" s="211" t="s">
        <v>1</v>
      </c>
      <c r="N476" s="212" t="s">
        <v>40</v>
      </c>
      <c r="O476" s="72"/>
      <c r="P476" s="213">
        <f t="shared" si="81"/>
        <v>0</v>
      </c>
      <c r="Q476" s="213">
        <v>3.5000000000000001E-3</v>
      </c>
      <c r="R476" s="213">
        <f t="shared" si="82"/>
        <v>1.2704999999999999E-2</v>
      </c>
      <c r="S476" s="213">
        <v>0</v>
      </c>
      <c r="T476" s="214">
        <f t="shared" si="83"/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15" t="s">
        <v>215</v>
      </c>
      <c r="AT476" s="215" t="s">
        <v>145</v>
      </c>
      <c r="AU476" s="215" t="s">
        <v>83</v>
      </c>
      <c r="AY476" s="17" t="s">
        <v>142</v>
      </c>
      <c r="BE476" s="216">
        <f t="shared" si="84"/>
        <v>0</v>
      </c>
      <c r="BF476" s="216">
        <f t="shared" si="85"/>
        <v>0</v>
      </c>
      <c r="BG476" s="216">
        <f t="shared" si="86"/>
        <v>0</v>
      </c>
      <c r="BH476" s="216">
        <f t="shared" si="87"/>
        <v>0</v>
      </c>
      <c r="BI476" s="216">
        <f t="shared" si="88"/>
        <v>0</v>
      </c>
      <c r="BJ476" s="17" t="s">
        <v>150</v>
      </c>
      <c r="BK476" s="216">
        <f t="shared" si="89"/>
        <v>0</v>
      </c>
      <c r="BL476" s="17" t="s">
        <v>215</v>
      </c>
      <c r="BM476" s="215" t="s">
        <v>1008</v>
      </c>
    </row>
    <row r="477" spans="1:65" s="2" customFormat="1" ht="21.75" customHeight="1">
      <c r="A477" s="34"/>
      <c r="B477" s="35"/>
      <c r="C477" s="204" t="s">
        <v>1009</v>
      </c>
      <c r="D477" s="204" t="s">
        <v>145</v>
      </c>
      <c r="E477" s="205" t="s">
        <v>1010</v>
      </c>
      <c r="F477" s="206" t="s">
        <v>1011</v>
      </c>
      <c r="G477" s="207" t="s">
        <v>178</v>
      </c>
      <c r="H477" s="208">
        <v>34.155000000000001</v>
      </c>
      <c r="I477" s="209"/>
      <c r="J477" s="210">
        <f t="shared" si="80"/>
        <v>0</v>
      </c>
      <c r="K477" s="206" t="s">
        <v>149</v>
      </c>
      <c r="L477" s="39"/>
      <c r="M477" s="211" t="s">
        <v>1</v>
      </c>
      <c r="N477" s="212" t="s">
        <v>40</v>
      </c>
      <c r="O477" s="72"/>
      <c r="P477" s="213">
        <f t="shared" si="81"/>
        <v>0</v>
      </c>
      <c r="Q477" s="213">
        <v>2.8900000000000002E-3</v>
      </c>
      <c r="R477" s="213">
        <f t="shared" si="82"/>
        <v>9.8707950000000017E-2</v>
      </c>
      <c r="S477" s="213">
        <v>0</v>
      </c>
      <c r="T477" s="214">
        <f t="shared" si="83"/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15" t="s">
        <v>215</v>
      </c>
      <c r="AT477" s="215" t="s">
        <v>145</v>
      </c>
      <c r="AU477" s="215" t="s">
        <v>83</v>
      </c>
      <c r="AY477" s="17" t="s">
        <v>142</v>
      </c>
      <c r="BE477" s="216">
        <f t="shared" si="84"/>
        <v>0</v>
      </c>
      <c r="BF477" s="216">
        <f t="shared" si="85"/>
        <v>0</v>
      </c>
      <c r="BG477" s="216">
        <f t="shared" si="86"/>
        <v>0</v>
      </c>
      <c r="BH477" s="216">
        <f t="shared" si="87"/>
        <v>0</v>
      </c>
      <c r="BI477" s="216">
        <f t="shared" si="88"/>
        <v>0</v>
      </c>
      <c r="BJ477" s="17" t="s">
        <v>150</v>
      </c>
      <c r="BK477" s="216">
        <f t="shared" si="89"/>
        <v>0</v>
      </c>
      <c r="BL477" s="17" t="s">
        <v>215</v>
      </c>
      <c r="BM477" s="215" t="s">
        <v>1012</v>
      </c>
    </row>
    <row r="478" spans="1:65" s="2" customFormat="1" ht="21.75" customHeight="1">
      <c r="A478" s="34"/>
      <c r="B478" s="35"/>
      <c r="C478" s="204" t="s">
        <v>1013</v>
      </c>
      <c r="D478" s="204" t="s">
        <v>145</v>
      </c>
      <c r="E478" s="205" t="s">
        <v>1014</v>
      </c>
      <c r="F478" s="206" t="s">
        <v>1015</v>
      </c>
      <c r="G478" s="207" t="s">
        <v>154</v>
      </c>
      <c r="H478" s="208">
        <v>24.2</v>
      </c>
      <c r="I478" s="209"/>
      <c r="J478" s="210">
        <f t="shared" si="80"/>
        <v>0</v>
      </c>
      <c r="K478" s="206" t="s">
        <v>149</v>
      </c>
      <c r="L478" s="39"/>
      <c r="M478" s="211" t="s">
        <v>1</v>
      </c>
      <c r="N478" s="212" t="s">
        <v>40</v>
      </c>
      <c r="O478" s="72"/>
      <c r="P478" s="213">
        <f t="shared" si="81"/>
        <v>0</v>
      </c>
      <c r="Q478" s="213">
        <v>1.0789999999999999E-2</v>
      </c>
      <c r="R478" s="213">
        <f t="shared" si="82"/>
        <v>0.26111799999999996</v>
      </c>
      <c r="S478" s="213">
        <v>0</v>
      </c>
      <c r="T478" s="214">
        <f t="shared" si="83"/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215" t="s">
        <v>215</v>
      </c>
      <c r="AT478" s="215" t="s">
        <v>145</v>
      </c>
      <c r="AU478" s="215" t="s">
        <v>83</v>
      </c>
      <c r="AY478" s="17" t="s">
        <v>142</v>
      </c>
      <c r="BE478" s="216">
        <f t="shared" si="84"/>
        <v>0</v>
      </c>
      <c r="BF478" s="216">
        <f t="shared" si="85"/>
        <v>0</v>
      </c>
      <c r="BG478" s="216">
        <f t="shared" si="86"/>
        <v>0</v>
      </c>
      <c r="BH478" s="216">
        <f t="shared" si="87"/>
        <v>0</v>
      </c>
      <c r="BI478" s="216">
        <f t="shared" si="88"/>
        <v>0</v>
      </c>
      <c r="BJ478" s="17" t="s">
        <v>150</v>
      </c>
      <c r="BK478" s="216">
        <f t="shared" si="89"/>
        <v>0</v>
      </c>
      <c r="BL478" s="17" t="s">
        <v>215</v>
      </c>
      <c r="BM478" s="215" t="s">
        <v>1016</v>
      </c>
    </row>
    <row r="479" spans="1:65" s="2" customFormat="1" ht="21.75" customHeight="1">
      <c r="A479" s="34"/>
      <c r="B479" s="35"/>
      <c r="C479" s="204" t="s">
        <v>1017</v>
      </c>
      <c r="D479" s="204" t="s">
        <v>145</v>
      </c>
      <c r="E479" s="205" t="s">
        <v>1018</v>
      </c>
      <c r="F479" s="206" t="s">
        <v>1019</v>
      </c>
      <c r="G479" s="207" t="s">
        <v>166</v>
      </c>
      <c r="H479" s="208">
        <v>5</v>
      </c>
      <c r="I479" s="209"/>
      <c r="J479" s="210">
        <f t="shared" si="80"/>
        <v>0</v>
      </c>
      <c r="K479" s="206" t="s">
        <v>149</v>
      </c>
      <c r="L479" s="39"/>
      <c r="M479" s="211" t="s">
        <v>1</v>
      </c>
      <c r="N479" s="212" t="s">
        <v>40</v>
      </c>
      <c r="O479" s="72"/>
      <c r="P479" s="213">
        <f t="shared" si="81"/>
        <v>0</v>
      </c>
      <c r="Q479" s="213">
        <v>3.9100000000000003E-3</v>
      </c>
      <c r="R479" s="213">
        <f t="shared" si="82"/>
        <v>1.9550000000000001E-2</v>
      </c>
      <c r="S479" s="213">
        <v>0</v>
      </c>
      <c r="T479" s="214">
        <f t="shared" si="83"/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15" t="s">
        <v>215</v>
      </c>
      <c r="AT479" s="215" t="s">
        <v>145</v>
      </c>
      <c r="AU479" s="215" t="s">
        <v>83</v>
      </c>
      <c r="AY479" s="17" t="s">
        <v>142</v>
      </c>
      <c r="BE479" s="216">
        <f t="shared" si="84"/>
        <v>0</v>
      </c>
      <c r="BF479" s="216">
        <f t="shared" si="85"/>
        <v>0</v>
      </c>
      <c r="BG479" s="216">
        <f t="shared" si="86"/>
        <v>0</v>
      </c>
      <c r="BH479" s="216">
        <f t="shared" si="87"/>
        <v>0</v>
      </c>
      <c r="BI479" s="216">
        <f t="shared" si="88"/>
        <v>0</v>
      </c>
      <c r="BJ479" s="17" t="s">
        <v>150</v>
      </c>
      <c r="BK479" s="216">
        <f t="shared" si="89"/>
        <v>0</v>
      </c>
      <c r="BL479" s="17" t="s">
        <v>215</v>
      </c>
      <c r="BM479" s="215" t="s">
        <v>1020</v>
      </c>
    </row>
    <row r="480" spans="1:65" s="2" customFormat="1" ht="21.75" customHeight="1">
      <c r="A480" s="34"/>
      <c r="B480" s="35"/>
      <c r="C480" s="204" t="s">
        <v>1021</v>
      </c>
      <c r="D480" s="204" t="s">
        <v>145</v>
      </c>
      <c r="E480" s="205" t="s">
        <v>1022</v>
      </c>
      <c r="F480" s="206" t="s">
        <v>1023</v>
      </c>
      <c r="G480" s="207" t="s">
        <v>166</v>
      </c>
      <c r="H480" s="208">
        <v>5</v>
      </c>
      <c r="I480" s="209"/>
      <c r="J480" s="210">
        <f t="shared" si="80"/>
        <v>0</v>
      </c>
      <c r="K480" s="206" t="s">
        <v>149</v>
      </c>
      <c r="L480" s="39"/>
      <c r="M480" s="211" t="s">
        <v>1</v>
      </c>
      <c r="N480" s="212" t="s">
        <v>40</v>
      </c>
      <c r="O480" s="72"/>
      <c r="P480" s="213">
        <f t="shared" si="81"/>
        <v>0</v>
      </c>
      <c r="Q480" s="213">
        <v>4.4999999999999999E-4</v>
      </c>
      <c r="R480" s="213">
        <f t="shared" si="82"/>
        <v>2.2499999999999998E-3</v>
      </c>
      <c r="S480" s="213">
        <v>0</v>
      </c>
      <c r="T480" s="214">
        <f t="shared" si="83"/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15" t="s">
        <v>215</v>
      </c>
      <c r="AT480" s="215" t="s">
        <v>145</v>
      </c>
      <c r="AU480" s="215" t="s">
        <v>83</v>
      </c>
      <c r="AY480" s="17" t="s">
        <v>142</v>
      </c>
      <c r="BE480" s="216">
        <f t="shared" si="84"/>
        <v>0</v>
      </c>
      <c r="BF480" s="216">
        <f t="shared" si="85"/>
        <v>0</v>
      </c>
      <c r="BG480" s="216">
        <f t="shared" si="86"/>
        <v>0</v>
      </c>
      <c r="BH480" s="216">
        <f t="shared" si="87"/>
        <v>0</v>
      </c>
      <c r="BI480" s="216">
        <f t="shared" si="88"/>
        <v>0</v>
      </c>
      <c r="BJ480" s="17" t="s">
        <v>150</v>
      </c>
      <c r="BK480" s="216">
        <f t="shared" si="89"/>
        <v>0</v>
      </c>
      <c r="BL480" s="17" t="s">
        <v>215</v>
      </c>
      <c r="BM480" s="215" t="s">
        <v>1024</v>
      </c>
    </row>
    <row r="481" spans="1:65" s="2" customFormat="1" ht="21.75" customHeight="1">
      <c r="A481" s="34"/>
      <c r="B481" s="35"/>
      <c r="C481" s="204" t="s">
        <v>1025</v>
      </c>
      <c r="D481" s="204" t="s">
        <v>145</v>
      </c>
      <c r="E481" s="205" t="s">
        <v>1026</v>
      </c>
      <c r="F481" s="206" t="s">
        <v>1027</v>
      </c>
      <c r="G481" s="207" t="s">
        <v>178</v>
      </c>
      <c r="H481" s="208">
        <v>212.27799999999999</v>
      </c>
      <c r="I481" s="209"/>
      <c r="J481" s="210">
        <f t="shared" si="80"/>
        <v>0</v>
      </c>
      <c r="K481" s="206" t="s">
        <v>149</v>
      </c>
      <c r="L481" s="39"/>
      <c r="M481" s="211" t="s">
        <v>1</v>
      </c>
      <c r="N481" s="212" t="s">
        <v>40</v>
      </c>
      <c r="O481" s="72"/>
      <c r="P481" s="213">
        <f t="shared" si="81"/>
        <v>0</v>
      </c>
      <c r="Q481" s="213">
        <v>1.6199999999999999E-3</v>
      </c>
      <c r="R481" s="213">
        <f t="shared" si="82"/>
        <v>0.34389035999999995</v>
      </c>
      <c r="S481" s="213">
        <v>0</v>
      </c>
      <c r="T481" s="214">
        <f t="shared" si="83"/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15" t="s">
        <v>215</v>
      </c>
      <c r="AT481" s="215" t="s">
        <v>145</v>
      </c>
      <c r="AU481" s="215" t="s">
        <v>83</v>
      </c>
      <c r="AY481" s="17" t="s">
        <v>142</v>
      </c>
      <c r="BE481" s="216">
        <f t="shared" si="84"/>
        <v>0</v>
      </c>
      <c r="BF481" s="216">
        <f t="shared" si="85"/>
        <v>0</v>
      </c>
      <c r="BG481" s="216">
        <f t="shared" si="86"/>
        <v>0</v>
      </c>
      <c r="BH481" s="216">
        <f t="shared" si="87"/>
        <v>0</v>
      </c>
      <c r="BI481" s="216">
        <f t="shared" si="88"/>
        <v>0</v>
      </c>
      <c r="BJ481" s="17" t="s">
        <v>150</v>
      </c>
      <c r="BK481" s="216">
        <f t="shared" si="89"/>
        <v>0</v>
      </c>
      <c r="BL481" s="17" t="s">
        <v>215</v>
      </c>
      <c r="BM481" s="215" t="s">
        <v>1028</v>
      </c>
    </row>
    <row r="482" spans="1:65" s="2" customFormat="1" ht="21.75" customHeight="1">
      <c r="A482" s="34"/>
      <c r="B482" s="35"/>
      <c r="C482" s="204" t="s">
        <v>1029</v>
      </c>
      <c r="D482" s="204" t="s">
        <v>145</v>
      </c>
      <c r="E482" s="205" t="s">
        <v>1030</v>
      </c>
      <c r="F482" s="206" t="s">
        <v>1031</v>
      </c>
      <c r="G482" s="207" t="s">
        <v>166</v>
      </c>
      <c r="H482" s="208">
        <v>12</v>
      </c>
      <c r="I482" s="209"/>
      <c r="J482" s="210">
        <f t="shared" si="80"/>
        <v>0</v>
      </c>
      <c r="K482" s="206" t="s">
        <v>149</v>
      </c>
      <c r="L482" s="39"/>
      <c r="M482" s="211" t="s">
        <v>1</v>
      </c>
      <c r="N482" s="212" t="s">
        <v>40</v>
      </c>
      <c r="O482" s="72"/>
      <c r="P482" s="213">
        <f t="shared" si="81"/>
        <v>0</v>
      </c>
      <c r="Q482" s="213">
        <v>3.6000000000000002E-4</v>
      </c>
      <c r="R482" s="213">
        <f t="shared" si="82"/>
        <v>4.3200000000000001E-3</v>
      </c>
      <c r="S482" s="213">
        <v>0</v>
      </c>
      <c r="T482" s="214">
        <f t="shared" si="83"/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215" t="s">
        <v>215</v>
      </c>
      <c r="AT482" s="215" t="s">
        <v>145</v>
      </c>
      <c r="AU482" s="215" t="s">
        <v>83</v>
      </c>
      <c r="AY482" s="17" t="s">
        <v>142</v>
      </c>
      <c r="BE482" s="216">
        <f t="shared" si="84"/>
        <v>0</v>
      </c>
      <c r="BF482" s="216">
        <f t="shared" si="85"/>
        <v>0</v>
      </c>
      <c r="BG482" s="216">
        <f t="shared" si="86"/>
        <v>0</v>
      </c>
      <c r="BH482" s="216">
        <f t="shared" si="87"/>
        <v>0</v>
      </c>
      <c r="BI482" s="216">
        <f t="shared" si="88"/>
        <v>0</v>
      </c>
      <c r="BJ482" s="17" t="s">
        <v>150</v>
      </c>
      <c r="BK482" s="216">
        <f t="shared" si="89"/>
        <v>0</v>
      </c>
      <c r="BL482" s="17" t="s">
        <v>215</v>
      </c>
      <c r="BM482" s="215" t="s">
        <v>1032</v>
      </c>
    </row>
    <row r="483" spans="1:65" s="2" customFormat="1" ht="21.75" customHeight="1">
      <c r="A483" s="34"/>
      <c r="B483" s="35"/>
      <c r="C483" s="204" t="s">
        <v>1033</v>
      </c>
      <c r="D483" s="204" t="s">
        <v>145</v>
      </c>
      <c r="E483" s="205" t="s">
        <v>1034</v>
      </c>
      <c r="F483" s="206" t="s">
        <v>1035</v>
      </c>
      <c r="G483" s="207" t="s">
        <v>178</v>
      </c>
      <c r="H483" s="208">
        <v>82.869</v>
      </c>
      <c r="I483" s="209"/>
      <c r="J483" s="210">
        <f t="shared" si="80"/>
        <v>0</v>
      </c>
      <c r="K483" s="206" t="s">
        <v>149</v>
      </c>
      <c r="L483" s="39"/>
      <c r="M483" s="211" t="s">
        <v>1</v>
      </c>
      <c r="N483" s="212" t="s">
        <v>40</v>
      </c>
      <c r="O483" s="72"/>
      <c r="P483" s="213">
        <f t="shared" si="81"/>
        <v>0</v>
      </c>
      <c r="Q483" s="213">
        <v>2.0999999999999999E-3</v>
      </c>
      <c r="R483" s="213">
        <f t="shared" si="82"/>
        <v>0.17402489999999998</v>
      </c>
      <c r="S483" s="213">
        <v>0</v>
      </c>
      <c r="T483" s="214">
        <f t="shared" si="83"/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15" t="s">
        <v>215</v>
      </c>
      <c r="AT483" s="215" t="s">
        <v>145</v>
      </c>
      <c r="AU483" s="215" t="s">
        <v>83</v>
      </c>
      <c r="AY483" s="17" t="s">
        <v>142</v>
      </c>
      <c r="BE483" s="216">
        <f t="shared" si="84"/>
        <v>0</v>
      </c>
      <c r="BF483" s="216">
        <f t="shared" si="85"/>
        <v>0</v>
      </c>
      <c r="BG483" s="216">
        <f t="shared" si="86"/>
        <v>0</v>
      </c>
      <c r="BH483" s="216">
        <f t="shared" si="87"/>
        <v>0</v>
      </c>
      <c r="BI483" s="216">
        <f t="shared" si="88"/>
        <v>0</v>
      </c>
      <c r="BJ483" s="17" t="s">
        <v>150</v>
      </c>
      <c r="BK483" s="216">
        <f t="shared" si="89"/>
        <v>0</v>
      </c>
      <c r="BL483" s="17" t="s">
        <v>215</v>
      </c>
      <c r="BM483" s="215" t="s">
        <v>1036</v>
      </c>
    </row>
    <row r="484" spans="1:65" s="2" customFormat="1" ht="21.75" customHeight="1">
      <c r="A484" s="34"/>
      <c r="B484" s="35"/>
      <c r="C484" s="204" t="s">
        <v>1037</v>
      </c>
      <c r="D484" s="204" t="s">
        <v>145</v>
      </c>
      <c r="E484" s="205" t="s">
        <v>1038</v>
      </c>
      <c r="F484" s="206" t="s">
        <v>1039</v>
      </c>
      <c r="G484" s="207" t="s">
        <v>437</v>
      </c>
      <c r="H484" s="208">
        <v>224.01900000000001</v>
      </c>
      <c r="I484" s="209"/>
      <c r="J484" s="210">
        <f t="shared" si="80"/>
        <v>0</v>
      </c>
      <c r="K484" s="206" t="s">
        <v>149</v>
      </c>
      <c r="L484" s="39"/>
      <c r="M484" s="211" t="s">
        <v>1</v>
      </c>
      <c r="N484" s="212" t="s">
        <v>40</v>
      </c>
      <c r="O484" s="72"/>
      <c r="P484" s="213">
        <f t="shared" si="81"/>
        <v>0</v>
      </c>
      <c r="Q484" s="213">
        <v>0</v>
      </c>
      <c r="R484" s="213">
        <f t="shared" si="82"/>
        <v>0</v>
      </c>
      <c r="S484" s="213">
        <v>0</v>
      </c>
      <c r="T484" s="214">
        <f t="shared" si="83"/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15" t="s">
        <v>215</v>
      </c>
      <c r="AT484" s="215" t="s">
        <v>145</v>
      </c>
      <c r="AU484" s="215" t="s">
        <v>83</v>
      </c>
      <c r="AY484" s="17" t="s">
        <v>142</v>
      </c>
      <c r="BE484" s="216">
        <f t="shared" si="84"/>
        <v>0</v>
      </c>
      <c r="BF484" s="216">
        <f t="shared" si="85"/>
        <v>0</v>
      </c>
      <c r="BG484" s="216">
        <f t="shared" si="86"/>
        <v>0</v>
      </c>
      <c r="BH484" s="216">
        <f t="shared" si="87"/>
        <v>0</v>
      </c>
      <c r="BI484" s="216">
        <f t="shared" si="88"/>
        <v>0</v>
      </c>
      <c r="BJ484" s="17" t="s">
        <v>150</v>
      </c>
      <c r="BK484" s="216">
        <f t="shared" si="89"/>
        <v>0</v>
      </c>
      <c r="BL484" s="17" t="s">
        <v>215</v>
      </c>
      <c r="BM484" s="215" t="s">
        <v>1040</v>
      </c>
    </row>
    <row r="485" spans="1:65" s="12" customFormat="1" ht="22.8" customHeight="1">
      <c r="B485" s="188"/>
      <c r="C485" s="189"/>
      <c r="D485" s="190" t="s">
        <v>72</v>
      </c>
      <c r="E485" s="202" t="s">
        <v>1041</v>
      </c>
      <c r="F485" s="202" t="s">
        <v>1042</v>
      </c>
      <c r="G485" s="189"/>
      <c r="H485" s="189"/>
      <c r="I485" s="192"/>
      <c r="J485" s="203">
        <f>BK485</f>
        <v>0</v>
      </c>
      <c r="K485" s="189"/>
      <c r="L485" s="194"/>
      <c r="M485" s="195"/>
      <c r="N485" s="196"/>
      <c r="O485" s="196"/>
      <c r="P485" s="197">
        <f>SUM(P486:P503)</f>
        <v>0</v>
      </c>
      <c r="Q485" s="196"/>
      <c r="R485" s="197">
        <f>SUM(R486:R503)</f>
        <v>0.49854529999999997</v>
      </c>
      <c r="S485" s="196"/>
      <c r="T485" s="198">
        <f>SUM(T486:T503)</f>
        <v>14.564716200000001</v>
      </c>
      <c r="AR485" s="199" t="s">
        <v>83</v>
      </c>
      <c r="AT485" s="200" t="s">
        <v>72</v>
      </c>
      <c r="AU485" s="200" t="s">
        <v>81</v>
      </c>
      <c r="AY485" s="199" t="s">
        <v>142</v>
      </c>
      <c r="BK485" s="201">
        <f>SUM(BK486:BK503)</f>
        <v>0</v>
      </c>
    </row>
    <row r="486" spans="1:65" s="2" customFormat="1" ht="21.75" customHeight="1">
      <c r="A486" s="34"/>
      <c r="B486" s="35"/>
      <c r="C486" s="204" t="s">
        <v>1043</v>
      </c>
      <c r="D486" s="204" t="s">
        <v>145</v>
      </c>
      <c r="E486" s="205" t="s">
        <v>1044</v>
      </c>
      <c r="F486" s="206" t="s">
        <v>1045</v>
      </c>
      <c r="G486" s="207" t="s">
        <v>154</v>
      </c>
      <c r="H486" s="208">
        <v>797.755</v>
      </c>
      <c r="I486" s="209"/>
      <c r="J486" s="210">
        <f>ROUND(I486*H486,2)</f>
        <v>0</v>
      </c>
      <c r="K486" s="206" t="s">
        <v>149</v>
      </c>
      <c r="L486" s="39"/>
      <c r="M486" s="211" t="s">
        <v>1</v>
      </c>
      <c r="N486" s="212" t="s">
        <v>40</v>
      </c>
      <c r="O486" s="72"/>
      <c r="P486" s="213">
        <f>O486*H486</f>
        <v>0</v>
      </c>
      <c r="Q486" s="213">
        <v>0</v>
      </c>
      <c r="R486" s="213">
        <f>Q486*H486</f>
        <v>0</v>
      </c>
      <c r="S486" s="213">
        <v>1.7780000000000001E-2</v>
      </c>
      <c r="T486" s="214">
        <f>S486*H486</f>
        <v>14.184083900000001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15" t="s">
        <v>215</v>
      </c>
      <c r="AT486" s="215" t="s">
        <v>145</v>
      </c>
      <c r="AU486" s="215" t="s">
        <v>83</v>
      </c>
      <c r="AY486" s="17" t="s">
        <v>142</v>
      </c>
      <c r="BE486" s="216">
        <f>IF(N486="základní",J486,0)</f>
        <v>0</v>
      </c>
      <c r="BF486" s="216">
        <f>IF(N486="snížená",J486,0)</f>
        <v>0</v>
      </c>
      <c r="BG486" s="216">
        <f>IF(N486="zákl. přenesená",J486,0)</f>
        <v>0</v>
      </c>
      <c r="BH486" s="216">
        <f>IF(N486="sníž. přenesená",J486,0)</f>
        <v>0</v>
      </c>
      <c r="BI486" s="216">
        <f>IF(N486="nulová",J486,0)</f>
        <v>0</v>
      </c>
      <c r="BJ486" s="17" t="s">
        <v>150</v>
      </c>
      <c r="BK486" s="216">
        <f>ROUND(I486*H486,2)</f>
        <v>0</v>
      </c>
      <c r="BL486" s="17" t="s">
        <v>215</v>
      </c>
      <c r="BM486" s="215" t="s">
        <v>1046</v>
      </c>
    </row>
    <row r="487" spans="1:65" s="2" customFormat="1" ht="33" customHeight="1">
      <c r="A487" s="34"/>
      <c r="B487" s="35"/>
      <c r="C487" s="204" t="s">
        <v>1047</v>
      </c>
      <c r="D487" s="204" t="s">
        <v>145</v>
      </c>
      <c r="E487" s="205" t="s">
        <v>1048</v>
      </c>
      <c r="F487" s="206" t="s">
        <v>1049</v>
      </c>
      <c r="G487" s="207" t="s">
        <v>178</v>
      </c>
      <c r="H487" s="208">
        <v>82.21</v>
      </c>
      <c r="I487" s="209"/>
      <c r="J487" s="210">
        <f>ROUND(I487*H487,2)</f>
        <v>0</v>
      </c>
      <c r="K487" s="206" t="s">
        <v>149</v>
      </c>
      <c r="L487" s="39"/>
      <c r="M487" s="211" t="s">
        <v>1</v>
      </c>
      <c r="N487" s="212" t="s">
        <v>40</v>
      </c>
      <c r="O487" s="72"/>
      <c r="P487" s="213">
        <f>O487*H487</f>
        <v>0</v>
      </c>
      <c r="Q487" s="213">
        <v>0</v>
      </c>
      <c r="R487" s="213">
        <f>Q487*H487</f>
        <v>0</v>
      </c>
      <c r="S487" s="213">
        <v>4.6299999999999996E-3</v>
      </c>
      <c r="T487" s="214">
        <f>S487*H487</f>
        <v>0.38063229999999992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215" t="s">
        <v>215</v>
      </c>
      <c r="AT487" s="215" t="s">
        <v>145</v>
      </c>
      <c r="AU487" s="215" t="s">
        <v>83</v>
      </c>
      <c r="AY487" s="17" t="s">
        <v>142</v>
      </c>
      <c r="BE487" s="216">
        <f>IF(N487="základní",J487,0)</f>
        <v>0</v>
      </c>
      <c r="BF487" s="216">
        <f>IF(N487="snížená",J487,0)</f>
        <v>0</v>
      </c>
      <c r="BG487" s="216">
        <f>IF(N487="zákl. přenesená",J487,0)</f>
        <v>0</v>
      </c>
      <c r="BH487" s="216">
        <f>IF(N487="sníž. přenesená",J487,0)</f>
        <v>0</v>
      </c>
      <c r="BI487" s="216">
        <f>IF(N487="nulová",J487,0)</f>
        <v>0</v>
      </c>
      <c r="BJ487" s="17" t="s">
        <v>150</v>
      </c>
      <c r="BK487" s="216">
        <f>ROUND(I487*H487,2)</f>
        <v>0</v>
      </c>
      <c r="BL487" s="17" t="s">
        <v>215</v>
      </c>
      <c r="BM487" s="215" t="s">
        <v>1050</v>
      </c>
    </row>
    <row r="488" spans="1:65" s="2" customFormat="1" ht="21.75" customHeight="1">
      <c r="A488" s="34"/>
      <c r="B488" s="35"/>
      <c r="C488" s="204" t="s">
        <v>1051</v>
      </c>
      <c r="D488" s="204" t="s">
        <v>145</v>
      </c>
      <c r="E488" s="205" t="s">
        <v>1052</v>
      </c>
      <c r="F488" s="206" t="s">
        <v>1053</v>
      </c>
      <c r="G488" s="207" t="s">
        <v>166</v>
      </c>
      <c r="H488" s="208">
        <v>170</v>
      </c>
      <c r="I488" s="209"/>
      <c r="J488" s="210">
        <f>ROUND(I488*H488,2)</f>
        <v>0</v>
      </c>
      <c r="K488" s="206" t="s">
        <v>149</v>
      </c>
      <c r="L488" s="39"/>
      <c r="M488" s="211" t="s">
        <v>1</v>
      </c>
      <c r="N488" s="212" t="s">
        <v>40</v>
      </c>
      <c r="O488" s="72"/>
      <c r="P488" s="213">
        <f>O488*H488</f>
        <v>0</v>
      </c>
      <c r="Q488" s="213">
        <v>0</v>
      </c>
      <c r="R488" s="213">
        <f>Q488*H488</f>
        <v>0</v>
      </c>
      <c r="S488" s="213">
        <v>0</v>
      </c>
      <c r="T488" s="214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15" t="s">
        <v>215</v>
      </c>
      <c r="AT488" s="215" t="s">
        <v>145</v>
      </c>
      <c r="AU488" s="215" t="s">
        <v>83</v>
      </c>
      <c r="AY488" s="17" t="s">
        <v>142</v>
      </c>
      <c r="BE488" s="216">
        <f>IF(N488="základní",J488,0)</f>
        <v>0</v>
      </c>
      <c r="BF488" s="216">
        <f>IF(N488="snížená",J488,0)</f>
        <v>0</v>
      </c>
      <c r="BG488" s="216">
        <f>IF(N488="zákl. přenesená",J488,0)</f>
        <v>0</v>
      </c>
      <c r="BH488" s="216">
        <f>IF(N488="sníž. přenesená",J488,0)</f>
        <v>0</v>
      </c>
      <c r="BI488" s="216">
        <f>IF(N488="nulová",J488,0)</f>
        <v>0</v>
      </c>
      <c r="BJ488" s="17" t="s">
        <v>150</v>
      </c>
      <c r="BK488" s="216">
        <f>ROUND(I488*H488,2)</f>
        <v>0</v>
      </c>
      <c r="BL488" s="17" t="s">
        <v>215</v>
      </c>
      <c r="BM488" s="215" t="s">
        <v>1054</v>
      </c>
    </row>
    <row r="489" spans="1:65" s="2" customFormat="1" ht="16.5" customHeight="1">
      <c r="A489" s="34"/>
      <c r="B489" s="35"/>
      <c r="C489" s="217" t="s">
        <v>1055</v>
      </c>
      <c r="D489" s="217" t="s">
        <v>163</v>
      </c>
      <c r="E489" s="218" t="s">
        <v>1056</v>
      </c>
      <c r="F489" s="219" t="s">
        <v>1057</v>
      </c>
      <c r="G489" s="220" t="s">
        <v>166</v>
      </c>
      <c r="H489" s="221">
        <v>85</v>
      </c>
      <c r="I489" s="222"/>
      <c r="J489" s="223">
        <f>ROUND(I489*H489,2)</f>
        <v>0</v>
      </c>
      <c r="K489" s="219" t="s">
        <v>149</v>
      </c>
      <c r="L489" s="224"/>
      <c r="M489" s="225" t="s">
        <v>1</v>
      </c>
      <c r="N489" s="226" t="s">
        <v>40</v>
      </c>
      <c r="O489" s="72"/>
      <c r="P489" s="213">
        <f>O489*H489</f>
        <v>0</v>
      </c>
      <c r="Q489" s="213">
        <v>2.0000000000000001E-4</v>
      </c>
      <c r="R489" s="213">
        <f>Q489*H489</f>
        <v>1.7000000000000001E-2</v>
      </c>
      <c r="S489" s="213">
        <v>0</v>
      </c>
      <c r="T489" s="214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15" t="s">
        <v>279</v>
      </c>
      <c r="AT489" s="215" t="s">
        <v>163</v>
      </c>
      <c r="AU489" s="215" t="s">
        <v>83</v>
      </c>
      <c r="AY489" s="17" t="s">
        <v>142</v>
      </c>
      <c r="BE489" s="216">
        <f>IF(N489="základní",J489,0)</f>
        <v>0</v>
      </c>
      <c r="BF489" s="216">
        <f>IF(N489="snížená",J489,0)</f>
        <v>0</v>
      </c>
      <c r="BG489" s="216">
        <f>IF(N489="zákl. přenesená",J489,0)</f>
        <v>0</v>
      </c>
      <c r="BH489" s="216">
        <f>IF(N489="sníž. přenesená",J489,0)</f>
        <v>0</v>
      </c>
      <c r="BI489" s="216">
        <f>IF(N489="nulová",J489,0)</f>
        <v>0</v>
      </c>
      <c r="BJ489" s="17" t="s">
        <v>150</v>
      </c>
      <c r="BK489" s="216">
        <f>ROUND(I489*H489,2)</f>
        <v>0</v>
      </c>
      <c r="BL489" s="17" t="s">
        <v>215</v>
      </c>
      <c r="BM489" s="215" t="s">
        <v>1058</v>
      </c>
    </row>
    <row r="490" spans="1:65" s="13" customFormat="1" ht="10.199999999999999">
      <c r="B490" s="227"/>
      <c r="C490" s="228"/>
      <c r="D490" s="229" t="s">
        <v>169</v>
      </c>
      <c r="E490" s="230" t="s">
        <v>1</v>
      </c>
      <c r="F490" s="231" t="s">
        <v>1059</v>
      </c>
      <c r="G490" s="228"/>
      <c r="H490" s="232">
        <v>60</v>
      </c>
      <c r="I490" s="233"/>
      <c r="J490" s="228"/>
      <c r="K490" s="228"/>
      <c r="L490" s="234"/>
      <c r="M490" s="235"/>
      <c r="N490" s="236"/>
      <c r="O490" s="236"/>
      <c r="P490" s="236"/>
      <c r="Q490" s="236"/>
      <c r="R490" s="236"/>
      <c r="S490" s="236"/>
      <c r="T490" s="237"/>
      <c r="AT490" s="238" t="s">
        <v>169</v>
      </c>
      <c r="AU490" s="238" t="s">
        <v>83</v>
      </c>
      <c r="AV490" s="13" t="s">
        <v>83</v>
      </c>
      <c r="AW490" s="13" t="s">
        <v>30</v>
      </c>
      <c r="AX490" s="13" t="s">
        <v>73</v>
      </c>
      <c r="AY490" s="238" t="s">
        <v>142</v>
      </c>
    </row>
    <row r="491" spans="1:65" s="13" customFormat="1" ht="10.199999999999999">
      <c r="B491" s="227"/>
      <c r="C491" s="228"/>
      <c r="D491" s="229" t="s">
        <v>169</v>
      </c>
      <c r="E491" s="230" t="s">
        <v>1</v>
      </c>
      <c r="F491" s="231" t="s">
        <v>1060</v>
      </c>
      <c r="G491" s="228"/>
      <c r="H491" s="232">
        <v>25</v>
      </c>
      <c r="I491" s="233"/>
      <c r="J491" s="228"/>
      <c r="K491" s="228"/>
      <c r="L491" s="234"/>
      <c r="M491" s="235"/>
      <c r="N491" s="236"/>
      <c r="O491" s="236"/>
      <c r="P491" s="236"/>
      <c r="Q491" s="236"/>
      <c r="R491" s="236"/>
      <c r="S491" s="236"/>
      <c r="T491" s="237"/>
      <c r="AT491" s="238" t="s">
        <v>169</v>
      </c>
      <c r="AU491" s="238" t="s">
        <v>83</v>
      </c>
      <c r="AV491" s="13" t="s">
        <v>83</v>
      </c>
      <c r="AW491" s="13" t="s">
        <v>30</v>
      </c>
      <c r="AX491" s="13" t="s">
        <v>73</v>
      </c>
      <c r="AY491" s="238" t="s">
        <v>142</v>
      </c>
    </row>
    <row r="492" spans="1:65" s="14" customFormat="1" ht="10.199999999999999">
      <c r="B492" s="239"/>
      <c r="C492" s="240"/>
      <c r="D492" s="229" t="s">
        <v>169</v>
      </c>
      <c r="E492" s="241" t="s">
        <v>1</v>
      </c>
      <c r="F492" s="242" t="s">
        <v>170</v>
      </c>
      <c r="G492" s="240"/>
      <c r="H492" s="243">
        <v>85</v>
      </c>
      <c r="I492" s="244"/>
      <c r="J492" s="240"/>
      <c r="K492" s="240"/>
      <c r="L492" s="245"/>
      <c r="M492" s="246"/>
      <c r="N492" s="247"/>
      <c r="O492" s="247"/>
      <c r="P492" s="247"/>
      <c r="Q492" s="247"/>
      <c r="R492" s="247"/>
      <c r="S492" s="247"/>
      <c r="T492" s="248"/>
      <c r="AT492" s="249" t="s">
        <v>169</v>
      </c>
      <c r="AU492" s="249" t="s">
        <v>83</v>
      </c>
      <c r="AV492" s="14" t="s">
        <v>150</v>
      </c>
      <c r="AW492" s="14" t="s">
        <v>30</v>
      </c>
      <c r="AX492" s="14" t="s">
        <v>81</v>
      </c>
      <c r="AY492" s="249" t="s">
        <v>142</v>
      </c>
    </row>
    <row r="493" spans="1:65" s="2" customFormat="1" ht="16.5" customHeight="1">
      <c r="A493" s="34"/>
      <c r="B493" s="35"/>
      <c r="C493" s="217" t="s">
        <v>1061</v>
      </c>
      <c r="D493" s="217" t="s">
        <v>163</v>
      </c>
      <c r="E493" s="218" t="s">
        <v>1062</v>
      </c>
      <c r="F493" s="219" t="s">
        <v>1063</v>
      </c>
      <c r="G493" s="220" t="s">
        <v>166</v>
      </c>
      <c r="H493" s="221">
        <v>85</v>
      </c>
      <c r="I493" s="222"/>
      <c r="J493" s="223">
        <f>ROUND(I493*H493,2)</f>
        <v>0</v>
      </c>
      <c r="K493" s="219" t="s">
        <v>149</v>
      </c>
      <c r="L493" s="224"/>
      <c r="M493" s="225" t="s">
        <v>1</v>
      </c>
      <c r="N493" s="226" t="s">
        <v>40</v>
      </c>
      <c r="O493" s="72"/>
      <c r="P493" s="213">
        <f>O493*H493</f>
        <v>0</v>
      </c>
      <c r="Q493" s="213">
        <v>1E-4</v>
      </c>
      <c r="R493" s="213">
        <f>Q493*H493</f>
        <v>8.5000000000000006E-3</v>
      </c>
      <c r="S493" s="213">
        <v>0</v>
      </c>
      <c r="T493" s="214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215" t="s">
        <v>279</v>
      </c>
      <c r="AT493" s="215" t="s">
        <v>163</v>
      </c>
      <c r="AU493" s="215" t="s">
        <v>83</v>
      </c>
      <c r="AY493" s="17" t="s">
        <v>142</v>
      </c>
      <c r="BE493" s="216">
        <f>IF(N493="základní",J493,0)</f>
        <v>0</v>
      </c>
      <c r="BF493" s="216">
        <f>IF(N493="snížená",J493,0)</f>
        <v>0</v>
      </c>
      <c r="BG493" s="216">
        <f>IF(N493="zákl. přenesená",J493,0)</f>
        <v>0</v>
      </c>
      <c r="BH493" s="216">
        <f>IF(N493="sníž. přenesená",J493,0)</f>
        <v>0</v>
      </c>
      <c r="BI493" s="216">
        <f>IF(N493="nulová",J493,0)</f>
        <v>0</v>
      </c>
      <c r="BJ493" s="17" t="s">
        <v>150</v>
      </c>
      <c r="BK493" s="216">
        <f>ROUND(I493*H493,2)</f>
        <v>0</v>
      </c>
      <c r="BL493" s="17" t="s">
        <v>215</v>
      </c>
      <c r="BM493" s="215" t="s">
        <v>1064</v>
      </c>
    </row>
    <row r="494" spans="1:65" s="13" customFormat="1" ht="10.199999999999999">
      <c r="B494" s="227"/>
      <c r="C494" s="228"/>
      <c r="D494" s="229" t="s">
        <v>169</v>
      </c>
      <c r="E494" s="230" t="s">
        <v>1</v>
      </c>
      <c r="F494" s="231" t="s">
        <v>1065</v>
      </c>
      <c r="G494" s="228"/>
      <c r="H494" s="232">
        <v>55</v>
      </c>
      <c r="I494" s="233"/>
      <c r="J494" s="228"/>
      <c r="K494" s="228"/>
      <c r="L494" s="234"/>
      <c r="M494" s="235"/>
      <c r="N494" s="236"/>
      <c r="O494" s="236"/>
      <c r="P494" s="236"/>
      <c r="Q494" s="236"/>
      <c r="R494" s="236"/>
      <c r="S494" s="236"/>
      <c r="T494" s="237"/>
      <c r="AT494" s="238" t="s">
        <v>169</v>
      </c>
      <c r="AU494" s="238" t="s">
        <v>83</v>
      </c>
      <c r="AV494" s="13" t="s">
        <v>83</v>
      </c>
      <c r="AW494" s="13" t="s">
        <v>30</v>
      </c>
      <c r="AX494" s="13" t="s">
        <v>73</v>
      </c>
      <c r="AY494" s="238" t="s">
        <v>142</v>
      </c>
    </row>
    <row r="495" spans="1:65" s="13" customFormat="1" ht="10.199999999999999">
      <c r="B495" s="227"/>
      <c r="C495" s="228"/>
      <c r="D495" s="229" t="s">
        <v>169</v>
      </c>
      <c r="E495" s="230" t="s">
        <v>1</v>
      </c>
      <c r="F495" s="231" t="s">
        <v>1066</v>
      </c>
      <c r="G495" s="228"/>
      <c r="H495" s="232">
        <v>30</v>
      </c>
      <c r="I495" s="233"/>
      <c r="J495" s="228"/>
      <c r="K495" s="228"/>
      <c r="L495" s="234"/>
      <c r="M495" s="235"/>
      <c r="N495" s="236"/>
      <c r="O495" s="236"/>
      <c r="P495" s="236"/>
      <c r="Q495" s="236"/>
      <c r="R495" s="236"/>
      <c r="S495" s="236"/>
      <c r="T495" s="237"/>
      <c r="AT495" s="238" t="s">
        <v>169</v>
      </c>
      <c r="AU495" s="238" t="s">
        <v>83</v>
      </c>
      <c r="AV495" s="13" t="s">
        <v>83</v>
      </c>
      <c r="AW495" s="13" t="s">
        <v>30</v>
      </c>
      <c r="AX495" s="13" t="s">
        <v>73</v>
      </c>
      <c r="AY495" s="238" t="s">
        <v>142</v>
      </c>
    </row>
    <row r="496" spans="1:65" s="14" customFormat="1" ht="10.199999999999999">
      <c r="B496" s="239"/>
      <c r="C496" s="240"/>
      <c r="D496" s="229" t="s">
        <v>169</v>
      </c>
      <c r="E496" s="241" t="s">
        <v>1</v>
      </c>
      <c r="F496" s="242" t="s">
        <v>170</v>
      </c>
      <c r="G496" s="240"/>
      <c r="H496" s="243">
        <v>85</v>
      </c>
      <c r="I496" s="244"/>
      <c r="J496" s="240"/>
      <c r="K496" s="240"/>
      <c r="L496" s="245"/>
      <c r="M496" s="246"/>
      <c r="N496" s="247"/>
      <c r="O496" s="247"/>
      <c r="P496" s="247"/>
      <c r="Q496" s="247"/>
      <c r="R496" s="247"/>
      <c r="S496" s="247"/>
      <c r="T496" s="248"/>
      <c r="AT496" s="249" t="s">
        <v>169</v>
      </c>
      <c r="AU496" s="249" t="s">
        <v>83</v>
      </c>
      <c r="AV496" s="14" t="s">
        <v>150</v>
      </c>
      <c r="AW496" s="14" t="s">
        <v>30</v>
      </c>
      <c r="AX496" s="14" t="s">
        <v>81</v>
      </c>
      <c r="AY496" s="249" t="s">
        <v>142</v>
      </c>
    </row>
    <row r="497" spans="1:65" s="2" customFormat="1" ht="33" customHeight="1">
      <c r="A497" s="34"/>
      <c r="B497" s="35"/>
      <c r="C497" s="204" t="s">
        <v>1067</v>
      </c>
      <c r="D497" s="204" t="s">
        <v>145</v>
      </c>
      <c r="E497" s="205" t="s">
        <v>1068</v>
      </c>
      <c r="F497" s="206" t="s">
        <v>1069</v>
      </c>
      <c r="G497" s="207" t="s">
        <v>154</v>
      </c>
      <c r="H497" s="208">
        <v>468.54</v>
      </c>
      <c r="I497" s="209"/>
      <c r="J497" s="210">
        <f t="shared" ref="J497:J503" si="90">ROUND(I497*H497,2)</f>
        <v>0</v>
      </c>
      <c r="K497" s="206" t="s">
        <v>149</v>
      </c>
      <c r="L497" s="39"/>
      <c r="M497" s="211" t="s">
        <v>1</v>
      </c>
      <c r="N497" s="212" t="s">
        <v>40</v>
      </c>
      <c r="O497" s="72"/>
      <c r="P497" s="213">
        <f t="shared" ref="P497:P503" si="91">O497*H497</f>
        <v>0</v>
      </c>
      <c r="Q497" s="213">
        <v>1.0000000000000001E-5</v>
      </c>
      <c r="R497" s="213">
        <f t="shared" ref="R497:R503" si="92">Q497*H497</f>
        <v>4.6854000000000002E-3</v>
      </c>
      <c r="S497" s="213">
        <v>0</v>
      </c>
      <c r="T497" s="214">
        <f t="shared" ref="T497:T503" si="93"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215" t="s">
        <v>215</v>
      </c>
      <c r="AT497" s="215" t="s">
        <v>145</v>
      </c>
      <c r="AU497" s="215" t="s">
        <v>83</v>
      </c>
      <c r="AY497" s="17" t="s">
        <v>142</v>
      </c>
      <c r="BE497" s="216">
        <f t="shared" ref="BE497:BE503" si="94">IF(N497="základní",J497,0)</f>
        <v>0</v>
      </c>
      <c r="BF497" s="216">
        <f t="shared" ref="BF497:BF503" si="95">IF(N497="snížená",J497,0)</f>
        <v>0</v>
      </c>
      <c r="BG497" s="216">
        <f t="shared" ref="BG497:BG503" si="96">IF(N497="zákl. přenesená",J497,0)</f>
        <v>0</v>
      </c>
      <c r="BH497" s="216">
        <f t="shared" ref="BH497:BH503" si="97">IF(N497="sníž. přenesená",J497,0)</f>
        <v>0</v>
      </c>
      <c r="BI497" s="216">
        <f t="shared" ref="BI497:BI503" si="98">IF(N497="nulová",J497,0)</f>
        <v>0</v>
      </c>
      <c r="BJ497" s="17" t="s">
        <v>150</v>
      </c>
      <c r="BK497" s="216">
        <f t="shared" ref="BK497:BK503" si="99">ROUND(I497*H497,2)</f>
        <v>0</v>
      </c>
      <c r="BL497" s="17" t="s">
        <v>215</v>
      </c>
      <c r="BM497" s="215" t="s">
        <v>1070</v>
      </c>
    </row>
    <row r="498" spans="1:65" s="2" customFormat="1" ht="16.5" customHeight="1">
      <c r="A498" s="34"/>
      <c r="B498" s="35"/>
      <c r="C498" s="217" t="s">
        <v>1071</v>
      </c>
      <c r="D498" s="217" t="s">
        <v>163</v>
      </c>
      <c r="E498" s="218" t="s">
        <v>1072</v>
      </c>
      <c r="F498" s="219" t="s">
        <v>1073</v>
      </c>
      <c r="G498" s="220" t="s">
        <v>154</v>
      </c>
      <c r="H498" s="221">
        <v>562.24800000000005</v>
      </c>
      <c r="I498" s="222"/>
      <c r="J498" s="223">
        <f t="shared" si="90"/>
        <v>0</v>
      </c>
      <c r="K498" s="219" t="s">
        <v>1</v>
      </c>
      <c r="L498" s="224"/>
      <c r="M498" s="225" t="s">
        <v>1</v>
      </c>
      <c r="N498" s="226" t="s">
        <v>40</v>
      </c>
      <c r="O498" s="72"/>
      <c r="P498" s="213">
        <f t="shared" si="91"/>
        <v>0</v>
      </c>
      <c r="Q498" s="213">
        <v>4.0000000000000002E-4</v>
      </c>
      <c r="R498" s="213">
        <f t="shared" si="92"/>
        <v>0.22489920000000002</v>
      </c>
      <c r="S498" s="213">
        <v>0</v>
      </c>
      <c r="T498" s="214">
        <f t="shared" si="93"/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15" t="s">
        <v>279</v>
      </c>
      <c r="AT498" s="215" t="s">
        <v>163</v>
      </c>
      <c r="AU498" s="215" t="s">
        <v>83</v>
      </c>
      <c r="AY498" s="17" t="s">
        <v>142</v>
      </c>
      <c r="BE498" s="216">
        <f t="shared" si="94"/>
        <v>0</v>
      </c>
      <c r="BF498" s="216">
        <f t="shared" si="95"/>
        <v>0</v>
      </c>
      <c r="BG498" s="216">
        <f t="shared" si="96"/>
        <v>0</v>
      </c>
      <c r="BH498" s="216">
        <f t="shared" si="97"/>
        <v>0</v>
      </c>
      <c r="BI498" s="216">
        <f t="shared" si="98"/>
        <v>0</v>
      </c>
      <c r="BJ498" s="17" t="s">
        <v>150</v>
      </c>
      <c r="BK498" s="216">
        <f t="shared" si="99"/>
        <v>0</v>
      </c>
      <c r="BL498" s="17" t="s">
        <v>215</v>
      </c>
      <c r="BM498" s="215" t="s">
        <v>1074</v>
      </c>
    </row>
    <row r="499" spans="1:65" s="2" customFormat="1" ht="21.75" customHeight="1">
      <c r="A499" s="34"/>
      <c r="B499" s="35"/>
      <c r="C499" s="204" t="s">
        <v>1075</v>
      </c>
      <c r="D499" s="204" t="s">
        <v>145</v>
      </c>
      <c r="E499" s="205" t="s">
        <v>1076</v>
      </c>
      <c r="F499" s="206" t="s">
        <v>1077</v>
      </c>
      <c r="G499" s="207" t="s">
        <v>178</v>
      </c>
      <c r="H499" s="208">
        <v>82.21</v>
      </c>
      <c r="I499" s="209"/>
      <c r="J499" s="210">
        <f t="shared" si="90"/>
        <v>0</v>
      </c>
      <c r="K499" s="206" t="s">
        <v>149</v>
      </c>
      <c r="L499" s="39"/>
      <c r="M499" s="211" t="s">
        <v>1</v>
      </c>
      <c r="N499" s="212" t="s">
        <v>40</v>
      </c>
      <c r="O499" s="72"/>
      <c r="P499" s="213">
        <f t="shared" si="91"/>
        <v>0</v>
      </c>
      <c r="Q499" s="213">
        <v>0</v>
      </c>
      <c r="R499" s="213">
        <f t="shared" si="92"/>
        <v>0</v>
      </c>
      <c r="S499" s="213">
        <v>0</v>
      </c>
      <c r="T499" s="214">
        <f t="shared" si="93"/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215" t="s">
        <v>215</v>
      </c>
      <c r="AT499" s="215" t="s">
        <v>145</v>
      </c>
      <c r="AU499" s="215" t="s">
        <v>83</v>
      </c>
      <c r="AY499" s="17" t="s">
        <v>142</v>
      </c>
      <c r="BE499" s="216">
        <f t="shared" si="94"/>
        <v>0</v>
      </c>
      <c r="BF499" s="216">
        <f t="shared" si="95"/>
        <v>0</v>
      </c>
      <c r="BG499" s="216">
        <f t="shared" si="96"/>
        <v>0</v>
      </c>
      <c r="BH499" s="216">
        <f t="shared" si="97"/>
        <v>0</v>
      </c>
      <c r="BI499" s="216">
        <f t="shared" si="98"/>
        <v>0</v>
      </c>
      <c r="BJ499" s="17" t="s">
        <v>150</v>
      </c>
      <c r="BK499" s="216">
        <f t="shared" si="99"/>
        <v>0</v>
      </c>
      <c r="BL499" s="17" t="s">
        <v>215</v>
      </c>
      <c r="BM499" s="215" t="s">
        <v>1078</v>
      </c>
    </row>
    <row r="500" spans="1:65" s="2" customFormat="1" ht="16.5" customHeight="1">
      <c r="A500" s="34"/>
      <c r="B500" s="35"/>
      <c r="C500" s="217" t="s">
        <v>1079</v>
      </c>
      <c r="D500" s="217" t="s">
        <v>163</v>
      </c>
      <c r="E500" s="218" t="s">
        <v>1080</v>
      </c>
      <c r="F500" s="219" t="s">
        <v>1081</v>
      </c>
      <c r="G500" s="220" t="s">
        <v>178</v>
      </c>
      <c r="H500" s="221">
        <v>94.542000000000002</v>
      </c>
      <c r="I500" s="222"/>
      <c r="J500" s="223">
        <f t="shared" si="90"/>
        <v>0</v>
      </c>
      <c r="K500" s="219" t="s">
        <v>149</v>
      </c>
      <c r="L500" s="224"/>
      <c r="M500" s="225" t="s">
        <v>1</v>
      </c>
      <c r="N500" s="226" t="s">
        <v>40</v>
      </c>
      <c r="O500" s="72"/>
      <c r="P500" s="213">
        <f t="shared" si="91"/>
        <v>0</v>
      </c>
      <c r="Q500" s="213">
        <v>6.9999999999999999E-4</v>
      </c>
      <c r="R500" s="213">
        <f t="shared" si="92"/>
        <v>6.6179399999999999E-2</v>
      </c>
      <c r="S500" s="213">
        <v>0</v>
      </c>
      <c r="T500" s="214">
        <f t="shared" si="93"/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15" t="s">
        <v>279</v>
      </c>
      <c r="AT500" s="215" t="s">
        <v>163</v>
      </c>
      <c r="AU500" s="215" t="s">
        <v>83</v>
      </c>
      <c r="AY500" s="17" t="s">
        <v>142</v>
      </c>
      <c r="BE500" s="216">
        <f t="shared" si="94"/>
        <v>0</v>
      </c>
      <c r="BF500" s="216">
        <f t="shared" si="95"/>
        <v>0</v>
      </c>
      <c r="BG500" s="216">
        <f t="shared" si="96"/>
        <v>0</v>
      </c>
      <c r="BH500" s="216">
        <f t="shared" si="97"/>
        <v>0</v>
      </c>
      <c r="BI500" s="216">
        <f t="shared" si="98"/>
        <v>0</v>
      </c>
      <c r="BJ500" s="17" t="s">
        <v>150</v>
      </c>
      <c r="BK500" s="216">
        <f t="shared" si="99"/>
        <v>0</v>
      </c>
      <c r="BL500" s="17" t="s">
        <v>215</v>
      </c>
      <c r="BM500" s="215" t="s">
        <v>1082</v>
      </c>
    </row>
    <row r="501" spans="1:65" s="2" customFormat="1" ht="21.75" customHeight="1">
      <c r="A501" s="34"/>
      <c r="B501" s="35"/>
      <c r="C501" s="204" t="s">
        <v>1083</v>
      </c>
      <c r="D501" s="204" t="s">
        <v>145</v>
      </c>
      <c r="E501" s="205" t="s">
        <v>1084</v>
      </c>
      <c r="F501" s="206" t="s">
        <v>1085</v>
      </c>
      <c r="G501" s="207" t="s">
        <v>178</v>
      </c>
      <c r="H501" s="208">
        <v>119.92</v>
      </c>
      <c r="I501" s="209"/>
      <c r="J501" s="210">
        <f t="shared" si="90"/>
        <v>0</v>
      </c>
      <c r="K501" s="206" t="s">
        <v>149</v>
      </c>
      <c r="L501" s="39"/>
      <c r="M501" s="211" t="s">
        <v>1</v>
      </c>
      <c r="N501" s="212" t="s">
        <v>40</v>
      </c>
      <c r="O501" s="72"/>
      <c r="P501" s="213">
        <f t="shared" si="91"/>
        <v>0</v>
      </c>
      <c r="Q501" s="213">
        <v>0</v>
      </c>
      <c r="R501" s="213">
        <f t="shared" si="92"/>
        <v>0</v>
      </c>
      <c r="S501" s="213">
        <v>0</v>
      </c>
      <c r="T501" s="214">
        <f t="shared" si="93"/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215" t="s">
        <v>215</v>
      </c>
      <c r="AT501" s="215" t="s">
        <v>145</v>
      </c>
      <c r="AU501" s="215" t="s">
        <v>83</v>
      </c>
      <c r="AY501" s="17" t="s">
        <v>142</v>
      </c>
      <c r="BE501" s="216">
        <f t="shared" si="94"/>
        <v>0</v>
      </c>
      <c r="BF501" s="216">
        <f t="shared" si="95"/>
        <v>0</v>
      </c>
      <c r="BG501" s="216">
        <f t="shared" si="96"/>
        <v>0</v>
      </c>
      <c r="BH501" s="216">
        <f t="shared" si="97"/>
        <v>0</v>
      </c>
      <c r="BI501" s="216">
        <f t="shared" si="98"/>
        <v>0</v>
      </c>
      <c r="BJ501" s="17" t="s">
        <v>150</v>
      </c>
      <c r="BK501" s="216">
        <f t="shared" si="99"/>
        <v>0</v>
      </c>
      <c r="BL501" s="17" t="s">
        <v>215</v>
      </c>
      <c r="BM501" s="215" t="s">
        <v>1086</v>
      </c>
    </row>
    <row r="502" spans="1:65" s="2" customFormat="1" ht="16.5" customHeight="1">
      <c r="A502" s="34"/>
      <c r="B502" s="35"/>
      <c r="C502" s="204" t="s">
        <v>1087</v>
      </c>
      <c r="D502" s="204" t="s">
        <v>145</v>
      </c>
      <c r="E502" s="205" t="s">
        <v>1088</v>
      </c>
      <c r="F502" s="206" t="s">
        <v>1089</v>
      </c>
      <c r="G502" s="207" t="s">
        <v>154</v>
      </c>
      <c r="H502" s="208">
        <v>1266.2950000000001</v>
      </c>
      <c r="I502" s="209"/>
      <c r="J502" s="210">
        <f t="shared" si="90"/>
        <v>0</v>
      </c>
      <c r="K502" s="206" t="s">
        <v>149</v>
      </c>
      <c r="L502" s="39"/>
      <c r="M502" s="211" t="s">
        <v>1</v>
      </c>
      <c r="N502" s="212" t="s">
        <v>40</v>
      </c>
      <c r="O502" s="72"/>
      <c r="P502" s="213">
        <f t="shared" si="91"/>
        <v>0</v>
      </c>
      <c r="Q502" s="213">
        <v>1.3999999999999999E-4</v>
      </c>
      <c r="R502" s="213">
        <f t="shared" si="92"/>
        <v>0.1772813</v>
      </c>
      <c r="S502" s="213">
        <v>0</v>
      </c>
      <c r="T502" s="214">
        <f t="shared" si="93"/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15" t="s">
        <v>215</v>
      </c>
      <c r="AT502" s="215" t="s">
        <v>145</v>
      </c>
      <c r="AU502" s="215" t="s">
        <v>83</v>
      </c>
      <c r="AY502" s="17" t="s">
        <v>142</v>
      </c>
      <c r="BE502" s="216">
        <f t="shared" si="94"/>
        <v>0</v>
      </c>
      <c r="BF502" s="216">
        <f t="shared" si="95"/>
        <v>0</v>
      </c>
      <c r="BG502" s="216">
        <f t="shared" si="96"/>
        <v>0</v>
      </c>
      <c r="BH502" s="216">
        <f t="shared" si="97"/>
        <v>0</v>
      </c>
      <c r="BI502" s="216">
        <f t="shared" si="98"/>
        <v>0</v>
      </c>
      <c r="BJ502" s="17" t="s">
        <v>150</v>
      </c>
      <c r="BK502" s="216">
        <f t="shared" si="99"/>
        <v>0</v>
      </c>
      <c r="BL502" s="17" t="s">
        <v>215</v>
      </c>
      <c r="BM502" s="215" t="s">
        <v>1090</v>
      </c>
    </row>
    <row r="503" spans="1:65" s="2" customFormat="1" ht="21.75" customHeight="1">
      <c r="A503" s="34"/>
      <c r="B503" s="35"/>
      <c r="C503" s="204" t="s">
        <v>1091</v>
      </c>
      <c r="D503" s="204" t="s">
        <v>145</v>
      </c>
      <c r="E503" s="205" t="s">
        <v>1092</v>
      </c>
      <c r="F503" s="206" t="s">
        <v>1093</v>
      </c>
      <c r="G503" s="207" t="s">
        <v>437</v>
      </c>
      <c r="H503" s="208">
        <v>0.25</v>
      </c>
      <c r="I503" s="209"/>
      <c r="J503" s="210">
        <f t="shared" si="90"/>
        <v>0</v>
      </c>
      <c r="K503" s="206" t="s">
        <v>149</v>
      </c>
      <c r="L503" s="39"/>
      <c r="M503" s="211" t="s">
        <v>1</v>
      </c>
      <c r="N503" s="212" t="s">
        <v>40</v>
      </c>
      <c r="O503" s="72"/>
      <c r="P503" s="213">
        <f t="shared" si="91"/>
        <v>0</v>
      </c>
      <c r="Q503" s="213">
        <v>0</v>
      </c>
      <c r="R503" s="213">
        <f t="shared" si="92"/>
        <v>0</v>
      </c>
      <c r="S503" s="213">
        <v>0</v>
      </c>
      <c r="T503" s="214">
        <f t="shared" si="93"/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15" t="s">
        <v>215</v>
      </c>
      <c r="AT503" s="215" t="s">
        <v>145</v>
      </c>
      <c r="AU503" s="215" t="s">
        <v>83</v>
      </c>
      <c r="AY503" s="17" t="s">
        <v>142</v>
      </c>
      <c r="BE503" s="216">
        <f t="shared" si="94"/>
        <v>0</v>
      </c>
      <c r="BF503" s="216">
        <f t="shared" si="95"/>
        <v>0</v>
      </c>
      <c r="BG503" s="216">
        <f t="shared" si="96"/>
        <v>0</v>
      </c>
      <c r="BH503" s="216">
        <f t="shared" si="97"/>
        <v>0</v>
      </c>
      <c r="BI503" s="216">
        <f t="shared" si="98"/>
        <v>0</v>
      </c>
      <c r="BJ503" s="17" t="s">
        <v>150</v>
      </c>
      <c r="BK503" s="216">
        <f t="shared" si="99"/>
        <v>0</v>
      </c>
      <c r="BL503" s="17" t="s">
        <v>215</v>
      </c>
      <c r="BM503" s="215" t="s">
        <v>1094</v>
      </c>
    </row>
    <row r="504" spans="1:65" s="12" customFormat="1" ht="22.8" customHeight="1">
      <c r="B504" s="188"/>
      <c r="C504" s="189"/>
      <c r="D504" s="190" t="s">
        <v>72</v>
      </c>
      <c r="E504" s="202" t="s">
        <v>1095</v>
      </c>
      <c r="F504" s="202" t="s">
        <v>1096</v>
      </c>
      <c r="G504" s="189"/>
      <c r="H504" s="189"/>
      <c r="I504" s="192"/>
      <c r="J504" s="203">
        <f>BK504</f>
        <v>0</v>
      </c>
      <c r="K504" s="189"/>
      <c r="L504" s="194"/>
      <c r="M504" s="195"/>
      <c r="N504" s="196"/>
      <c r="O504" s="196"/>
      <c r="P504" s="197">
        <f>SUM(P505:P510)</f>
        <v>0</v>
      </c>
      <c r="Q504" s="196"/>
      <c r="R504" s="197">
        <f>SUM(R505:R510)</f>
        <v>2.3399999999999996E-3</v>
      </c>
      <c r="S504" s="196"/>
      <c r="T504" s="198">
        <f>SUM(T505:T510)</f>
        <v>0.12509999999999999</v>
      </c>
      <c r="AR504" s="199" t="s">
        <v>83</v>
      </c>
      <c r="AT504" s="200" t="s">
        <v>72</v>
      </c>
      <c r="AU504" s="200" t="s">
        <v>81</v>
      </c>
      <c r="AY504" s="199" t="s">
        <v>142</v>
      </c>
      <c r="BK504" s="201">
        <f>SUM(BK505:BK510)</f>
        <v>0</v>
      </c>
    </row>
    <row r="505" spans="1:65" s="2" customFormat="1" ht="21.75" customHeight="1">
      <c r="A505" s="34"/>
      <c r="B505" s="35"/>
      <c r="C505" s="204" t="s">
        <v>1097</v>
      </c>
      <c r="D505" s="204" t="s">
        <v>145</v>
      </c>
      <c r="E505" s="205" t="s">
        <v>1098</v>
      </c>
      <c r="F505" s="206" t="s">
        <v>1099</v>
      </c>
      <c r="G505" s="207" t="s">
        <v>166</v>
      </c>
      <c r="H505" s="208">
        <v>9</v>
      </c>
      <c r="I505" s="209"/>
      <c r="J505" s="210">
        <f>ROUND(I505*H505,2)</f>
        <v>0</v>
      </c>
      <c r="K505" s="206" t="s">
        <v>149</v>
      </c>
      <c r="L505" s="39"/>
      <c r="M505" s="211" t="s">
        <v>1</v>
      </c>
      <c r="N505" s="212" t="s">
        <v>40</v>
      </c>
      <c r="O505" s="72"/>
      <c r="P505" s="213">
        <f>O505*H505</f>
        <v>0</v>
      </c>
      <c r="Q505" s="213">
        <v>2.5999999999999998E-4</v>
      </c>
      <c r="R505" s="213">
        <f>Q505*H505</f>
        <v>2.3399999999999996E-3</v>
      </c>
      <c r="S505" s="213">
        <v>0</v>
      </c>
      <c r="T505" s="214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15" t="s">
        <v>215</v>
      </c>
      <c r="AT505" s="215" t="s">
        <v>145</v>
      </c>
      <c r="AU505" s="215" t="s">
        <v>83</v>
      </c>
      <c r="AY505" s="17" t="s">
        <v>142</v>
      </c>
      <c r="BE505" s="216">
        <f>IF(N505="základní",J505,0)</f>
        <v>0</v>
      </c>
      <c r="BF505" s="216">
        <f>IF(N505="snížená",J505,0)</f>
        <v>0</v>
      </c>
      <c r="BG505" s="216">
        <f>IF(N505="zákl. přenesená",J505,0)</f>
        <v>0</v>
      </c>
      <c r="BH505" s="216">
        <f>IF(N505="sníž. přenesená",J505,0)</f>
        <v>0</v>
      </c>
      <c r="BI505" s="216">
        <f>IF(N505="nulová",J505,0)</f>
        <v>0</v>
      </c>
      <c r="BJ505" s="17" t="s">
        <v>150</v>
      </c>
      <c r="BK505" s="216">
        <f>ROUND(I505*H505,2)</f>
        <v>0</v>
      </c>
      <c r="BL505" s="17" t="s">
        <v>215</v>
      </c>
      <c r="BM505" s="215" t="s">
        <v>1100</v>
      </c>
    </row>
    <row r="506" spans="1:65" s="2" customFormat="1" ht="21.75" customHeight="1">
      <c r="A506" s="34"/>
      <c r="B506" s="35"/>
      <c r="C506" s="217" t="s">
        <v>1101</v>
      </c>
      <c r="D506" s="217" t="s">
        <v>163</v>
      </c>
      <c r="E506" s="218" t="s">
        <v>1102</v>
      </c>
      <c r="F506" s="219" t="s">
        <v>1103</v>
      </c>
      <c r="G506" s="220" t="s">
        <v>166</v>
      </c>
      <c r="H506" s="221">
        <v>9</v>
      </c>
      <c r="I506" s="222"/>
      <c r="J506" s="223">
        <f>ROUND(I506*H506,2)</f>
        <v>0</v>
      </c>
      <c r="K506" s="219" t="s">
        <v>1</v>
      </c>
      <c r="L506" s="224"/>
      <c r="M506" s="225" t="s">
        <v>1</v>
      </c>
      <c r="N506" s="226" t="s">
        <v>40</v>
      </c>
      <c r="O506" s="72"/>
      <c r="P506" s="213">
        <f>O506*H506</f>
        <v>0</v>
      </c>
      <c r="Q506" s="213">
        <v>0</v>
      </c>
      <c r="R506" s="213">
        <f>Q506*H506</f>
        <v>0</v>
      </c>
      <c r="S506" s="213">
        <v>0</v>
      </c>
      <c r="T506" s="214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15" t="s">
        <v>279</v>
      </c>
      <c r="AT506" s="215" t="s">
        <v>163</v>
      </c>
      <c r="AU506" s="215" t="s">
        <v>83</v>
      </c>
      <c r="AY506" s="17" t="s">
        <v>142</v>
      </c>
      <c r="BE506" s="216">
        <f>IF(N506="základní",J506,0)</f>
        <v>0</v>
      </c>
      <c r="BF506" s="216">
        <f>IF(N506="snížená",J506,0)</f>
        <v>0</v>
      </c>
      <c r="BG506" s="216">
        <f>IF(N506="zákl. přenesená",J506,0)</f>
        <v>0</v>
      </c>
      <c r="BH506" s="216">
        <f>IF(N506="sníž. přenesená",J506,0)</f>
        <v>0</v>
      </c>
      <c r="BI506" s="216">
        <f>IF(N506="nulová",J506,0)</f>
        <v>0</v>
      </c>
      <c r="BJ506" s="17" t="s">
        <v>150</v>
      </c>
      <c r="BK506" s="216">
        <f>ROUND(I506*H506,2)</f>
        <v>0</v>
      </c>
      <c r="BL506" s="17" t="s">
        <v>215</v>
      </c>
      <c r="BM506" s="215" t="s">
        <v>1104</v>
      </c>
    </row>
    <row r="507" spans="1:65" s="13" customFormat="1" ht="10.199999999999999">
      <c r="B507" s="227"/>
      <c r="C507" s="228"/>
      <c r="D507" s="229" t="s">
        <v>169</v>
      </c>
      <c r="E507" s="230" t="s">
        <v>1</v>
      </c>
      <c r="F507" s="231" t="s">
        <v>1105</v>
      </c>
      <c r="G507" s="228"/>
      <c r="H507" s="232">
        <v>9</v>
      </c>
      <c r="I507" s="233"/>
      <c r="J507" s="228"/>
      <c r="K507" s="228"/>
      <c r="L507" s="234"/>
      <c r="M507" s="235"/>
      <c r="N507" s="236"/>
      <c r="O507" s="236"/>
      <c r="P507" s="236"/>
      <c r="Q507" s="236"/>
      <c r="R507" s="236"/>
      <c r="S507" s="236"/>
      <c r="T507" s="237"/>
      <c r="AT507" s="238" t="s">
        <v>169</v>
      </c>
      <c r="AU507" s="238" t="s">
        <v>83</v>
      </c>
      <c r="AV507" s="13" t="s">
        <v>83</v>
      </c>
      <c r="AW507" s="13" t="s">
        <v>30</v>
      </c>
      <c r="AX507" s="13" t="s">
        <v>73</v>
      </c>
      <c r="AY507" s="238" t="s">
        <v>142</v>
      </c>
    </row>
    <row r="508" spans="1:65" s="14" customFormat="1" ht="10.199999999999999">
      <c r="B508" s="239"/>
      <c r="C508" s="240"/>
      <c r="D508" s="229" t="s">
        <v>169</v>
      </c>
      <c r="E508" s="241" t="s">
        <v>1</v>
      </c>
      <c r="F508" s="242" t="s">
        <v>170</v>
      </c>
      <c r="G508" s="240"/>
      <c r="H508" s="243">
        <v>9</v>
      </c>
      <c r="I508" s="244"/>
      <c r="J508" s="240"/>
      <c r="K508" s="240"/>
      <c r="L508" s="245"/>
      <c r="M508" s="246"/>
      <c r="N508" s="247"/>
      <c r="O508" s="247"/>
      <c r="P508" s="247"/>
      <c r="Q508" s="247"/>
      <c r="R508" s="247"/>
      <c r="S508" s="247"/>
      <c r="T508" s="248"/>
      <c r="AT508" s="249" t="s">
        <v>169</v>
      </c>
      <c r="AU508" s="249" t="s">
        <v>83</v>
      </c>
      <c r="AV508" s="14" t="s">
        <v>150</v>
      </c>
      <c r="AW508" s="14" t="s">
        <v>30</v>
      </c>
      <c r="AX508" s="14" t="s">
        <v>81</v>
      </c>
      <c r="AY508" s="249" t="s">
        <v>142</v>
      </c>
    </row>
    <row r="509" spans="1:65" s="2" customFormat="1" ht="16.5" customHeight="1">
      <c r="A509" s="34"/>
      <c r="B509" s="35"/>
      <c r="C509" s="204" t="s">
        <v>1106</v>
      </c>
      <c r="D509" s="204" t="s">
        <v>145</v>
      </c>
      <c r="E509" s="205" t="s">
        <v>1107</v>
      </c>
      <c r="F509" s="206" t="s">
        <v>1108</v>
      </c>
      <c r="G509" s="207" t="s">
        <v>166</v>
      </c>
      <c r="H509" s="208">
        <v>3</v>
      </c>
      <c r="I509" s="209"/>
      <c r="J509" s="210">
        <f>ROUND(I509*H509,2)</f>
        <v>0</v>
      </c>
      <c r="K509" s="206" t="s">
        <v>149</v>
      </c>
      <c r="L509" s="39"/>
      <c r="M509" s="211" t="s">
        <v>1</v>
      </c>
      <c r="N509" s="212" t="s">
        <v>40</v>
      </c>
      <c r="O509" s="72"/>
      <c r="P509" s="213">
        <f>O509*H509</f>
        <v>0</v>
      </c>
      <c r="Q509" s="213">
        <v>0</v>
      </c>
      <c r="R509" s="213">
        <f>Q509*H509</f>
        <v>0</v>
      </c>
      <c r="S509" s="213">
        <v>4.1700000000000001E-2</v>
      </c>
      <c r="T509" s="214">
        <f>S509*H509</f>
        <v>0.12509999999999999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215" t="s">
        <v>215</v>
      </c>
      <c r="AT509" s="215" t="s">
        <v>145</v>
      </c>
      <c r="AU509" s="215" t="s">
        <v>83</v>
      </c>
      <c r="AY509" s="17" t="s">
        <v>142</v>
      </c>
      <c r="BE509" s="216">
        <f>IF(N509="základní",J509,0)</f>
        <v>0</v>
      </c>
      <c r="BF509" s="216">
        <f>IF(N509="snížená",J509,0)</f>
        <v>0</v>
      </c>
      <c r="BG509" s="216">
        <f>IF(N509="zákl. přenesená",J509,0)</f>
        <v>0</v>
      </c>
      <c r="BH509" s="216">
        <f>IF(N509="sníž. přenesená",J509,0)</f>
        <v>0</v>
      </c>
      <c r="BI509" s="216">
        <f>IF(N509="nulová",J509,0)</f>
        <v>0</v>
      </c>
      <c r="BJ509" s="17" t="s">
        <v>150</v>
      </c>
      <c r="BK509" s="216">
        <f>ROUND(I509*H509,2)</f>
        <v>0</v>
      </c>
      <c r="BL509" s="17" t="s">
        <v>215</v>
      </c>
      <c r="BM509" s="215" t="s">
        <v>1109</v>
      </c>
    </row>
    <row r="510" spans="1:65" s="2" customFormat="1" ht="21.75" customHeight="1">
      <c r="A510" s="34"/>
      <c r="B510" s="35"/>
      <c r="C510" s="204" t="s">
        <v>1110</v>
      </c>
      <c r="D510" s="204" t="s">
        <v>145</v>
      </c>
      <c r="E510" s="205" t="s">
        <v>1111</v>
      </c>
      <c r="F510" s="206" t="s">
        <v>1112</v>
      </c>
      <c r="G510" s="207" t="s">
        <v>437</v>
      </c>
      <c r="H510" s="208">
        <v>0.40699999999999997</v>
      </c>
      <c r="I510" s="209"/>
      <c r="J510" s="210">
        <f>ROUND(I510*H510,2)</f>
        <v>0</v>
      </c>
      <c r="K510" s="206" t="s">
        <v>149</v>
      </c>
      <c r="L510" s="39"/>
      <c r="M510" s="211" t="s">
        <v>1</v>
      </c>
      <c r="N510" s="212" t="s">
        <v>40</v>
      </c>
      <c r="O510" s="72"/>
      <c r="P510" s="213">
        <f>O510*H510</f>
        <v>0</v>
      </c>
      <c r="Q510" s="213">
        <v>0</v>
      </c>
      <c r="R510" s="213">
        <f>Q510*H510</f>
        <v>0</v>
      </c>
      <c r="S510" s="213">
        <v>0</v>
      </c>
      <c r="T510" s="214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15" t="s">
        <v>215</v>
      </c>
      <c r="AT510" s="215" t="s">
        <v>145</v>
      </c>
      <c r="AU510" s="215" t="s">
        <v>83</v>
      </c>
      <c r="AY510" s="17" t="s">
        <v>142</v>
      </c>
      <c r="BE510" s="216">
        <f>IF(N510="základní",J510,0)</f>
        <v>0</v>
      </c>
      <c r="BF510" s="216">
        <f>IF(N510="snížená",J510,0)</f>
        <v>0</v>
      </c>
      <c r="BG510" s="216">
        <f>IF(N510="zákl. přenesená",J510,0)</f>
        <v>0</v>
      </c>
      <c r="BH510" s="216">
        <f>IF(N510="sníž. přenesená",J510,0)</f>
        <v>0</v>
      </c>
      <c r="BI510" s="216">
        <f>IF(N510="nulová",J510,0)</f>
        <v>0</v>
      </c>
      <c r="BJ510" s="17" t="s">
        <v>150</v>
      </c>
      <c r="BK510" s="216">
        <f>ROUND(I510*H510,2)</f>
        <v>0</v>
      </c>
      <c r="BL510" s="17" t="s">
        <v>215</v>
      </c>
      <c r="BM510" s="215" t="s">
        <v>1113</v>
      </c>
    </row>
    <row r="511" spans="1:65" s="12" customFormat="1" ht="22.8" customHeight="1">
      <c r="B511" s="188"/>
      <c r="C511" s="189"/>
      <c r="D511" s="190" t="s">
        <v>72</v>
      </c>
      <c r="E511" s="202" t="s">
        <v>1114</v>
      </c>
      <c r="F511" s="202" t="s">
        <v>1115</v>
      </c>
      <c r="G511" s="189"/>
      <c r="H511" s="189"/>
      <c r="I511" s="192"/>
      <c r="J511" s="203">
        <f>BK511</f>
        <v>0</v>
      </c>
      <c r="K511" s="189"/>
      <c r="L511" s="194"/>
      <c r="M511" s="195"/>
      <c r="N511" s="196"/>
      <c r="O511" s="196"/>
      <c r="P511" s="197">
        <f>SUM(P512:P544)</f>
        <v>0</v>
      </c>
      <c r="Q511" s="196"/>
      <c r="R511" s="197">
        <f>SUM(R512:R544)</f>
        <v>1.392E-2</v>
      </c>
      <c r="S511" s="196"/>
      <c r="T511" s="198">
        <f>SUM(T512:T544)</f>
        <v>0.14420000000000002</v>
      </c>
      <c r="AR511" s="199" t="s">
        <v>83</v>
      </c>
      <c r="AT511" s="200" t="s">
        <v>72</v>
      </c>
      <c r="AU511" s="200" t="s">
        <v>81</v>
      </c>
      <c r="AY511" s="199" t="s">
        <v>142</v>
      </c>
      <c r="BK511" s="201">
        <f>SUM(BK512:BK544)</f>
        <v>0</v>
      </c>
    </row>
    <row r="512" spans="1:65" s="2" customFormat="1" ht="21.75" customHeight="1">
      <c r="A512" s="34"/>
      <c r="B512" s="35"/>
      <c r="C512" s="204" t="s">
        <v>1116</v>
      </c>
      <c r="D512" s="204" t="s">
        <v>145</v>
      </c>
      <c r="E512" s="205" t="s">
        <v>1117</v>
      </c>
      <c r="F512" s="206" t="s">
        <v>1118</v>
      </c>
      <c r="G512" s="207" t="s">
        <v>166</v>
      </c>
      <c r="H512" s="208">
        <v>1</v>
      </c>
      <c r="I512" s="209"/>
      <c r="J512" s="210">
        <f>ROUND(I512*H512,2)</f>
        <v>0</v>
      </c>
      <c r="K512" s="206" t="s">
        <v>149</v>
      </c>
      <c r="L512" s="39"/>
      <c r="M512" s="211" t="s">
        <v>1</v>
      </c>
      <c r="N512" s="212" t="s">
        <v>40</v>
      </c>
      <c r="O512" s="72"/>
      <c r="P512" s="213">
        <f>O512*H512</f>
        <v>0</v>
      </c>
      <c r="Q512" s="213">
        <v>0</v>
      </c>
      <c r="R512" s="213">
        <f>Q512*H512</f>
        <v>0</v>
      </c>
      <c r="S512" s="213">
        <v>0</v>
      </c>
      <c r="T512" s="214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215" t="s">
        <v>215</v>
      </c>
      <c r="AT512" s="215" t="s">
        <v>145</v>
      </c>
      <c r="AU512" s="215" t="s">
        <v>83</v>
      </c>
      <c r="AY512" s="17" t="s">
        <v>142</v>
      </c>
      <c r="BE512" s="216">
        <f>IF(N512="základní",J512,0)</f>
        <v>0</v>
      </c>
      <c r="BF512" s="216">
        <f>IF(N512="snížená",J512,0)</f>
        <v>0</v>
      </c>
      <c r="BG512" s="216">
        <f>IF(N512="zákl. přenesená",J512,0)</f>
        <v>0</v>
      </c>
      <c r="BH512" s="216">
        <f>IF(N512="sníž. přenesená",J512,0)</f>
        <v>0</v>
      </c>
      <c r="BI512" s="216">
        <f>IF(N512="nulová",J512,0)</f>
        <v>0</v>
      </c>
      <c r="BJ512" s="17" t="s">
        <v>150</v>
      </c>
      <c r="BK512" s="216">
        <f>ROUND(I512*H512,2)</f>
        <v>0</v>
      </c>
      <c r="BL512" s="17" t="s">
        <v>215</v>
      </c>
      <c r="BM512" s="215" t="s">
        <v>1119</v>
      </c>
    </row>
    <row r="513" spans="1:65" s="2" customFormat="1" ht="21.75" customHeight="1">
      <c r="A513" s="34"/>
      <c r="B513" s="35"/>
      <c r="C513" s="217" t="s">
        <v>1120</v>
      </c>
      <c r="D513" s="217" t="s">
        <v>163</v>
      </c>
      <c r="E513" s="218" t="s">
        <v>1121</v>
      </c>
      <c r="F513" s="219" t="s">
        <v>1122</v>
      </c>
      <c r="G513" s="220" t="s">
        <v>166</v>
      </c>
      <c r="H513" s="221">
        <v>1</v>
      </c>
      <c r="I513" s="222"/>
      <c r="J513" s="223">
        <f>ROUND(I513*H513,2)</f>
        <v>0</v>
      </c>
      <c r="K513" s="219" t="s">
        <v>1</v>
      </c>
      <c r="L513" s="224"/>
      <c r="M513" s="225" t="s">
        <v>1</v>
      </c>
      <c r="N513" s="226" t="s">
        <v>40</v>
      </c>
      <c r="O513" s="72"/>
      <c r="P513" s="213">
        <f>O513*H513</f>
        <v>0</v>
      </c>
      <c r="Q513" s="213">
        <v>0</v>
      </c>
      <c r="R513" s="213">
        <f>Q513*H513</f>
        <v>0</v>
      </c>
      <c r="S513" s="213">
        <v>0</v>
      </c>
      <c r="T513" s="214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215" t="s">
        <v>279</v>
      </c>
      <c r="AT513" s="215" t="s">
        <v>163</v>
      </c>
      <c r="AU513" s="215" t="s">
        <v>83</v>
      </c>
      <c r="AY513" s="17" t="s">
        <v>142</v>
      </c>
      <c r="BE513" s="216">
        <f>IF(N513="základní",J513,0)</f>
        <v>0</v>
      </c>
      <c r="BF513" s="216">
        <f>IF(N513="snížená",J513,0)</f>
        <v>0</v>
      </c>
      <c r="BG513" s="216">
        <f>IF(N513="zákl. přenesená",J513,0)</f>
        <v>0</v>
      </c>
      <c r="BH513" s="216">
        <f>IF(N513="sníž. přenesená",J513,0)</f>
        <v>0</v>
      </c>
      <c r="BI513" s="216">
        <f>IF(N513="nulová",J513,0)</f>
        <v>0</v>
      </c>
      <c r="BJ513" s="17" t="s">
        <v>150</v>
      </c>
      <c r="BK513" s="216">
        <f>ROUND(I513*H513,2)</f>
        <v>0</v>
      </c>
      <c r="BL513" s="17" t="s">
        <v>215</v>
      </c>
      <c r="BM513" s="215" t="s">
        <v>1123</v>
      </c>
    </row>
    <row r="514" spans="1:65" s="13" customFormat="1" ht="10.199999999999999">
      <c r="B514" s="227"/>
      <c r="C514" s="228"/>
      <c r="D514" s="229" t="s">
        <v>169</v>
      </c>
      <c r="E514" s="230" t="s">
        <v>1</v>
      </c>
      <c r="F514" s="231" t="s">
        <v>1124</v>
      </c>
      <c r="G514" s="228"/>
      <c r="H514" s="232">
        <v>1</v>
      </c>
      <c r="I514" s="233"/>
      <c r="J514" s="228"/>
      <c r="K514" s="228"/>
      <c r="L514" s="234"/>
      <c r="M514" s="235"/>
      <c r="N514" s="236"/>
      <c r="O514" s="236"/>
      <c r="P514" s="236"/>
      <c r="Q514" s="236"/>
      <c r="R514" s="236"/>
      <c r="S514" s="236"/>
      <c r="T514" s="237"/>
      <c r="AT514" s="238" t="s">
        <v>169</v>
      </c>
      <c r="AU514" s="238" t="s">
        <v>83</v>
      </c>
      <c r="AV514" s="13" t="s">
        <v>83</v>
      </c>
      <c r="AW514" s="13" t="s">
        <v>30</v>
      </c>
      <c r="AX514" s="13" t="s">
        <v>73</v>
      </c>
      <c r="AY514" s="238" t="s">
        <v>142</v>
      </c>
    </row>
    <row r="515" spans="1:65" s="14" customFormat="1" ht="10.199999999999999">
      <c r="B515" s="239"/>
      <c r="C515" s="240"/>
      <c r="D515" s="229" t="s">
        <v>169</v>
      </c>
      <c r="E515" s="241" t="s">
        <v>1</v>
      </c>
      <c r="F515" s="242" t="s">
        <v>170</v>
      </c>
      <c r="G515" s="240"/>
      <c r="H515" s="243">
        <v>1</v>
      </c>
      <c r="I515" s="244"/>
      <c r="J515" s="240"/>
      <c r="K515" s="240"/>
      <c r="L515" s="245"/>
      <c r="M515" s="246"/>
      <c r="N515" s="247"/>
      <c r="O515" s="247"/>
      <c r="P515" s="247"/>
      <c r="Q515" s="247"/>
      <c r="R515" s="247"/>
      <c r="S515" s="247"/>
      <c r="T515" s="248"/>
      <c r="AT515" s="249" t="s">
        <v>169</v>
      </c>
      <c r="AU515" s="249" t="s">
        <v>83</v>
      </c>
      <c r="AV515" s="14" t="s">
        <v>150</v>
      </c>
      <c r="AW515" s="14" t="s">
        <v>30</v>
      </c>
      <c r="AX515" s="14" t="s">
        <v>81</v>
      </c>
      <c r="AY515" s="249" t="s">
        <v>142</v>
      </c>
    </row>
    <row r="516" spans="1:65" s="2" customFormat="1" ht="21.75" customHeight="1">
      <c r="A516" s="34"/>
      <c r="B516" s="35"/>
      <c r="C516" s="204" t="s">
        <v>1125</v>
      </c>
      <c r="D516" s="204" t="s">
        <v>145</v>
      </c>
      <c r="E516" s="205" t="s">
        <v>1126</v>
      </c>
      <c r="F516" s="206" t="s">
        <v>1127</v>
      </c>
      <c r="G516" s="207" t="s">
        <v>166</v>
      </c>
      <c r="H516" s="208">
        <v>14</v>
      </c>
      <c r="I516" s="209"/>
      <c r="J516" s="210">
        <f>ROUND(I516*H516,2)</f>
        <v>0</v>
      </c>
      <c r="K516" s="206" t="s">
        <v>1</v>
      </c>
      <c r="L516" s="39"/>
      <c r="M516" s="211" t="s">
        <v>1</v>
      </c>
      <c r="N516" s="212" t="s">
        <v>40</v>
      </c>
      <c r="O516" s="72"/>
      <c r="P516" s="213">
        <f>O516*H516</f>
        <v>0</v>
      </c>
      <c r="Q516" s="213">
        <v>0</v>
      </c>
      <c r="R516" s="213">
        <f>Q516*H516</f>
        <v>0</v>
      </c>
      <c r="S516" s="213">
        <v>0</v>
      </c>
      <c r="T516" s="214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215" t="s">
        <v>215</v>
      </c>
      <c r="AT516" s="215" t="s">
        <v>145</v>
      </c>
      <c r="AU516" s="215" t="s">
        <v>83</v>
      </c>
      <c r="AY516" s="17" t="s">
        <v>142</v>
      </c>
      <c r="BE516" s="216">
        <f>IF(N516="základní",J516,0)</f>
        <v>0</v>
      </c>
      <c r="BF516" s="216">
        <f>IF(N516="snížená",J516,0)</f>
        <v>0</v>
      </c>
      <c r="BG516" s="216">
        <f>IF(N516="zákl. přenesená",J516,0)</f>
        <v>0</v>
      </c>
      <c r="BH516" s="216">
        <f>IF(N516="sníž. přenesená",J516,0)</f>
        <v>0</v>
      </c>
      <c r="BI516" s="216">
        <f>IF(N516="nulová",J516,0)</f>
        <v>0</v>
      </c>
      <c r="BJ516" s="17" t="s">
        <v>150</v>
      </c>
      <c r="BK516" s="216">
        <f>ROUND(I516*H516,2)</f>
        <v>0</v>
      </c>
      <c r="BL516" s="17" t="s">
        <v>215</v>
      </c>
      <c r="BM516" s="215" t="s">
        <v>1128</v>
      </c>
    </row>
    <row r="517" spans="1:65" s="2" customFormat="1" ht="21.75" customHeight="1">
      <c r="A517" s="34"/>
      <c r="B517" s="35"/>
      <c r="C517" s="217" t="s">
        <v>1129</v>
      </c>
      <c r="D517" s="217" t="s">
        <v>163</v>
      </c>
      <c r="E517" s="218" t="s">
        <v>1130</v>
      </c>
      <c r="F517" s="219" t="s">
        <v>1131</v>
      </c>
      <c r="G517" s="220" t="s">
        <v>166</v>
      </c>
      <c r="H517" s="221">
        <v>14</v>
      </c>
      <c r="I517" s="222"/>
      <c r="J517" s="223">
        <f>ROUND(I517*H517,2)</f>
        <v>0</v>
      </c>
      <c r="K517" s="219" t="s">
        <v>1</v>
      </c>
      <c r="L517" s="224"/>
      <c r="M517" s="225" t="s">
        <v>1</v>
      </c>
      <c r="N517" s="226" t="s">
        <v>40</v>
      </c>
      <c r="O517" s="72"/>
      <c r="P517" s="213">
        <f>O517*H517</f>
        <v>0</v>
      </c>
      <c r="Q517" s="213">
        <v>0</v>
      </c>
      <c r="R517" s="213">
        <f>Q517*H517</f>
        <v>0</v>
      </c>
      <c r="S517" s="213">
        <v>0</v>
      </c>
      <c r="T517" s="214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15" t="s">
        <v>279</v>
      </c>
      <c r="AT517" s="215" t="s">
        <v>163</v>
      </c>
      <c r="AU517" s="215" t="s">
        <v>83</v>
      </c>
      <c r="AY517" s="17" t="s">
        <v>142</v>
      </c>
      <c r="BE517" s="216">
        <f>IF(N517="základní",J517,0)</f>
        <v>0</v>
      </c>
      <c r="BF517" s="216">
        <f>IF(N517="snížená",J517,0)</f>
        <v>0</v>
      </c>
      <c r="BG517" s="216">
        <f>IF(N517="zákl. přenesená",J517,0)</f>
        <v>0</v>
      </c>
      <c r="BH517" s="216">
        <f>IF(N517="sníž. přenesená",J517,0)</f>
        <v>0</v>
      </c>
      <c r="BI517" s="216">
        <f>IF(N517="nulová",J517,0)</f>
        <v>0</v>
      </c>
      <c r="BJ517" s="17" t="s">
        <v>150</v>
      </c>
      <c r="BK517" s="216">
        <f>ROUND(I517*H517,2)</f>
        <v>0</v>
      </c>
      <c r="BL517" s="17" t="s">
        <v>215</v>
      </c>
      <c r="BM517" s="215" t="s">
        <v>1132</v>
      </c>
    </row>
    <row r="518" spans="1:65" s="13" customFormat="1" ht="10.199999999999999">
      <c r="B518" s="227"/>
      <c r="C518" s="228"/>
      <c r="D518" s="229" t="s">
        <v>169</v>
      </c>
      <c r="E518" s="230" t="s">
        <v>1</v>
      </c>
      <c r="F518" s="231" t="s">
        <v>208</v>
      </c>
      <c r="G518" s="228"/>
      <c r="H518" s="232">
        <v>14</v>
      </c>
      <c r="I518" s="233"/>
      <c r="J518" s="228"/>
      <c r="K518" s="228"/>
      <c r="L518" s="234"/>
      <c r="M518" s="235"/>
      <c r="N518" s="236"/>
      <c r="O518" s="236"/>
      <c r="P518" s="236"/>
      <c r="Q518" s="236"/>
      <c r="R518" s="236"/>
      <c r="S518" s="236"/>
      <c r="T518" s="237"/>
      <c r="AT518" s="238" t="s">
        <v>169</v>
      </c>
      <c r="AU518" s="238" t="s">
        <v>83</v>
      </c>
      <c r="AV518" s="13" t="s">
        <v>83</v>
      </c>
      <c r="AW518" s="13" t="s">
        <v>30</v>
      </c>
      <c r="AX518" s="13" t="s">
        <v>73</v>
      </c>
      <c r="AY518" s="238" t="s">
        <v>142</v>
      </c>
    </row>
    <row r="519" spans="1:65" s="14" customFormat="1" ht="10.199999999999999">
      <c r="B519" s="239"/>
      <c r="C519" s="240"/>
      <c r="D519" s="229" t="s">
        <v>169</v>
      </c>
      <c r="E519" s="241" t="s">
        <v>1</v>
      </c>
      <c r="F519" s="242" t="s">
        <v>170</v>
      </c>
      <c r="G519" s="240"/>
      <c r="H519" s="243">
        <v>14</v>
      </c>
      <c r="I519" s="244"/>
      <c r="J519" s="240"/>
      <c r="K519" s="240"/>
      <c r="L519" s="245"/>
      <c r="M519" s="246"/>
      <c r="N519" s="247"/>
      <c r="O519" s="247"/>
      <c r="P519" s="247"/>
      <c r="Q519" s="247"/>
      <c r="R519" s="247"/>
      <c r="S519" s="247"/>
      <c r="T519" s="248"/>
      <c r="AT519" s="249" t="s">
        <v>169</v>
      </c>
      <c r="AU519" s="249" t="s">
        <v>83</v>
      </c>
      <c r="AV519" s="14" t="s">
        <v>150</v>
      </c>
      <c r="AW519" s="14" t="s">
        <v>30</v>
      </c>
      <c r="AX519" s="14" t="s">
        <v>81</v>
      </c>
      <c r="AY519" s="249" t="s">
        <v>142</v>
      </c>
    </row>
    <row r="520" spans="1:65" s="2" customFormat="1" ht="21.75" customHeight="1">
      <c r="A520" s="34"/>
      <c r="B520" s="35"/>
      <c r="C520" s="204" t="s">
        <v>1133</v>
      </c>
      <c r="D520" s="204" t="s">
        <v>145</v>
      </c>
      <c r="E520" s="205" t="s">
        <v>1134</v>
      </c>
      <c r="F520" s="206" t="s">
        <v>1118</v>
      </c>
      <c r="G520" s="207" t="s">
        <v>166</v>
      </c>
      <c r="H520" s="208">
        <v>7</v>
      </c>
      <c r="I520" s="209"/>
      <c r="J520" s="210">
        <f>ROUND(I520*H520,2)</f>
        <v>0</v>
      </c>
      <c r="K520" s="206" t="s">
        <v>149</v>
      </c>
      <c r="L520" s="39"/>
      <c r="M520" s="211" t="s">
        <v>1</v>
      </c>
      <c r="N520" s="212" t="s">
        <v>40</v>
      </c>
      <c r="O520" s="72"/>
      <c r="P520" s="213">
        <f>O520*H520</f>
        <v>0</v>
      </c>
      <c r="Q520" s="213">
        <v>0</v>
      </c>
      <c r="R520" s="213">
        <f>Q520*H520</f>
        <v>0</v>
      </c>
      <c r="S520" s="213">
        <v>0</v>
      </c>
      <c r="T520" s="214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15" t="s">
        <v>215</v>
      </c>
      <c r="AT520" s="215" t="s">
        <v>145</v>
      </c>
      <c r="AU520" s="215" t="s">
        <v>83</v>
      </c>
      <c r="AY520" s="17" t="s">
        <v>142</v>
      </c>
      <c r="BE520" s="216">
        <f>IF(N520="základní",J520,0)</f>
        <v>0</v>
      </c>
      <c r="BF520" s="216">
        <f>IF(N520="snížená",J520,0)</f>
        <v>0</v>
      </c>
      <c r="BG520" s="216">
        <f>IF(N520="zákl. přenesená",J520,0)</f>
        <v>0</v>
      </c>
      <c r="BH520" s="216">
        <f>IF(N520="sníž. přenesená",J520,0)</f>
        <v>0</v>
      </c>
      <c r="BI520" s="216">
        <f>IF(N520="nulová",J520,0)</f>
        <v>0</v>
      </c>
      <c r="BJ520" s="17" t="s">
        <v>150</v>
      </c>
      <c r="BK520" s="216">
        <f>ROUND(I520*H520,2)</f>
        <v>0</v>
      </c>
      <c r="BL520" s="17" t="s">
        <v>215</v>
      </c>
      <c r="BM520" s="215" t="s">
        <v>1135</v>
      </c>
    </row>
    <row r="521" spans="1:65" s="2" customFormat="1" ht="16.5" customHeight="1">
      <c r="A521" s="34"/>
      <c r="B521" s="35"/>
      <c r="C521" s="217" t="s">
        <v>1136</v>
      </c>
      <c r="D521" s="217" t="s">
        <v>163</v>
      </c>
      <c r="E521" s="218" t="s">
        <v>1137</v>
      </c>
      <c r="F521" s="219" t="s">
        <v>1138</v>
      </c>
      <c r="G521" s="220" t="s">
        <v>166</v>
      </c>
      <c r="H521" s="221">
        <v>2</v>
      </c>
      <c r="I521" s="222"/>
      <c r="J521" s="223">
        <f>ROUND(I521*H521,2)</f>
        <v>0</v>
      </c>
      <c r="K521" s="219" t="s">
        <v>149</v>
      </c>
      <c r="L521" s="224"/>
      <c r="M521" s="225" t="s">
        <v>1</v>
      </c>
      <c r="N521" s="226" t="s">
        <v>40</v>
      </c>
      <c r="O521" s="72"/>
      <c r="P521" s="213">
        <f>O521*H521</f>
        <v>0</v>
      </c>
      <c r="Q521" s="213">
        <v>4.6000000000000001E-4</v>
      </c>
      <c r="R521" s="213">
        <f>Q521*H521</f>
        <v>9.2000000000000003E-4</v>
      </c>
      <c r="S521" s="213">
        <v>0</v>
      </c>
      <c r="T521" s="214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215" t="s">
        <v>279</v>
      </c>
      <c r="AT521" s="215" t="s">
        <v>163</v>
      </c>
      <c r="AU521" s="215" t="s">
        <v>83</v>
      </c>
      <c r="AY521" s="17" t="s">
        <v>142</v>
      </c>
      <c r="BE521" s="216">
        <f>IF(N521="základní",J521,0)</f>
        <v>0</v>
      </c>
      <c r="BF521" s="216">
        <f>IF(N521="snížená",J521,0)</f>
        <v>0</v>
      </c>
      <c r="BG521" s="216">
        <f>IF(N521="zákl. přenesená",J521,0)</f>
        <v>0</v>
      </c>
      <c r="BH521" s="216">
        <f>IF(N521="sníž. přenesená",J521,0)</f>
        <v>0</v>
      </c>
      <c r="BI521" s="216">
        <f>IF(N521="nulová",J521,0)</f>
        <v>0</v>
      </c>
      <c r="BJ521" s="17" t="s">
        <v>150</v>
      </c>
      <c r="BK521" s="216">
        <f>ROUND(I521*H521,2)</f>
        <v>0</v>
      </c>
      <c r="BL521" s="17" t="s">
        <v>215</v>
      </c>
      <c r="BM521" s="215" t="s">
        <v>1139</v>
      </c>
    </row>
    <row r="522" spans="1:65" s="13" customFormat="1" ht="10.199999999999999">
      <c r="B522" s="227"/>
      <c r="C522" s="228"/>
      <c r="D522" s="229" t="s">
        <v>169</v>
      </c>
      <c r="E522" s="230" t="s">
        <v>1</v>
      </c>
      <c r="F522" s="231" t="s">
        <v>1140</v>
      </c>
      <c r="G522" s="228"/>
      <c r="H522" s="232">
        <v>2</v>
      </c>
      <c r="I522" s="233"/>
      <c r="J522" s="228"/>
      <c r="K522" s="228"/>
      <c r="L522" s="234"/>
      <c r="M522" s="235"/>
      <c r="N522" s="236"/>
      <c r="O522" s="236"/>
      <c r="P522" s="236"/>
      <c r="Q522" s="236"/>
      <c r="R522" s="236"/>
      <c r="S522" s="236"/>
      <c r="T522" s="237"/>
      <c r="AT522" s="238" t="s">
        <v>169</v>
      </c>
      <c r="AU522" s="238" t="s">
        <v>83</v>
      </c>
      <c r="AV522" s="13" t="s">
        <v>83</v>
      </c>
      <c r="AW522" s="13" t="s">
        <v>30</v>
      </c>
      <c r="AX522" s="13" t="s">
        <v>73</v>
      </c>
      <c r="AY522" s="238" t="s">
        <v>142</v>
      </c>
    </row>
    <row r="523" spans="1:65" s="14" customFormat="1" ht="10.199999999999999">
      <c r="B523" s="239"/>
      <c r="C523" s="240"/>
      <c r="D523" s="229" t="s">
        <v>169</v>
      </c>
      <c r="E523" s="241" t="s">
        <v>1</v>
      </c>
      <c r="F523" s="242" t="s">
        <v>170</v>
      </c>
      <c r="G523" s="240"/>
      <c r="H523" s="243">
        <v>2</v>
      </c>
      <c r="I523" s="244"/>
      <c r="J523" s="240"/>
      <c r="K523" s="240"/>
      <c r="L523" s="245"/>
      <c r="M523" s="246"/>
      <c r="N523" s="247"/>
      <c r="O523" s="247"/>
      <c r="P523" s="247"/>
      <c r="Q523" s="247"/>
      <c r="R523" s="247"/>
      <c r="S523" s="247"/>
      <c r="T523" s="248"/>
      <c r="AT523" s="249" t="s">
        <v>169</v>
      </c>
      <c r="AU523" s="249" t="s">
        <v>83</v>
      </c>
      <c r="AV523" s="14" t="s">
        <v>150</v>
      </c>
      <c r="AW523" s="14" t="s">
        <v>30</v>
      </c>
      <c r="AX523" s="14" t="s">
        <v>81</v>
      </c>
      <c r="AY523" s="249" t="s">
        <v>142</v>
      </c>
    </row>
    <row r="524" spans="1:65" s="2" customFormat="1" ht="16.5" customHeight="1">
      <c r="A524" s="34"/>
      <c r="B524" s="35"/>
      <c r="C524" s="217" t="s">
        <v>1141</v>
      </c>
      <c r="D524" s="217" t="s">
        <v>163</v>
      </c>
      <c r="E524" s="218" t="s">
        <v>1142</v>
      </c>
      <c r="F524" s="219" t="s">
        <v>1143</v>
      </c>
      <c r="G524" s="220" t="s">
        <v>166</v>
      </c>
      <c r="H524" s="221">
        <v>4</v>
      </c>
      <c r="I524" s="222"/>
      <c r="J524" s="223">
        <f>ROUND(I524*H524,2)</f>
        <v>0</v>
      </c>
      <c r="K524" s="219" t="s">
        <v>1</v>
      </c>
      <c r="L524" s="224"/>
      <c r="M524" s="225" t="s">
        <v>1</v>
      </c>
      <c r="N524" s="226" t="s">
        <v>40</v>
      </c>
      <c r="O524" s="72"/>
      <c r="P524" s="213">
        <f>O524*H524</f>
        <v>0</v>
      </c>
      <c r="Q524" s="213">
        <v>0</v>
      </c>
      <c r="R524" s="213">
        <f>Q524*H524</f>
        <v>0</v>
      </c>
      <c r="S524" s="213">
        <v>0</v>
      </c>
      <c r="T524" s="214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215" t="s">
        <v>279</v>
      </c>
      <c r="AT524" s="215" t="s">
        <v>163</v>
      </c>
      <c r="AU524" s="215" t="s">
        <v>83</v>
      </c>
      <c r="AY524" s="17" t="s">
        <v>142</v>
      </c>
      <c r="BE524" s="216">
        <f>IF(N524="základní",J524,0)</f>
        <v>0</v>
      </c>
      <c r="BF524" s="216">
        <f>IF(N524="snížená",J524,0)</f>
        <v>0</v>
      </c>
      <c r="BG524" s="216">
        <f>IF(N524="zákl. přenesená",J524,0)</f>
        <v>0</v>
      </c>
      <c r="BH524" s="216">
        <f>IF(N524="sníž. přenesená",J524,0)</f>
        <v>0</v>
      </c>
      <c r="BI524" s="216">
        <f>IF(N524="nulová",J524,0)</f>
        <v>0</v>
      </c>
      <c r="BJ524" s="17" t="s">
        <v>150</v>
      </c>
      <c r="BK524" s="216">
        <f>ROUND(I524*H524,2)</f>
        <v>0</v>
      </c>
      <c r="BL524" s="17" t="s">
        <v>215</v>
      </c>
      <c r="BM524" s="215" t="s">
        <v>1144</v>
      </c>
    </row>
    <row r="525" spans="1:65" s="13" customFormat="1" ht="10.199999999999999">
      <c r="B525" s="227"/>
      <c r="C525" s="228"/>
      <c r="D525" s="229" t="s">
        <v>169</v>
      </c>
      <c r="E525" s="230" t="s">
        <v>1</v>
      </c>
      <c r="F525" s="231" t="s">
        <v>1145</v>
      </c>
      <c r="G525" s="228"/>
      <c r="H525" s="232">
        <v>4</v>
      </c>
      <c r="I525" s="233"/>
      <c r="J525" s="228"/>
      <c r="K525" s="228"/>
      <c r="L525" s="234"/>
      <c r="M525" s="235"/>
      <c r="N525" s="236"/>
      <c r="O525" s="236"/>
      <c r="P525" s="236"/>
      <c r="Q525" s="236"/>
      <c r="R525" s="236"/>
      <c r="S525" s="236"/>
      <c r="T525" s="237"/>
      <c r="AT525" s="238" t="s">
        <v>169</v>
      </c>
      <c r="AU525" s="238" t="s">
        <v>83</v>
      </c>
      <c r="AV525" s="13" t="s">
        <v>83</v>
      </c>
      <c r="AW525" s="13" t="s">
        <v>30</v>
      </c>
      <c r="AX525" s="13" t="s">
        <v>73</v>
      </c>
      <c r="AY525" s="238" t="s">
        <v>142</v>
      </c>
    </row>
    <row r="526" spans="1:65" s="14" customFormat="1" ht="10.199999999999999">
      <c r="B526" s="239"/>
      <c r="C526" s="240"/>
      <c r="D526" s="229" t="s">
        <v>169</v>
      </c>
      <c r="E526" s="241" t="s">
        <v>1</v>
      </c>
      <c r="F526" s="242" t="s">
        <v>170</v>
      </c>
      <c r="G526" s="240"/>
      <c r="H526" s="243">
        <v>4</v>
      </c>
      <c r="I526" s="244"/>
      <c r="J526" s="240"/>
      <c r="K526" s="240"/>
      <c r="L526" s="245"/>
      <c r="M526" s="246"/>
      <c r="N526" s="247"/>
      <c r="O526" s="247"/>
      <c r="P526" s="247"/>
      <c r="Q526" s="247"/>
      <c r="R526" s="247"/>
      <c r="S526" s="247"/>
      <c r="T526" s="248"/>
      <c r="AT526" s="249" t="s">
        <v>169</v>
      </c>
      <c r="AU526" s="249" t="s">
        <v>83</v>
      </c>
      <c r="AV526" s="14" t="s">
        <v>150</v>
      </c>
      <c r="AW526" s="14" t="s">
        <v>30</v>
      </c>
      <c r="AX526" s="14" t="s">
        <v>81</v>
      </c>
      <c r="AY526" s="249" t="s">
        <v>142</v>
      </c>
    </row>
    <row r="527" spans="1:65" s="2" customFormat="1" ht="16.5" customHeight="1">
      <c r="A527" s="34"/>
      <c r="B527" s="35"/>
      <c r="C527" s="217" t="s">
        <v>1146</v>
      </c>
      <c r="D527" s="217" t="s">
        <v>163</v>
      </c>
      <c r="E527" s="218" t="s">
        <v>1147</v>
      </c>
      <c r="F527" s="219" t="s">
        <v>1148</v>
      </c>
      <c r="G527" s="220" t="s">
        <v>166</v>
      </c>
      <c r="H527" s="221">
        <v>1</v>
      </c>
      <c r="I527" s="222"/>
      <c r="J527" s="223">
        <f>ROUND(I527*H527,2)</f>
        <v>0</v>
      </c>
      <c r="K527" s="219" t="s">
        <v>1</v>
      </c>
      <c r="L527" s="224"/>
      <c r="M527" s="225" t="s">
        <v>1</v>
      </c>
      <c r="N527" s="226" t="s">
        <v>40</v>
      </c>
      <c r="O527" s="72"/>
      <c r="P527" s="213">
        <f>O527*H527</f>
        <v>0</v>
      </c>
      <c r="Q527" s="213">
        <v>0</v>
      </c>
      <c r="R527" s="213">
        <f>Q527*H527</f>
        <v>0</v>
      </c>
      <c r="S527" s="213">
        <v>0</v>
      </c>
      <c r="T527" s="214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215" t="s">
        <v>279</v>
      </c>
      <c r="AT527" s="215" t="s">
        <v>163</v>
      </c>
      <c r="AU527" s="215" t="s">
        <v>83</v>
      </c>
      <c r="AY527" s="17" t="s">
        <v>142</v>
      </c>
      <c r="BE527" s="216">
        <f>IF(N527="základní",J527,0)</f>
        <v>0</v>
      </c>
      <c r="BF527" s="216">
        <f>IF(N527="snížená",J527,0)</f>
        <v>0</v>
      </c>
      <c r="BG527" s="216">
        <f>IF(N527="zákl. přenesená",J527,0)</f>
        <v>0</v>
      </c>
      <c r="BH527" s="216">
        <f>IF(N527="sníž. přenesená",J527,0)</f>
        <v>0</v>
      </c>
      <c r="BI527" s="216">
        <f>IF(N527="nulová",J527,0)</f>
        <v>0</v>
      </c>
      <c r="BJ527" s="17" t="s">
        <v>150</v>
      </c>
      <c r="BK527" s="216">
        <f>ROUND(I527*H527,2)</f>
        <v>0</v>
      </c>
      <c r="BL527" s="17" t="s">
        <v>215</v>
      </c>
      <c r="BM527" s="215" t="s">
        <v>1149</v>
      </c>
    </row>
    <row r="528" spans="1:65" s="13" customFormat="1" ht="10.199999999999999">
      <c r="B528" s="227"/>
      <c r="C528" s="228"/>
      <c r="D528" s="229" t="s">
        <v>169</v>
      </c>
      <c r="E528" s="230" t="s">
        <v>1</v>
      </c>
      <c r="F528" s="231" t="s">
        <v>1150</v>
      </c>
      <c r="G528" s="228"/>
      <c r="H528" s="232">
        <v>1</v>
      </c>
      <c r="I528" s="233"/>
      <c r="J528" s="228"/>
      <c r="K528" s="228"/>
      <c r="L528" s="234"/>
      <c r="M528" s="235"/>
      <c r="N528" s="236"/>
      <c r="O528" s="236"/>
      <c r="P528" s="236"/>
      <c r="Q528" s="236"/>
      <c r="R528" s="236"/>
      <c r="S528" s="236"/>
      <c r="T528" s="237"/>
      <c r="AT528" s="238" t="s">
        <v>169</v>
      </c>
      <c r="AU528" s="238" t="s">
        <v>83</v>
      </c>
      <c r="AV528" s="13" t="s">
        <v>83</v>
      </c>
      <c r="AW528" s="13" t="s">
        <v>30</v>
      </c>
      <c r="AX528" s="13" t="s">
        <v>73</v>
      </c>
      <c r="AY528" s="238" t="s">
        <v>142</v>
      </c>
    </row>
    <row r="529" spans="1:65" s="14" customFormat="1" ht="10.199999999999999">
      <c r="B529" s="239"/>
      <c r="C529" s="240"/>
      <c r="D529" s="229" t="s">
        <v>169</v>
      </c>
      <c r="E529" s="241" t="s">
        <v>1</v>
      </c>
      <c r="F529" s="242" t="s">
        <v>170</v>
      </c>
      <c r="G529" s="240"/>
      <c r="H529" s="243">
        <v>1</v>
      </c>
      <c r="I529" s="244"/>
      <c r="J529" s="240"/>
      <c r="K529" s="240"/>
      <c r="L529" s="245"/>
      <c r="M529" s="246"/>
      <c r="N529" s="247"/>
      <c r="O529" s="247"/>
      <c r="P529" s="247"/>
      <c r="Q529" s="247"/>
      <c r="R529" s="247"/>
      <c r="S529" s="247"/>
      <c r="T529" s="248"/>
      <c r="AT529" s="249" t="s">
        <v>169</v>
      </c>
      <c r="AU529" s="249" t="s">
        <v>83</v>
      </c>
      <c r="AV529" s="14" t="s">
        <v>150</v>
      </c>
      <c r="AW529" s="14" t="s">
        <v>30</v>
      </c>
      <c r="AX529" s="14" t="s">
        <v>81</v>
      </c>
      <c r="AY529" s="249" t="s">
        <v>142</v>
      </c>
    </row>
    <row r="530" spans="1:65" s="2" customFormat="1" ht="21.75" customHeight="1">
      <c r="A530" s="34"/>
      <c r="B530" s="35"/>
      <c r="C530" s="204" t="s">
        <v>1151</v>
      </c>
      <c r="D530" s="204" t="s">
        <v>145</v>
      </c>
      <c r="E530" s="205" t="s">
        <v>1152</v>
      </c>
      <c r="F530" s="206" t="s">
        <v>1153</v>
      </c>
      <c r="G530" s="207" t="s">
        <v>166</v>
      </c>
      <c r="H530" s="208">
        <v>8</v>
      </c>
      <c r="I530" s="209"/>
      <c r="J530" s="210">
        <f>ROUND(I530*H530,2)</f>
        <v>0</v>
      </c>
      <c r="K530" s="206" t="s">
        <v>149</v>
      </c>
      <c r="L530" s="39"/>
      <c r="M530" s="211" t="s">
        <v>1</v>
      </c>
      <c r="N530" s="212" t="s">
        <v>40</v>
      </c>
      <c r="O530" s="72"/>
      <c r="P530" s="213">
        <f>O530*H530</f>
        <v>0</v>
      </c>
      <c r="Q530" s="213">
        <v>0</v>
      </c>
      <c r="R530" s="213">
        <f>Q530*H530</f>
        <v>0</v>
      </c>
      <c r="S530" s="213">
        <v>4.0000000000000002E-4</v>
      </c>
      <c r="T530" s="214">
        <f>S530*H530</f>
        <v>3.2000000000000002E-3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15" t="s">
        <v>215</v>
      </c>
      <c r="AT530" s="215" t="s">
        <v>145</v>
      </c>
      <c r="AU530" s="215" t="s">
        <v>83</v>
      </c>
      <c r="AY530" s="17" t="s">
        <v>142</v>
      </c>
      <c r="BE530" s="216">
        <f>IF(N530="základní",J530,0)</f>
        <v>0</v>
      </c>
      <c r="BF530" s="216">
        <f>IF(N530="snížená",J530,0)</f>
        <v>0</v>
      </c>
      <c r="BG530" s="216">
        <f>IF(N530="zákl. přenesená",J530,0)</f>
        <v>0</v>
      </c>
      <c r="BH530" s="216">
        <f>IF(N530="sníž. přenesená",J530,0)</f>
        <v>0</v>
      </c>
      <c r="BI530" s="216">
        <f>IF(N530="nulová",J530,0)</f>
        <v>0</v>
      </c>
      <c r="BJ530" s="17" t="s">
        <v>150</v>
      </c>
      <c r="BK530" s="216">
        <f>ROUND(I530*H530,2)</f>
        <v>0</v>
      </c>
      <c r="BL530" s="17" t="s">
        <v>215</v>
      </c>
      <c r="BM530" s="215" t="s">
        <v>1154</v>
      </c>
    </row>
    <row r="531" spans="1:65" s="2" customFormat="1" ht="21.75" customHeight="1">
      <c r="A531" s="34"/>
      <c r="B531" s="35"/>
      <c r="C531" s="204" t="s">
        <v>1155</v>
      </c>
      <c r="D531" s="204" t="s">
        <v>145</v>
      </c>
      <c r="E531" s="205" t="s">
        <v>1156</v>
      </c>
      <c r="F531" s="206" t="s">
        <v>1157</v>
      </c>
      <c r="G531" s="207" t="s">
        <v>178</v>
      </c>
      <c r="H531" s="208">
        <v>10</v>
      </c>
      <c r="I531" s="209"/>
      <c r="J531" s="210">
        <f>ROUND(I531*H531,2)</f>
        <v>0</v>
      </c>
      <c r="K531" s="206" t="s">
        <v>149</v>
      </c>
      <c r="L531" s="39"/>
      <c r="M531" s="211" t="s">
        <v>1</v>
      </c>
      <c r="N531" s="212" t="s">
        <v>40</v>
      </c>
      <c r="O531" s="72"/>
      <c r="P531" s="213">
        <f>O531*H531</f>
        <v>0</v>
      </c>
      <c r="Q531" s="213">
        <v>2.4000000000000001E-4</v>
      </c>
      <c r="R531" s="213">
        <f>Q531*H531</f>
        <v>2.4000000000000002E-3</v>
      </c>
      <c r="S531" s="213">
        <v>0</v>
      </c>
      <c r="T531" s="214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215" t="s">
        <v>215</v>
      </c>
      <c r="AT531" s="215" t="s">
        <v>145</v>
      </c>
      <c r="AU531" s="215" t="s">
        <v>83</v>
      </c>
      <c r="AY531" s="17" t="s">
        <v>142</v>
      </c>
      <c r="BE531" s="216">
        <f>IF(N531="základní",J531,0)</f>
        <v>0</v>
      </c>
      <c r="BF531" s="216">
        <f>IF(N531="snížená",J531,0)</f>
        <v>0</v>
      </c>
      <c r="BG531" s="216">
        <f>IF(N531="zákl. přenesená",J531,0)</f>
        <v>0</v>
      </c>
      <c r="BH531" s="216">
        <f>IF(N531="sníž. přenesená",J531,0)</f>
        <v>0</v>
      </c>
      <c r="BI531" s="216">
        <f>IF(N531="nulová",J531,0)</f>
        <v>0</v>
      </c>
      <c r="BJ531" s="17" t="s">
        <v>150</v>
      </c>
      <c r="BK531" s="216">
        <f>ROUND(I531*H531,2)</f>
        <v>0</v>
      </c>
      <c r="BL531" s="17" t="s">
        <v>215</v>
      </c>
      <c r="BM531" s="215" t="s">
        <v>1158</v>
      </c>
    </row>
    <row r="532" spans="1:65" s="2" customFormat="1" ht="21.75" customHeight="1">
      <c r="A532" s="34"/>
      <c r="B532" s="35"/>
      <c r="C532" s="204" t="s">
        <v>1159</v>
      </c>
      <c r="D532" s="204" t="s">
        <v>145</v>
      </c>
      <c r="E532" s="205" t="s">
        <v>1160</v>
      </c>
      <c r="F532" s="206" t="s">
        <v>1161</v>
      </c>
      <c r="G532" s="207" t="s">
        <v>442</v>
      </c>
      <c r="H532" s="208">
        <v>135</v>
      </c>
      <c r="I532" s="209"/>
      <c r="J532" s="210">
        <f>ROUND(I532*H532,2)</f>
        <v>0</v>
      </c>
      <c r="K532" s="206" t="s">
        <v>149</v>
      </c>
      <c r="L532" s="39"/>
      <c r="M532" s="211" t="s">
        <v>1</v>
      </c>
      <c r="N532" s="212" t="s">
        <v>40</v>
      </c>
      <c r="O532" s="72"/>
      <c r="P532" s="213">
        <f>O532*H532</f>
        <v>0</v>
      </c>
      <c r="Q532" s="213">
        <v>6.0000000000000002E-5</v>
      </c>
      <c r="R532" s="213">
        <f>Q532*H532</f>
        <v>8.0999999999999996E-3</v>
      </c>
      <c r="S532" s="213">
        <v>0</v>
      </c>
      <c r="T532" s="214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15" t="s">
        <v>215</v>
      </c>
      <c r="AT532" s="215" t="s">
        <v>145</v>
      </c>
      <c r="AU532" s="215" t="s">
        <v>83</v>
      </c>
      <c r="AY532" s="17" t="s">
        <v>142</v>
      </c>
      <c r="BE532" s="216">
        <f>IF(N532="základní",J532,0)</f>
        <v>0</v>
      </c>
      <c r="BF532" s="216">
        <f>IF(N532="snížená",J532,0)</f>
        <v>0</v>
      </c>
      <c r="BG532" s="216">
        <f>IF(N532="zákl. přenesená",J532,0)</f>
        <v>0</v>
      </c>
      <c r="BH532" s="216">
        <f>IF(N532="sníž. přenesená",J532,0)</f>
        <v>0</v>
      </c>
      <c r="BI532" s="216">
        <f>IF(N532="nulová",J532,0)</f>
        <v>0</v>
      </c>
      <c r="BJ532" s="17" t="s">
        <v>150</v>
      </c>
      <c r="BK532" s="216">
        <f>ROUND(I532*H532,2)</f>
        <v>0</v>
      </c>
      <c r="BL532" s="17" t="s">
        <v>215</v>
      </c>
      <c r="BM532" s="215" t="s">
        <v>1162</v>
      </c>
    </row>
    <row r="533" spans="1:65" s="2" customFormat="1" ht="21.75" customHeight="1">
      <c r="A533" s="34"/>
      <c r="B533" s="35"/>
      <c r="C533" s="217" t="s">
        <v>1163</v>
      </c>
      <c r="D533" s="217" t="s">
        <v>163</v>
      </c>
      <c r="E533" s="218" t="s">
        <v>1164</v>
      </c>
      <c r="F533" s="219" t="s">
        <v>1165</v>
      </c>
      <c r="G533" s="220" t="s">
        <v>442</v>
      </c>
      <c r="H533" s="221">
        <v>120</v>
      </c>
      <c r="I533" s="222"/>
      <c r="J533" s="223">
        <f>ROUND(I533*H533,2)</f>
        <v>0</v>
      </c>
      <c r="K533" s="219" t="s">
        <v>1</v>
      </c>
      <c r="L533" s="224"/>
      <c r="M533" s="225" t="s">
        <v>1</v>
      </c>
      <c r="N533" s="226" t="s">
        <v>40</v>
      </c>
      <c r="O533" s="72"/>
      <c r="P533" s="213">
        <f>O533*H533</f>
        <v>0</v>
      </c>
      <c r="Q533" s="213">
        <v>0</v>
      </c>
      <c r="R533" s="213">
        <f>Q533*H533</f>
        <v>0</v>
      </c>
      <c r="S533" s="213">
        <v>0</v>
      </c>
      <c r="T533" s="214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215" t="s">
        <v>279</v>
      </c>
      <c r="AT533" s="215" t="s">
        <v>163</v>
      </c>
      <c r="AU533" s="215" t="s">
        <v>83</v>
      </c>
      <c r="AY533" s="17" t="s">
        <v>142</v>
      </c>
      <c r="BE533" s="216">
        <f>IF(N533="základní",J533,0)</f>
        <v>0</v>
      </c>
      <c r="BF533" s="216">
        <f>IF(N533="snížená",J533,0)</f>
        <v>0</v>
      </c>
      <c r="BG533" s="216">
        <f>IF(N533="zákl. přenesená",J533,0)</f>
        <v>0</v>
      </c>
      <c r="BH533" s="216">
        <f>IF(N533="sníž. přenesená",J533,0)</f>
        <v>0</v>
      </c>
      <c r="BI533" s="216">
        <f>IF(N533="nulová",J533,0)</f>
        <v>0</v>
      </c>
      <c r="BJ533" s="17" t="s">
        <v>150</v>
      </c>
      <c r="BK533" s="216">
        <f>ROUND(I533*H533,2)</f>
        <v>0</v>
      </c>
      <c r="BL533" s="17" t="s">
        <v>215</v>
      </c>
      <c r="BM533" s="215" t="s">
        <v>1166</v>
      </c>
    </row>
    <row r="534" spans="1:65" s="13" customFormat="1" ht="20.399999999999999">
      <c r="B534" s="227"/>
      <c r="C534" s="228"/>
      <c r="D534" s="229" t="s">
        <v>169</v>
      </c>
      <c r="E534" s="230" t="s">
        <v>1</v>
      </c>
      <c r="F534" s="231" t="s">
        <v>1167</v>
      </c>
      <c r="G534" s="228"/>
      <c r="H534" s="232">
        <v>120</v>
      </c>
      <c r="I534" s="233"/>
      <c r="J534" s="228"/>
      <c r="K534" s="228"/>
      <c r="L534" s="234"/>
      <c r="M534" s="235"/>
      <c r="N534" s="236"/>
      <c r="O534" s="236"/>
      <c r="P534" s="236"/>
      <c r="Q534" s="236"/>
      <c r="R534" s="236"/>
      <c r="S534" s="236"/>
      <c r="T534" s="237"/>
      <c r="AT534" s="238" t="s">
        <v>169</v>
      </c>
      <c r="AU534" s="238" t="s">
        <v>83</v>
      </c>
      <c r="AV534" s="13" t="s">
        <v>83</v>
      </c>
      <c r="AW534" s="13" t="s">
        <v>30</v>
      </c>
      <c r="AX534" s="13" t="s">
        <v>73</v>
      </c>
      <c r="AY534" s="238" t="s">
        <v>142</v>
      </c>
    </row>
    <row r="535" spans="1:65" s="14" customFormat="1" ht="10.199999999999999">
      <c r="B535" s="239"/>
      <c r="C535" s="240"/>
      <c r="D535" s="229" t="s">
        <v>169</v>
      </c>
      <c r="E535" s="241" t="s">
        <v>1</v>
      </c>
      <c r="F535" s="242" t="s">
        <v>170</v>
      </c>
      <c r="G535" s="240"/>
      <c r="H535" s="243">
        <v>120</v>
      </c>
      <c r="I535" s="244"/>
      <c r="J535" s="240"/>
      <c r="K535" s="240"/>
      <c r="L535" s="245"/>
      <c r="M535" s="246"/>
      <c r="N535" s="247"/>
      <c r="O535" s="247"/>
      <c r="P535" s="247"/>
      <c r="Q535" s="247"/>
      <c r="R535" s="247"/>
      <c r="S535" s="247"/>
      <c r="T535" s="248"/>
      <c r="AT535" s="249" t="s">
        <v>169</v>
      </c>
      <c r="AU535" s="249" t="s">
        <v>83</v>
      </c>
      <c r="AV535" s="14" t="s">
        <v>150</v>
      </c>
      <c r="AW535" s="14" t="s">
        <v>30</v>
      </c>
      <c r="AX535" s="14" t="s">
        <v>81</v>
      </c>
      <c r="AY535" s="249" t="s">
        <v>142</v>
      </c>
    </row>
    <row r="536" spans="1:65" s="2" customFormat="1" ht="16.5" customHeight="1">
      <c r="A536" s="34"/>
      <c r="B536" s="35"/>
      <c r="C536" s="217" t="s">
        <v>1168</v>
      </c>
      <c r="D536" s="217" t="s">
        <v>163</v>
      </c>
      <c r="E536" s="218" t="s">
        <v>1169</v>
      </c>
      <c r="F536" s="219" t="s">
        <v>1170</v>
      </c>
      <c r="G536" s="220" t="s">
        <v>1171</v>
      </c>
      <c r="H536" s="221">
        <v>3</v>
      </c>
      <c r="I536" s="222"/>
      <c r="J536" s="223">
        <f>ROUND(I536*H536,2)</f>
        <v>0</v>
      </c>
      <c r="K536" s="219" t="s">
        <v>1</v>
      </c>
      <c r="L536" s="224"/>
      <c r="M536" s="225" t="s">
        <v>1</v>
      </c>
      <c r="N536" s="226" t="s">
        <v>40</v>
      </c>
      <c r="O536" s="72"/>
      <c r="P536" s="213">
        <f>O536*H536</f>
        <v>0</v>
      </c>
      <c r="Q536" s="213">
        <v>0</v>
      </c>
      <c r="R536" s="213">
        <f>Q536*H536</f>
        <v>0</v>
      </c>
      <c r="S536" s="213">
        <v>0</v>
      </c>
      <c r="T536" s="214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215" t="s">
        <v>279</v>
      </c>
      <c r="AT536" s="215" t="s">
        <v>163</v>
      </c>
      <c r="AU536" s="215" t="s">
        <v>83</v>
      </c>
      <c r="AY536" s="17" t="s">
        <v>142</v>
      </c>
      <c r="BE536" s="216">
        <f>IF(N536="základní",J536,0)</f>
        <v>0</v>
      </c>
      <c r="BF536" s="216">
        <f>IF(N536="snížená",J536,0)</f>
        <v>0</v>
      </c>
      <c r="BG536" s="216">
        <f>IF(N536="zákl. přenesená",J536,0)</f>
        <v>0</v>
      </c>
      <c r="BH536" s="216">
        <f>IF(N536="sníž. přenesená",J536,0)</f>
        <v>0</v>
      </c>
      <c r="BI536" s="216">
        <f>IF(N536="nulová",J536,0)</f>
        <v>0</v>
      </c>
      <c r="BJ536" s="17" t="s">
        <v>150</v>
      </c>
      <c r="BK536" s="216">
        <f>ROUND(I536*H536,2)</f>
        <v>0</v>
      </c>
      <c r="BL536" s="17" t="s">
        <v>215</v>
      </c>
      <c r="BM536" s="215" t="s">
        <v>1172</v>
      </c>
    </row>
    <row r="537" spans="1:65" s="13" customFormat="1" ht="10.199999999999999">
      <c r="B537" s="227"/>
      <c r="C537" s="228"/>
      <c r="D537" s="229" t="s">
        <v>169</v>
      </c>
      <c r="E537" s="230" t="s">
        <v>1</v>
      </c>
      <c r="F537" s="231" t="s">
        <v>143</v>
      </c>
      <c r="G537" s="228"/>
      <c r="H537" s="232">
        <v>3</v>
      </c>
      <c r="I537" s="233"/>
      <c r="J537" s="228"/>
      <c r="K537" s="228"/>
      <c r="L537" s="234"/>
      <c r="M537" s="235"/>
      <c r="N537" s="236"/>
      <c r="O537" s="236"/>
      <c r="P537" s="236"/>
      <c r="Q537" s="236"/>
      <c r="R537" s="236"/>
      <c r="S537" s="236"/>
      <c r="T537" s="237"/>
      <c r="AT537" s="238" t="s">
        <v>169</v>
      </c>
      <c r="AU537" s="238" t="s">
        <v>83</v>
      </c>
      <c r="AV537" s="13" t="s">
        <v>83</v>
      </c>
      <c r="AW537" s="13" t="s">
        <v>30</v>
      </c>
      <c r="AX537" s="13" t="s">
        <v>73</v>
      </c>
      <c r="AY537" s="238" t="s">
        <v>142</v>
      </c>
    </row>
    <row r="538" spans="1:65" s="14" customFormat="1" ht="10.199999999999999">
      <c r="B538" s="239"/>
      <c r="C538" s="240"/>
      <c r="D538" s="229" t="s">
        <v>169</v>
      </c>
      <c r="E538" s="241" t="s">
        <v>1</v>
      </c>
      <c r="F538" s="242" t="s">
        <v>170</v>
      </c>
      <c r="G538" s="240"/>
      <c r="H538" s="243">
        <v>3</v>
      </c>
      <c r="I538" s="244"/>
      <c r="J538" s="240"/>
      <c r="K538" s="240"/>
      <c r="L538" s="245"/>
      <c r="M538" s="246"/>
      <c r="N538" s="247"/>
      <c r="O538" s="247"/>
      <c r="P538" s="247"/>
      <c r="Q538" s="247"/>
      <c r="R538" s="247"/>
      <c r="S538" s="247"/>
      <c r="T538" s="248"/>
      <c r="AT538" s="249" t="s">
        <v>169</v>
      </c>
      <c r="AU538" s="249" t="s">
        <v>83</v>
      </c>
      <c r="AV538" s="14" t="s">
        <v>150</v>
      </c>
      <c r="AW538" s="14" t="s">
        <v>30</v>
      </c>
      <c r="AX538" s="14" t="s">
        <v>81</v>
      </c>
      <c r="AY538" s="249" t="s">
        <v>142</v>
      </c>
    </row>
    <row r="539" spans="1:65" s="2" customFormat="1" ht="21.75" customHeight="1">
      <c r="A539" s="34"/>
      <c r="B539" s="35"/>
      <c r="C539" s="204" t="s">
        <v>1173</v>
      </c>
      <c r="D539" s="204" t="s">
        <v>145</v>
      </c>
      <c r="E539" s="205" t="s">
        <v>1174</v>
      </c>
      <c r="F539" s="206" t="s">
        <v>1175</v>
      </c>
      <c r="G539" s="207" t="s">
        <v>442</v>
      </c>
      <c r="H539" s="208">
        <v>50</v>
      </c>
      <c r="I539" s="209"/>
      <c r="J539" s="210">
        <f>ROUND(I539*H539,2)</f>
        <v>0</v>
      </c>
      <c r="K539" s="206" t="s">
        <v>149</v>
      </c>
      <c r="L539" s="39"/>
      <c r="M539" s="211" t="s">
        <v>1</v>
      </c>
      <c r="N539" s="212" t="s">
        <v>40</v>
      </c>
      <c r="O539" s="72"/>
      <c r="P539" s="213">
        <f>O539*H539</f>
        <v>0</v>
      </c>
      <c r="Q539" s="213">
        <v>5.0000000000000002E-5</v>
      </c>
      <c r="R539" s="213">
        <f>Q539*H539</f>
        <v>2.5000000000000001E-3</v>
      </c>
      <c r="S539" s="213">
        <v>0</v>
      </c>
      <c r="T539" s="214">
        <f>S539*H539</f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215" t="s">
        <v>215</v>
      </c>
      <c r="AT539" s="215" t="s">
        <v>145</v>
      </c>
      <c r="AU539" s="215" t="s">
        <v>83</v>
      </c>
      <c r="AY539" s="17" t="s">
        <v>142</v>
      </c>
      <c r="BE539" s="216">
        <f>IF(N539="základní",J539,0)</f>
        <v>0</v>
      </c>
      <c r="BF539" s="216">
        <f>IF(N539="snížená",J539,0)</f>
        <v>0</v>
      </c>
      <c r="BG539" s="216">
        <f>IF(N539="zákl. přenesená",J539,0)</f>
        <v>0</v>
      </c>
      <c r="BH539" s="216">
        <f>IF(N539="sníž. přenesená",J539,0)</f>
        <v>0</v>
      </c>
      <c r="BI539" s="216">
        <f>IF(N539="nulová",J539,0)</f>
        <v>0</v>
      </c>
      <c r="BJ539" s="17" t="s">
        <v>150</v>
      </c>
      <c r="BK539" s="216">
        <f>ROUND(I539*H539,2)</f>
        <v>0</v>
      </c>
      <c r="BL539" s="17" t="s">
        <v>215</v>
      </c>
      <c r="BM539" s="215" t="s">
        <v>1176</v>
      </c>
    </row>
    <row r="540" spans="1:65" s="2" customFormat="1" ht="21.75" customHeight="1">
      <c r="A540" s="34"/>
      <c r="B540" s="35"/>
      <c r="C540" s="217" t="s">
        <v>1177</v>
      </c>
      <c r="D540" s="217" t="s">
        <v>163</v>
      </c>
      <c r="E540" s="218" t="s">
        <v>1178</v>
      </c>
      <c r="F540" s="219" t="s">
        <v>1179</v>
      </c>
      <c r="G540" s="220" t="s">
        <v>166</v>
      </c>
      <c r="H540" s="221">
        <v>1</v>
      </c>
      <c r="I540" s="222"/>
      <c r="J540" s="223">
        <f>ROUND(I540*H540,2)</f>
        <v>0</v>
      </c>
      <c r="K540" s="219" t="s">
        <v>1</v>
      </c>
      <c r="L540" s="224"/>
      <c r="M540" s="225" t="s">
        <v>1</v>
      </c>
      <c r="N540" s="226" t="s">
        <v>40</v>
      </c>
      <c r="O540" s="72"/>
      <c r="P540" s="213">
        <f>O540*H540</f>
        <v>0</v>
      </c>
      <c r="Q540" s="213">
        <v>0</v>
      </c>
      <c r="R540" s="213">
        <f>Q540*H540</f>
        <v>0</v>
      </c>
      <c r="S540" s="213">
        <v>0</v>
      </c>
      <c r="T540" s="214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15" t="s">
        <v>279</v>
      </c>
      <c r="AT540" s="215" t="s">
        <v>163</v>
      </c>
      <c r="AU540" s="215" t="s">
        <v>83</v>
      </c>
      <c r="AY540" s="17" t="s">
        <v>142</v>
      </c>
      <c r="BE540" s="216">
        <f>IF(N540="základní",J540,0)</f>
        <v>0</v>
      </c>
      <c r="BF540" s="216">
        <f>IF(N540="snížená",J540,0)</f>
        <v>0</v>
      </c>
      <c r="BG540" s="216">
        <f>IF(N540="zákl. přenesená",J540,0)</f>
        <v>0</v>
      </c>
      <c r="BH540" s="216">
        <f>IF(N540="sníž. přenesená",J540,0)</f>
        <v>0</v>
      </c>
      <c r="BI540" s="216">
        <f>IF(N540="nulová",J540,0)</f>
        <v>0</v>
      </c>
      <c r="BJ540" s="17" t="s">
        <v>150</v>
      </c>
      <c r="BK540" s="216">
        <f>ROUND(I540*H540,2)</f>
        <v>0</v>
      </c>
      <c r="BL540" s="17" t="s">
        <v>215</v>
      </c>
      <c r="BM540" s="215" t="s">
        <v>1180</v>
      </c>
    </row>
    <row r="541" spans="1:65" s="13" customFormat="1" ht="10.199999999999999">
      <c r="B541" s="227"/>
      <c r="C541" s="228"/>
      <c r="D541" s="229" t="s">
        <v>169</v>
      </c>
      <c r="E541" s="230" t="s">
        <v>1</v>
      </c>
      <c r="F541" s="231" t="s">
        <v>1181</v>
      </c>
      <c r="G541" s="228"/>
      <c r="H541" s="232">
        <v>1</v>
      </c>
      <c r="I541" s="233"/>
      <c r="J541" s="228"/>
      <c r="K541" s="228"/>
      <c r="L541" s="234"/>
      <c r="M541" s="235"/>
      <c r="N541" s="236"/>
      <c r="O541" s="236"/>
      <c r="P541" s="236"/>
      <c r="Q541" s="236"/>
      <c r="R541" s="236"/>
      <c r="S541" s="236"/>
      <c r="T541" s="237"/>
      <c r="AT541" s="238" t="s">
        <v>169</v>
      </c>
      <c r="AU541" s="238" t="s">
        <v>83</v>
      </c>
      <c r="AV541" s="13" t="s">
        <v>83</v>
      </c>
      <c r="AW541" s="13" t="s">
        <v>30</v>
      </c>
      <c r="AX541" s="13" t="s">
        <v>73</v>
      </c>
      <c r="AY541" s="238" t="s">
        <v>142</v>
      </c>
    </row>
    <row r="542" spans="1:65" s="14" customFormat="1" ht="10.199999999999999">
      <c r="B542" s="239"/>
      <c r="C542" s="240"/>
      <c r="D542" s="229" t="s">
        <v>169</v>
      </c>
      <c r="E542" s="241" t="s">
        <v>1</v>
      </c>
      <c r="F542" s="242" t="s">
        <v>170</v>
      </c>
      <c r="G542" s="240"/>
      <c r="H542" s="243">
        <v>1</v>
      </c>
      <c r="I542" s="244"/>
      <c r="J542" s="240"/>
      <c r="K542" s="240"/>
      <c r="L542" s="245"/>
      <c r="M542" s="246"/>
      <c r="N542" s="247"/>
      <c r="O542" s="247"/>
      <c r="P542" s="247"/>
      <c r="Q542" s="247"/>
      <c r="R542" s="247"/>
      <c r="S542" s="247"/>
      <c r="T542" s="248"/>
      <c r="AT542" s="249" t="s">
        <v>169</v>
      </c>
      <c r="AU542" s="249" t="s">
        <v>83</v>
      </c>
      <c r="AV542" s="14" t="s">
        <v>150</v>
      </c>
      <c r="AW542" s="14" t="s">
        <v>30</v>
      </c>
      <c r="AX542" s="14" t="s">
        <v>81</v>
      </c>
      <c r="AY542" s="249" t="s">
        <v>142</v>
      </c>
    </row>
    <row r="543" spans="1:65" s="2" customFormat="1" ht="21.75" customHeight="1">
      <c r="A543" s="34"/>
      <c r="B543" s="35"/>
      <c r="C543" s="204" t="s">
        <v>1182</v>
      </c>
      <c r="D543" s="204" t="s">
        <v>145</v>
      </c>
      <c r="E543" s="205" t="s">
        <v>1183</v>
      </c>
      <c r="F543" s="206" t="s">
        <v>1184</v>
      </c>
      <c r="G543" s="207" t="s">
        <v>442</v>
      </c>
      <c r="H543" s="208">
        <v>141</v>
      </c>
      <c r="I543" s="209"/>
      <c r="J543" s="210">
        <f>ROUND(I543*H543,2)</f>
        <v>0</v>
      </c>
      <c r="K543" s="206" t="s">
        <v>149</v>
      </c>
      <c r="L543" s="39"/>
      <c r="M543" s="211" t="s">
        <v>1</v>
      </c>
      <c r="N543" s="212" t="s">
        <v>40</v>
      </c>
      <c r="O543" s="72"/>
      <c r="P543" s="213">
        <f>O543*H543</f>
        <v>0</v>
      </c>
      <c r="Q543" s="213">
        <v>0</v>
      </c>
      <c r="R543" s="213">
        <f>Q543*H543</f>
        <v>0</v>
      </c>
      <c r="S543" s="213">
        <v>1E-3</v>
      </c>
      <c r="T543" s="214">
        <f>S543*H543</f>
        <v>0.14100000000000001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215" t="s">
        <v>215</v>
      </c>
      <c r="AT543" s="215" t="s">
        <v>145</v>
      </c>
      <c r="AU543" s="215" t="s">
        <v>83</v>
      </c>
      <c r="AY543" s="17" t="s">
        <v>142</v>
      </c>
      <c r="BE543" s="216">
        <f>IF(N543="základní",J543,0)</f>
        <v>0</v>
      </c>
      <c r="BF543" s="216">
        <f>IF(N543="snížená",J543,0)</f>
        <v>0</v>
      </c>
      <c r="BG543" s="216">
        <f>IF(N543="zákl. přenesená",J543,0)</f>
        <v>0</v>
      </c>
      <c r="BH543" s="216">
        <f>IF(N543="sníž. přenesená",J543,0)</f>
        <v>0</v>
      </c>
      <c r="BI543" s="216">
        <f>IF(N543="nulová",J543,0)</f>
        <v>0</v>
      </c>
      <c r="BJ543" s="17" t="s">
        <v>150</v>
      </c>
      <c r="BK543" s="216">
        <f>ROUND(I543*H543,2)</f>
        <v>0</v>
      </c>
      <c r="BL543" s="17" t="s">
        <v>215</v>
      </c>
      <c r="BM543" s="215" t="s">
        <v>1185</v>
      </c>
    </row>
    <row r="544" spans="1:65" s="2" customFormat="1" ht="21.75" customHeight="1">
      <c r="A544" s="34"/>
      <c r="B544" s="35"/>
      <c r="C544" s="204" t="s">
        <v>1186</v>
      </c>
      <c r="D544" s="204" t="s">
        <v>145</v>
      </c>
      <c r="E544" s="205" t="s">
        <v>1187</v>
      </c>
      <c r="F544" s="206" t="s">
        <v>1188</v>
      </c>
      <c r="G544" s="207" t="s">
        <v>437</v>
      </c>
      <c r="H544" s="208">
        <v>1.022</v>
      </c>
      <c r="I544" s="209"/>
      <c r="J544" s="210">
        <f>ROUND(I544*H544,2)</f>
        <v>0</v>
      </c>
      <c r="K544" s="206" t="s">
        <v>149</v>
      </c>
      <c r="L544" s="39"/>
      <c r="M544" s="211" t="s">
        <v>1</v>
      </c>
      <c r="N544" s="212" t="s">
        <v>40</v>
      </c>
      <c r="O544" s="72"/>
      <c r="P544" s="213">
        <f>O544*H544</f>
        <v>0</v>
      </c>
      <c r="Q544" s="213">
        <v>0</v>
      </c>
      <c r="R544" s="213">
        <f>Q544*H544</f>
        <v>0</v>
      </c>
      <c r="S544" s="213">
        <v>0</v>
      </c>
      <c r="T544" s="214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15" t="s">
        <v>215</v>
      </c>
      <c r="AT544" s="215" t="s">
        <v>145</v>
      </c>
      <c r="AU544" s="215" t="s">
        <v>83</v>
      </c>
      <c r="AY544" s="17" t="s">
        <v>142</v>
      </c>
      <c r="BE544" s="216">
        <f>IF(N544="základní",J544,0)</f>
        <v>0</v>
      </c>
      <c r="BF544" s="216">
        <f>IF(N544="snížená",J544,0)</f>
        <v>0</v>
      </c>
      <c r="BG544" s="216">
        <f>IF(N544="zákl. přenesená",J544,0)</f>
        <v>0</v>
      </c>
      <c r="BH544" s="216">
        <f>IF(N544="sníž. přenesená",J544,0)</f>
        <v>0</v>
      </c>
      <c r="BI544" s="216">
        <f>IF(N544="nulová",J544,0)</f>
        <v>0</v>
      </c>
      <c r="BJ544" s="17" t="s">
        <v>150</v>
      </c>
      <c r="BK544" s="216">
        <f>ROUND(I544*H544,2)</f>
        <v>0</v>
      </c>
      <c r="BL544" s="17" t="s">
        <v>215</v>
      </c>
      <c r="BM544" s="215" t="s">
        <v>1189</v>
      </c>
    </row>
    <row r="545" spans="1:65" s="12" customFormat="1" ht="22.8" customHeight="1">
      <c r="B545" s="188"/>
      <c r="C545" s="189"/>
      <c r="D545" s="190" t="s">
        <v>72</v>
      </c>
      <c r="E545" s="202" t="s">
        <v>1190</v>
      </c>
      <c r="F545" s="202" t="s">
        <v>1191</v>
      </c>
      <c r="G545" s="189"/>
      <c r="H545" s="189"/>
      <c r="I545" s="192"/>
      <c r="J545" s="203">
        <f>BK545</f>
        <v>0</v>
      </c>
      <c r="K545" s="189"/>
      <c r="L545" s="194"/>
      <c r="M545" s="195"/>
      <c r="N545" s="196"/>
      <c r="O545" s="196"/>
      <c r="P545" s="197">
        <f>SUM(P546:P547)</f>
        <v>0</v>
      </c>
      <c r="Q545" s="196"/>
      <c r="R545" s="197">
        <f>SUM(R546:R547)</f>
        <v>1.5940000000000003E-2</v>
      </c>
      <c r="S545" s="196"/>
      <c r="T545" s="198">
        <f>SUM(T546:T547)</f>
        <v>0</v>
      </c>
      <c r="AR545" s="199" t="s">
        <v>83</v>
      </c>
      <c r="AT545" s="200" t="s">
        <v>72</v>
      </c>
      <c r="AU545" s="200" t="s">
        <v>81</v>
      </c>
      <c r="AY545" s="199" t="s">
        <v>142</v>
      </c>
      <c r="BK545" s="201">
        <f>SUM(BK546:BK547)</f>
        <v>0</v>
      </c>
    </row>
    <row r="546" spans="1:65" s="2" customFormat="1" ht="21.75" customHeight="1">
      <c r="A546" s="34"/>
      <c r="B546" s="35"/>
      <c r="C546" s="204" t="s">
        <v>1192</v>
      </c>
      <c r="D546" s="204" t="s">
        <v>145</v>
      </c>
      <c r="E546" s="205" t="s">
        <v>1193</v>
      </c>
      <c r="F546" s="206" t="s">
        <v>1194</v>
      </c>
      <c r="G546" s="207" t="s">
        <v>154</v>
      </c>
      <c r="H546" s="208">
        <v>3.1880000000000002</v>
      </c>
      <c r="I546" s="209"/>
      <c r="J546" s="210">
        <f>ROUND(I546*H546,2)</f>
        <v>0</v>
      </c>
      <c r="K546" s="206" t="s">
        <v>149</v>
      </c>
      <c r="L546" s="39"/>
      <c r="M546" s="211" t="s">
        <v>1</v>
      </c>
      <c r="N546" s="212" t="s">
        <v>40</v>
      </c>
      <c r="O546" s="72"/>
      <c r="P546" s="213">
        <f>O546*H546</f>
        <v>0</v>
      </c>
      <c r="Q546" s="213">
        <v>5.0000000000000001E-3</v>
      </c>
      <c r="R546" s="213">
        <f>Q546*H546</f>
        <v>1.5940000000000003E-2</v>
      </c>
      <c r="S546" s="213">
        <v>0</v>
      </c>
      <c r="T546" s="214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15" t="s">
        <v>215</v>
      </c>
      <c r="AT546" s="215" t="s">
        <v>145</v>
      </c>
      <c r="AU546" s="215" t="s">
        <v>83</v>
      </c>
      <c r="AY546" s="17" t="s">
        <v>142</v>
      </c>
      <c r="BE546" s="216">
        <f>IF(N546="základní",J546,0)</f>
        <v>0</v>
      </c>
      <c r="BF546" s="216">
        <f>IF(N546="snížená",J546,0)</f>
        <v>0</v>
      </c>
      <c r="BG546" s="216">
        <f>IF(N546="zákl. přenesená",J546,0)</f>
        <v>0</v>
      </c>
      <c r="BH546" s="216">
        <f>IF(N546="sníž. přenesená",J546,0)</f>
        <v>0</v>
      </c>
      <c r="BI546" s="216">
        <f>IF(N546="nulová",J546,0)</f>
        <v>0</v>
      </c>
      <c r="BJ546" s="17" t="s">
        <v>150</v>
      </c>
      <c r="BK546" s="216">
        <f>ROUND(I546*H546,2)</f>
        <v>0</v>
      </c>
      <c r="BL546" s="17" t="s">
        <v>215</v>
      </c>
      <c r="BM546" s="215" t="s">
        <v>1195</v>
      </c>
    </row>
    <row r="547" spans="1:65" s="2" customFormat="1" ht="21.75" customHeight="1">
      <c r="A547" s="34"/>
      <c r="B547" s="35"/>
      <c r="C547" s="217" t="s">
        <v>1196</v>
      </c>
      <c r="D547" s="217" t="s">
        <v>163</v>
      </c>
      <c r="E547" s="218" t="s">
        <v>1197</v>
      </c>
      <c r="F547" s="219" t="s">
        <v>1198</v>
      </c>
      <c r="G547" s="220" t="s">
        <v>166</v>
      </c>
      <c r="H547" s="221">
        <v>236.5</v>
      </c>
      <c r="I547" s="222"/>
      <c r="J547" s="223">
        <f>ROUND(I547*H547,2)</f>
        <v>0</v>
      </c>
      <c r="K547" s="219" t="s">
        <v>1</v>
      </c>
      <c r="L547" s="224"/>
      <c r="M547" s="225" t="s">
        <v>1</v>
      </c>
      <c r="N547" s="226" t="s">
        <v>40</v>
      </c>
      <c r="O547" s="72"/>
      <c r="P547" s="213">
        <f>O547*H547</f>
        <v>0</v>
      </c>
      <c r="Q547" s="213">
        <v>0</v>
      </c>
      <c r="R547" s="213">
        <f>Q547*H547</f>
        <v>0</v>
      </c>
      <c r="S547" s="213">
        <v>0</v>
      </c>
      <c r="T547" s="214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215" t="s">
        <v>279</v>
      </c>
      <c r="AT547" s="215" t="s">
        <v>163</v>
      </c>
      <c r="AU547" s="215" t="s">
        <v>83</v>
      </c>
      <c r="AY547" s="17" t="s">
        <v>142</v>
      </c>
      <c r="BE547" s="216">
        <f>IF(N547="základní",J547,0)</f>
        <v>0</v>
      </c>
      <c r="BF547" s="216">
        <f>IF(N547="snížená",J547,0)</f>
        <v>0</v>
      </c>
      <c r="BG547" s="216">
        <f>IF(N547="zákl. přenesená",J547,0)</f>
        <v>0</v>
      </c>
      <c r="BH547" s="216">
        <f>IF(N547="sníž. přenesená",J547,0)</f>
        <v>0</v>
      </c>
      <c r="BI547" s="216">
        <f>IF(N547="nulová",J547,0)</f>
        <v>0</v>
      </c>
      <c r="BJ547" s="17" t="s">
        <v>150</v>
      </c>
      <c r="BK547" s="216">
        <f>ROUND(I547*H547,2)</f>
        <v>0</v>
      </c>
      <c r="BL547" s="17" t="s">
        <v>215</v>
      </c>
      <c r="BM547" s="215" t="s">
        <v>1199</v>
      </c>
    </row>
    <row r="548" spans="1:65" s="12" customFormat="1" ht="22.8" customHeight="1">
      <c r="B548" s="188"/>
      <c r="C548" s="189"/>
      <c r="D548" s="190" t="s">
        <v>72</v>
      </c>
      <c r="E548" s="202" t="s">
        <v>1200</v>
      </c>
      <c r="F548" s="202" t="s">
        <v>1201</v>
      </c>
      <c r="G548" s="189"/>
      <c r="H548" s="189"/>
      <c r="I548" s="192"/>
      <c r="J548" s="203">
        <f>BK548</f>
        <v>0</v>
      </c>
      <c r="K548" s="189"/>
      <c r="L548" s="194"/>
      <c r="M548" s="195"/>
      <c r="N548" s="196"/>
      <c r="O548" s="196"/>
      <c r="P548" s="197">
        <f>SUM(P549:P561)</f>
        <v>0</v>
      </c>
      <c r="Q548" s="196"/>
      <c r="R548" s="197">
        <f>SUM(R549:R561)</f>
        <v>1.1340413300000001</v>
      </c>
      <c r="S548" s="196"/>
      <c r="T548" s="198">
        <f>SUM(T549:T561)</f>
        <v>0</v>
      </c>
      <c r="AR548" s="199" t="s">
        <v>83</v>
      </c>
      <c r="AT548" s="200" t="s">
        <v>72</v>
      </c>
      <c r="AU548" s="200" t="s">
        <v>81</v>
      </c>
      <c r="AY548" s="199" t="s">
        <v>142</v>
      </c>
      <c r="BK548" s="201">
        <f>SUM(BK549:BK561)</f>
        <v>0</v>
      </c>
    </row>
    <row r="549" spans="1:65" s="2" customFormat="1" ht="16.5" customHeight="1">
      <c r="A549" s="34"/>
      <c r="B549" s="35"/>
      <c r="C549" s="204" t="s">
        <v>1202</v>
      </c>
      <c r="D549" s="204" t="s">
        <v>145</v>
      </c>
      <c r="E549" s="205" t="s">
        <v>1203</v>
      </c>
      <c r="F549" s="206" t="s">
        <v>1204</v>
      </c>
      <c r="G549" s="207" t="s">
        <v>154</v>
      </c>
      <c r="H549" s="208">
        <v>432.30599999999998</v>
      </c>
      <c r="I549" s="209"/>
      <c r="J549" s="210">
        <f t="shared" ref="J549:J561" si="100">ROUND(I549*H549,2)</f>
        <v>0</v>
      </c>
      <c r="K549" s="206" t="s">
        <v>149</v>
      </c>
      <c r="L549" s="39"/>
      <c r="M549" s="211" t="s">
        <v>1</v>
      </c>
      <c r="N549" s="212" t="s">
        <v>40</v>
      </c>
      <c r="O549" s="72"/>
      <c r="P549" s="213">
        <f t="shared" ref="P549:P561" si="101">O549*H549</f>
        <v>0</v>
      </c>
      <c r="Q549" s="213">
        <v>2.0000000000000002E-5</v>
      </c>
      <c r="R549" s="213">
        <f t="shared" ref="R549:R561" si="102">Q549*H549</f>
        <v>8.6461200000000002E-3</v>
      </c>
      <c r="S549" s="213">
        <v>0</v>
      </c>
      <c r="T549" s="214">
        <f t="shared" ref="T549:T561" si="103"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215" t="s">
        <v>215</v>
      </c>
      <c r="AT549" s="215" t="s">
        <v>145</v>
      </c>
      <c r="AU549" s="215" t="s">
        <v>83</v>
      </c>
      <c r="AY549" s="17" t="s">
        <v>142</v>
      </c>
      <c r="BE549" s="216">
        <f t="shared" ref="BE549:BE561" si="104">IF(N549="základní",J549,0)</f>
        <v>0</v>
      </c>
      <c r="BF549" s="216">
        <f t="shared" ref="BF549:BF561" si="105">IF(N549="snížená",J549,0)</f>
        <v>0</v>
      </c>
      <c r="BG549" s="216">
        <f t="shared" ref="BG549:BG561" si="106">IF(N549="zákl. přenesená",J549,0)</f>
        <v>0</v>
      </c>
      <c r="BH549" s="216">
        <f t="shared" ref="BH549:BH561" si="107">IF(N549="sníž. přenesená",J549,0)</f>
        <v>0</v>
      </c>
      <c r="BI549" s="216">
        <f t="shared" ref="BI549:BI561" si="108">IF(N549="nulová",J549,0)</f>
        <v>0</v>
      </c>
      <c r="BJ549" s="17" t="s">
        <v>150</v>
      </c>
      <c r="BK549" s="216">
        <f t="shared" ref="BK549:BK561" si="109">ROUND(I549*H549,2)</f>
        <v>0</v>
      </c>
      <c r="BL549" s="17" t="s">
        <v>215</v>
      </c>
      <c r="BM549" s="215" t="s">
        <v>1205</v>
      </c>
    </row>
    <row r="550" spans="1:65" s="2" customFormat="1" ht="21.75" customHeight="1">
      <c r="A550" s="34"/>
      <c r="B550" s="35"/>
      <c r="C550" s="204" t="s">
        <v>1206</v>
      </c>
      <c r="D550" s="204" t="s">
        <v>145</v>
      </c>
      <c r="E550" s="205" t="s">
        <v>1207</v>
      </c>
      <c r="F550" s="206" t="s">
        <v>1208</v>
      </c>
      <c r="G550" s="207" t="s">
        <v>154</v>
      </c>
      <c r="H550" s="208">
        <v>1893.1120000000001</v>
      </c>
      <c r="I550" s="209"/>
      <c r="J550" s="210">
        <f t="shared" si="100"/>
        <v>0</v>
      </c>
      <c r="K550" s="206" t="s">
        <v>149</v>
      </c>
      <c r="L550" s="39"/>
      <c r="M550" s="211" t="s">
        <v>1</v>
      </c>
      <c r="N550" s="212" t="s">
        <v>40</v>
      </c>
      <c r="O550" s="72"/>
      <c r="P550" s="213">
        <f t="shared" si="101"/>
        <v>0</v>
      </c>
      <c r="Q550" s="213">
        <v>1.2999999999999999E-4</v>
      </c>
      <c r="R550" s="213">
        <f t="shared" si="102"/>
        <v>0.24610456</v>
      </c>
      <c r="S550" s="213">
        <v>0</v>
      </c>
      <c r="T550" s="214">
        <f t="shared" si="103"/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215" t="s">
        <v>215</v>
      </c>
      <c r="AT550" s="215" t="s">
        <v>145</v>
      </c>
      <c r="AU550" s="215" t="s">
        <v>83</v>
      </c>
      <c r="AY550" s="17" t="s">
        <v>142</v>
      </c>
      <c r="BE550" s="216">
        <f t="shared" si="104"/>
        <v>0</v>
      </c>
      <c r="BF550" s="216">
        <f t="shared" si="105"/>
        <v>0</v>
      </c>
      <c r="BG550" s="216">
        <f t="shared" si="106"/>
        <v>0</v>
      </c>
      <c r="BH550" s="216">
        <f t="shared" si="107"/>
        <v>0</v>
      </c>
      <c r="BI550" s="216">
        <f t="shared" si="108"/>
        <v>0</v>
      </c>
      <c r="BJ550" s="17" t="s">
        <v>150</v>
      </c>
      <c r="BK550" s="216">
        <f t="shared" si="109"/>
        <v>0</v>
      </c>
      <c r="BL550" s="17" t="s">
        <v>215</v>
      </c>
      <c r="BM550" s="215" t="s">
        <v>1209</v>
      </c>
    </row>
    <row r="551" spans="1:65" s="2" customFormat="1" ht="21.75" customHeight="1">
      <c r="A551" s="34"/>
      <c r="B551" s="35"/>
      <c r="C551" s="204" t="s">
        <v>1210</v>
      </c>
      <c r="D551" s="204" t="s">
        <v>145</v>
      </c>
      <c r="E551" s="205" t="s">
        <v>1211</v>
      </c>
      <c r="F551" s="206" t="s">
        <v>1212</v>
      </c>
      <c r="G551" s="207" t="s">
        <v>154</v>
      </c>
      <c r="H551" s="208">
        <v>1893.1120000000001</v>
      </c>
      <c r="I551" s="209"/>
      <c r="J551" s="210">
        <f t="shared" si="100"/>
        <v>0</v>
      </c>
      <c r="K551" s="206" t="s">
        <v>149</v>
      </c>
      <c r="L551" s="39"/>
      <c r="M551" s="211" t="s">
        <v>1</v>
      </c>
      <c r="N551" s="212" t="s">
        <v>40</v>
      </c>
      <c r="O551" s="72"/>
      <c r="P551" s="213">
        <f t="shared" si="101"/>
        <v>0</v>
      </c>
      <c r="Q551" s="213">
        <v>1.1E-4</v>
      </c>
      <c r="R551" s="213">
        <f t="shared" si="102"/>
        <v>0.20824232000000001</v>
      </c>
      <c r="S551" s="213">
        <v>0</v>
      </c>
      <c r="T551" s="214">
        <f t="shared" si="103"/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215" t="s">
        <v>215</v>
      </c>
      <c r="AT551" s="215" t="s">
        <v>145</v>
      </c>
      <c r="AU551" s="215" t="s">
        <v>83</v>
      </c>
      <c r="AY551" s="17" t="s">
        <v>142</v>
      </c>
      <c r="BE551" s="216">
        <f t="shared" si="104"/>
        <v>0</v>
      </c>
      <c r="BF551" s="216">
        <f t="shared" si="105"/>
        <v>0</v>
      </c>
      <c r="BG551" s="216">
        <f t="shared" si="106"/>
        <v>0</v>
      </c>
      <c r="BH551" s="216">
        <f t="shared" si="107"/>
        <v>0</v>
      </c>
      <c r="BI551" s="216">
        <f t="shared" si="108"/>
        <v>0</v>
      </c>
      <c r="BJ551" s="17" t="s">
        <v>150</v>
      </c>
      <c r="BK551" s="216">
        <f t="shared" si="109"/>
        <v>0</v>
      </c>
      <c r="BL551" s="17" t="s">
        <v>215</v>
      </c>
      <c r="BM551" s="215" t="s">
        <v>1213</v>
      </c>
    </row>
    <row r="552" spans="1:65" s="2" customFormat="1" ht="21.75" customHeight="1">
      <c r="A552" s="34"/>
      <c r="B552" s="35"/>
      <c r="C552" s="204" t="s">
        <v>1214</v>
      </c>
      <c r="D552" s="204" t="s">
        <v>145</v>
      </c>
      <c r="E552" s="205" t="s">
        <v>1215</v>
      </c>
      <c r="F552" s="206" t="s">
        <v>1216</v>
      </c>
      <c r="G552" s="207" t="s">
        <v>154</v>
      </c>
      <c r="H552" s="208">
        <v>65.210999999999999</v>
      </c>
      <c r="I552" s="209"/>
      <c r="J552" s="210">
        <f t="shared" si="100"/>
        <v>0</v>
      </c>
      <c r="K552" s="206" t="s">
        <v>149</v>
      </c>
      <c r="L552" s="39"/>
      <c r="M552" s="211" t="s">
        <v>1</v>
      </c>
      <c r="N552" s="212" t="s">
        <v>40</v>
      </c>
      <c r="O552" s="72"/>
      <c r="P552" s="213">
        <f t="shared" si="101"/>
        <v>0</v>
      </c>
      <c r="Q552" s="213">
        <v>2.0000000000000002E-5</v>
      </c>
      <c r="R552" s="213">
        <f t="shared" si="102"/>
        <v>1.30422E-3</v>
      </c>
      <c r="S552" s="213">
        <v>0</v>
      </c>
      <c r="T552" s="214">
        <f t="shared" si="103"/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215" t="s">
        <v>215</v>
      </c>
      <c r="AT552" s="215" t="s">
        <v>145</v>
      </c>
      <c r="AU552" s="215" t="s">
        <v>83</v>
      </c>
      <c r="AY552" s="17" t="s">
        <v>142</v>
      </c>
      <c r="BE552" s="216">
        <f t="shared" si="104"/>
        <v>0</v>
      </c>
      <c r="BF552" s="216">
        <f t="shared" si="105"/>
        <v>0</v>
      </c>
      <c r="BG552" s="216">
        <f t="shared" si="106"/>
        <v>0</v>
      </c>
      <c r="BH552" s="216">
        <f t="shared" si="107"/>
        <v>0</v>
      </c>
      <c r="BI552" s="216">
        <f t="shared" si="108"/>
        <v>0</v>
      </c>
      <c r="BJ552" s="17" t="s">
        <v>150</v>
      </c>
      <c r="BK552" s="216">
        <f t="shared" si="109"/>
        <v>0</v>
      </c>
      <c r="BL552" s="17" t="s">
        <v>215</v>
      </c>
      <c r="BM552" s="215" t="s">
        <v>1217</v>
      </c>
    </row>
    <row r="553" spans="1:65" s="2" customFormat="1" ht="21.75" customHeight="1">
      <c r="A553" s="34"/>
      <c r="B553" s="35"/>
      <c r="C553" s="204" t="s">
        <v>1218</v>
      </c>
      <c r="D553" s="204" t="s">
        <v>145</v>
      </c>
      <c r="E553" s="205" t="s">
        <v>1219</v>
      </c>
      <c r="F553" s="206" t="s">
        <v>1220</v>
      </c>
      <c r="G553" s="207" t="s">
        <v>154</v>
      </c>
      <c r="H553" s="208">
        <v>130.422</v>
      </c>
      <c r="I553" s="209"/>
      <c r="J553" s="210">
        <f t="shared" si="100"/>
        <v>0</v>
      </c>
      <c r="K553" s="206" t="s">
        <v>149</v>
      </c>
      <c r="L553" s="39"/>
      <c r="M553" s="211" t="s">
        <v>1</v>
      </c>
      <c r="N553" s="212" t="s">
        <v>40</v>
      </c>
      <c r="O553" s="72"/>
      <c r="P553" s="213">
        <f t="shared" si="101"/>
        <v>0</v>
      </c>
      <c r="Q553" s="213">
        <v>1.3999999999999999E-4</v>
      </c>
      <c r="R553" s="213">
        <f t="shared" si="102"/>
        <v>1.8259079999999997E-2</v>
      </c>
      <c r="S553" s="213">
        <v>0</v>
      </c>
      <c r="T553" s="214">
        <f t="shared" si="103"/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215" t="s">
        <v>215</v>
      </c>
      <c r="AT553" s="215" t="s">
        <v>145</v>
      </c>
      <c r="AU553" s="215" t="s">
        <v>83</v>
      </c>
      <c r="AY553" s="17" t="s">
        <v>142</v>
      </c>
      <c r="BE553" s="216">
        <f t="shared" si="104"/>
        <v>0</v>
      </c>
      <c r="BF553" s="216">
        <f t="shared" si="105"/>
        <v>0</v>
      </c>
      <c r="BG553" s="216">
        <f t="shared" si="106"/>
        <v>0</v>
      </c>
      <c r="BH553" s="216">
        <f t="shared" si="107"/>
        <v>0</v>
      </c>
      <c r="BI553" s="216">
        <f t="shared" si="108"/>
        <v>0</v>
      </c>
      <c r="BJ553" s="17" t="s">
        <v>150</v>
      </c>
      <c r="BK553" s="216">
        <f t="shared" si="109"/>
        <v>0</v>
      </c>
      <c r="BL553" s="17" t="s">
        <v>215</v>
      </c>
      <c r="BM553" s="215" t="s">
        <v>1221</v>
      </c>
    </row>
    <row r="554" spans="1:65" s="2" customFormat="1" ht="21.75" customHeight="1">
      <c r="A554" s="34"/>
      <c r="B554" s="35"/>
      <c r="C554" s="204" t="s">
        <v>1222</v>
      </c>
      <c r="D554" s="204" t="s">
        <v>145</v>
      </c>
      <c r="E554" s="205" t="s">
        <v>1223</v>
      </c>
      <c r="F554" s="206" t="s">
        <v>1224</v>
      </c>
      <c r="G554" s="207" t="s">
        <v>154</v>
      </c>
      <c r="H554" s="208">
        <v>65.210999999999999</v>
      </c>
      <c r="I554" s="209"/>
      <c r="J554" s="210">
        <f t="shared" si="100"/>
        <v>0</v>
      </c>
      <c r="K554" s="206" t="s">
        <v>149</v>
      </c>
      <c r="L554" s="39"/>
      <c r="M554" s="211" t="s">
        <v>1</v>
      </c>
      <c r="N554" s="212" t="s">
        <v>40</v>
      </c>
      <c r="O554" s="72"/>
      <c r="P554" s="213">
        <f t="shared" si="101"/>
        <v>0</v>
      </c>
      <c r="Q554" s="213">
        <v>1.2E-4</v>
      </c>
      <c r="R554" s="213">
        <f t="shared" si="102"/>
        <v>7.8253200000000002E-3</v>
      </c>
      <c r="S554" s="213">
        <v>0</v>
      </c>
      <c r="T554" s="214">
        <f t="shared" si="103"/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15" t="s">
        <v>215</v>
      </c>
      <c r="AT554" s="215" t="s">
        <v>145</v>
      </c>
      <c r="AU554" s="215" t="s">
        <v>83</v>
      </c>
      <c r="AY554" s="17" t="s">
        <v>142</v>
      </c>
      <c r="BE554" s="216">
        <f t="shared" si="104"/>
        <v>0</v>
      </c>
      <c r="BF554" s="216">
        <f t="shared" si="105"/>
        <v>0</v>
      </c>
      <c r="BG554" s="216">
        <f t="shared" si="106"/>
        <v>0</v>
      </c>
      <c r="BH554" s="216">
        <f t="shared" si="107"/>
        <v>0</v>
      </c>
      <c r="BI554" s="216">
        <f t="shared" si="108"/>
        <v>0</v>
      </c>
      <c r="BJ554" s="17" t="s">
        <v>150</v>
      </c>
      <c r="BK554" s="216">
        <f t="shared" si="109"/>
        <v>0</v>
      </c>
      <c r="BL554" s="17" t="s">
        <v>215</v>
      </c>
      <c r="BM554" s="215" t="s">
        <v>1225</v>
      </c>
    </row>
    <row r="555" spans="1:65" s="2" customFormat="1" ht="21.75" customHeight="1">
      <c r="A555" s="34"/>
      <c r="B555" s="35"/>
      <c r="C555" s="204" t="s">
        <v>1226</v>
      </c>
      <c r="D555" s="204" t="s">
        <v>145</v>
      </c>
      <c r="E555" s="205" t="s">
        <v>1227</v>
      </c>
      <c r="F555" s="206" t="s">
        <v>1228</v>
      </c>
      <c r="G555" s="207" t="s">
        <v>154</v>
      </c>
      <c r="H555" s="208">
        <v>130.422</v>
      </c>
      <c r="I555" s="209"/>
      <c r="J555" s="210">
        <f t="shared" si="100"/>
        <v>0</v>
      </c>
      <c r="K555" s="206" t="s">
        <v>149</v>
      </c>
      <c r="L555" s="39"/>
      <c r="M555" s="211" t="s">
        <v>1</v>
      </c>
      <c r="N555" s="212" t="s">
        <v>40</v>
      </c>
      <c r="O555" s="72"/>
      <c r="P555" s="213">
        <f t="shared" si="101"/>
        <v>0</v>
      </c>
      <c r="Q555" s="213">
        <v>1.2E-4</v>
      </c>
      <c r="R555" s="213">
        <f t="shared" si="102"/>
        <v>1.565064E-2</v>
      </c>
      <c r="S555" s="213">
        <v>0</v>
      </c>
      <c r="T555" s="214">
        <f t="shared" si="103"/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215" t="s">
        <v>215</v>
      </c>
      <c r="AT555" s="215" t="s">
        <v>145</v>
      </c>
      <c r="AU555" s="215" t="s">
        <v>83</v>
      </c>
      <c r="AY555" s="17" t="s">
        <v>142</v>
      </c>
      <c r="BE555" s="216">
        <f t="shared" si="104"/>
        <v>0</v>
      </c>
      <c r="BF555" s="216">
        <f t="shared" si="105"/>
        <v>0</v>
      </c>
      <c r="BG555" s="216">
        <f t="shared" si="106"/>
        <v>0</v>
      </c>
      <c r="BH555" s="216">
        <f t="shared" si="107"/>
        <v>0</v>
      </c>
      <c r="BI555" s="216">
        <f t="shared" si="108"/>
        <v>0</v>
      </c>
      <c r="BJ555" s="17" t="s">
        <v>150</v>
      </c>
      <c r="BK555" s="216">
        <f t="shared" si="109"/>
        <v>0</v>
      </c>
      <c r="BL555" s="17" t="s">
        <v>215</v>
      </c>
      <c r="BM555" s="215" t="s">
        <v>1229</v>
      </c>
    </row>
    <row r="556" spans="1:65" s="2" customFormat="1" ht="21.75" customHeight="1">
      <c r="A556" s="34"/>
      <c r="B556" s="35"/>
      <c r="C556" s="204" t="s">
        <v>1230</v>
      </c>
      <c r="D556" s="204" t="s">
        <v>145</v>
      </c>
      <c r="E556" s="205" t="s">
        <v>1231</v>
      </c>
      <c r="F556" s="206" t="s">
        <v>1232</v>
      </c>
      <c r="G556" s="207" t="s">
        <v>154</v>
      </c>
      <c r="H556" s="208">
        <v>1073.97</v>
      </c>
      <c r="I556" s="209"/>
      <c r="J556" s="210">
        <f t="shared" si="100"/>
        <v>0</v>
      </c>
      <c r="K556" s="206" t="s">
        <v>1</v>
      </c>
      <c r="L556" s="39"/>
      <c r="M556" s="211" t="s">
        <v>1</v>
      </c>
      <c r="N556" s="212" t="s">
        <v>40</v>
      </c>
      <c r="O556" s="72"/>
      <c r="P556" s="213">
        <f t="shared" si="101"/>
        <v>0</v>
      </c>
      <c r="Q556" s="213">
        <v>0</v>
      </c>
      <c r="R556" s="213">
        <f t="shared" si="102"/>
        <v>0</v>
      </c>
      <c r="S556" s="213">
        <v>0</v>
      </c>
      <c r="T556" s="214">
        <f t="shared" si="103"/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215" t="s">
        <v>215</v>
      </c>
      <c r="AT556" s="215" t="s">
        <v>145</v>
      </c>
      <c r="AU556" s="215" t="s">
        <v>83</v>
      </c>
      <c r="AY556" s="17" t="s">
        <v>142</v>
      </c>
      <c r="BE556" s="216">
        <f t="shared" si="104"/>
        <v>0</v>
      </c>
      <c r="BF556" s="216">
        <f t="shared" si="105"/>
        <v>0</v>
      </c>
      <c r="BG556" s="216">
        <f t="shared" si="106"/>
        <v>0</v>
      </c>
      <c r="BH556" s="216">
        <f t="shared" si="107"/>
        <v>0</v>
      </c>
      <c r="BI556" s="216">
        <f t="shared" si="108"/>
        <v>0</v>
      </c>
      <c r="BJ556" s="17" t="s">
        <v>150</v>
      </c>
      <c r="BK556" s="216">
        <f t="shared" si="109"/>
        <v>0</v>
      </c>
      <c r="BL556" s="17" t="s">
        <v>215</v>
      </c>
      <c r="BM556" s="215" t="s">
        <v>1233</v>
      </c>
    </row>
    <row r="557" spans="1:65" s="2" customFormat="1" ht="21.75" customHeight="1">
      <c r="A557" s="34"/>
      <c r="B557" s="35"/>
      <c r="C557" s="204" t="s">
        <v>1234</v>
      </c>
      <c r="D557" s="204" t="s">
        <v>145</v>
      </c>
      <c r="E557" s="205" t="s">
        <v>1235</v>
      </c>
      <c r="F557" s="206" t="s">
        <v>1236</v>
      </c>
      <c r="G557" s="207" t="s">
        <v>154</v>
      </c>
      <c r="H557" s="208">
        <v>224.57900000000001</v>
      </c>
      <c r="I557" s="209"/>
      <c r="J557" s="210">
        <f t="shared" si="100"/>
        <v>0</v>
      </c>
      <c r="K557" s="206" t="s">
        <v>1</v>
      </c>
      <c r="L557" s="39"/>
      <c r="M557" s="211" t="s">
        <v>1</v>
      </c>
      <c r="N557" s="212" t="s">
        <v>40</v>
      </c>
      <c r="O557" s="72"/>
      <c r="P557" s="213">
        <f t="shared" si="101"/>
        <v>0</v>
      </c>
      <c r="Q557" s="213">
        <v>0</v>
      </c>
      <c r="R557" s="213">
        <f t="shared" si="102"/>
        <v>0</v>
      </c>
      <c r="S557" s="213">
        <v>0</v>
      </c>
      <c r="T557" s="214">
        <f t="shared" si="103"/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215" t="s">
        <v>215</v>
      </c>
      <c r="AT557" s="215" t="s">
        <v>145</v>
      </c>
      <c r="AU557" s="215" t="s">
        <v>83</v>
      </c>
      <c r="AY557" s="17" t="s">
        <v>142</v>
      </c>
      <c r="BE557" s="216">
        <f t="shared" si="104"/>
        <v>0</v>
      </c>
      <c r="BF557" s="216">
        <f t="shared" si="105"/>
        <v>0</v>
      </c>
      <c r="BG557" s="216">
        <f t="shared" si="106"/>
        <v>0</v>
      </c>
      <c r="BH557" s="216">
        <f t="shared" si="107"/>
        <v>0</v>
      </c>
      <c r="BI557" s="216">
        <f t="shared" si="108"/>
        <v>0</v>
      </c>
      <c r="BJ557" s="17" t="s">
        <v>150</v>
      </c>
      <c r="BK557" s="216">
        <f t="shared" si="109"/>
        <v>0</v>
      </c>
      <c r="BL557" s="17" t="s">
        <v>215</v>
      </c>
      <c r="BM557" s="215" t="s">
        <v>1237</v>
      </c>
    </row>
    <row r="558" spans="1:65" s="2" customFormat="1" ht="16.5" customHeight="1">
      <c r="A558" s="34"/>
      <c r="B558" s="35"/>
      <c r="C558" s="204" t="s">
        <v>1238</v>
      </c>
      <c r="D558" s="204" t="s">
        <v>145</v>
      </c>
      <c r="E558" s="205" t="s">
        <v>1239</v>
      </c>
      <c r="F558" s="206" t="s">
        <v>1240</v>
      </c>
      <c r="G558" s="207" t="s">
        <v>154</v>
      </c>
      <c r="H558" s="208">
        <v>1298.549</v>
      </c>
      <c r="I558" s="209"/>
      <c r="J558" s="210">
        <f t="shared" si="100"/>
        <v>0</v>
      </c>
      <c r="K558" s="206" t="s">
        <v>149</v>
      </c>
      <c r="L558" s="39"/>
      <c r="M558" s="211" t="s">
        <v>1</v>
      </c>
      <c r="N558" s="212" t="s">
        <v>40</v>
      </c>
      <c r="O558" s="72"/>
      <c r="P558" s="213">
        <f t="shared" si="101"/>
        <v>0</v>
      </c>
      <c r="Q558" s="213">
        <v>0</v>
      </c>
      <c r="R558" s="213">
        <f t="shared" si="102"/>
        <v>0</v>
      </c>
      <c r="S558" s="213">
        <v>0</v>
      </c>
      <c r="T558" s="214">
        <f t="shared" si="103"/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15" t="s">
        <v>215</v>
      </c>
      <c r="AT558" s="215" t="s">
        <v>145</v>
      </c>
      <c r="AU558" s="215" t="s">
        <v>83</v>
      </c>
      <c r="AY558" s="17" t="s">
        <v>142</v>
      </c>
      <c r="BE558" s="216">
        <f t="shared" si="104"/>
        <v>0</v>
      </c>
      <c r="BF558" s="216">
        <f t="shared" si="105"/>
        <v>0</v>
      </c>
      <c r="BG558" s="216">
        <f t="shared" si="106"/>
        <v>0</v>
      </c>
      <c r="BH558" s="216">
        <f t="shared" si="107"/>
        <v>0</v>
      </c>
      <c r="BI558" s="216">
        <f t="shared" si="108"/>
        <v>0</v>
      </c>
      <c r="BJ558" s="17" t="s">
        <v>150</v>
      </c>
      <c r="BK558" s="216">
        <f t="shared" si="109"/>
        <v>0</v>
      </c>
      <c r="BL558" s="17" t="s">
        <v>215</v>
      </c>
      <c r="BM558" s="215" t="s">
        <v>1241</v>
      </c>
    </row>
    <row r="559" spans="1:65" s="2" customFormat="1" ht="21.75" customHeight="1">
      <c r="A559" s="34"/>
      <c r="B559" s="35"/>
      <c r="C559" s="204" t="s">
        <v>1242</v>
      </c>
      <c r="D559" s="204" t="s">
        <v>145</v>
      </c>
      <c r="E559" s="205" t="s">
        <v>1243</v>
      </c>
      <c r="F559" s="206" t="s">
        <v>1244</v>
      </c>
      <c r="G559" s="207" t="s">
        <v>154</v>
      </c>
      <c r="H559" s="208">
        <v>2028.7639999999999</v>
      </c>
      <c r="I559" s="209"/>
      <c r="J559" s="210">
        <f t="shared" si="100"/>
        <v>0</v>
      </c>
      <c r="K559" s="206" t="s">
        <v>1</v>
      </c>
      <c r="L559" s="39"/>
      <c r="M559" s="211" t="s">
        <v>1</v>
      </c>
      <c r="N559" s="212" t="s">
        <v>40</v>
      </c>
      <c r="O559" s="72"/>
      <c r="P559" s="213">
        <f t="shared" si="101"/>
        <v>0</v>
      </c>
      <c r="Q559" s="213">
        <v>0</v>
      </c>
      <c r="R559" s="213">
        <f t="shared" si="102"/>
        <v>0</v>
      </c>
      <c r="S559" s="213">
        <v>0</v>
      </c>
      <c r="T559" s="214">
        <f t="shared" si="103"/>
        <v>0</v>
      </c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R559" s="215" t="s">
        <v>215</v>
      </c>
      <c r="AT559" s="215" t="s">
        <v>145</v>
      </c>
      <c r="AU559" s="215" t="s">
        <v>83</v>
      </c>
      <c r="AY559" s="17" t="s">
        <v>142</v>
      </c>
      <c r="BE559" s="216">
        <f t="shared" si="104"/>
        <v>0</v>
      </c>
      <c r="BF559" s="216">
        <f t="shared" si="105"/>
        <v>0</v>
      </c>
      <c r="BG559" s="216">
        <f t="shared" si="106"/>
        <v>0</v>
      </c>
      <c r="BH559" s="216">
        <f t="shared" si="107"/>
        <v>0</v>
      </c>
      <c r="BI559" s="216">
        <f t="shared" si="108"/>
        <v>0</v>
      </c>
      <c r="BJ559" s="17" t="s">
        <v>150</v>
      </c>
      <c r="BK559" s="216">
        <f t="shared" si="109"/>
        <v>0</v>
      </c>
      <c r="BL559" s="17" t="s">
        <v>215</v>
      </c>
      <c r="BM559" s="215" t="s">
        <v>1245</v>
      </c>
    </row>
    <row r="560" spans="1:65" s="2" customFormat="1" ht="16.5" customHeight="1">
      <c r="A560" s="34"/>
      <c r="B560" s="35"/>
      <c r="C560" s="204" t="s">
        <v>1246</v>
      </c>
      <c r="D560" s="204" t="s">
        <v>145</v>
      </c>
      <c r="E560" s="205" t="s">
        <v>1247</v>
      </c>
      <c r="F560" s="206" t="s">
        <v>1248</v>
      </c>
      <c r="G560" s="207" t="s">
        <v>154</v>
      </c>
      <c r="H560" s="208">
        <v>284.16699999999997</v>
      </c>
      <c r="I560" s="209"/>
      <c r="J560" s="210">
        <f t="shared" si="100"/>
        <v>0</v>
      </c>
      <c r="K560" s="206" t="s">
        <v>149</v>
      </c>
      <c r="L560" s="39"/>
      <c r="M560" s="211" t="s">
        <v>1</v>
      </c>
      <c r="N560" s="212" t="s">
        <v>40</v>
      </c>
      <c r="O560" s="72"/>
      <c r="P560" s="213">
        <f t="shared" si="101"/>
        <v>0</v>
      </c>
      <c r="Q560" s="213">
        <v>1.4999999999999999E-4</v>
      </c>
      <c r="R560" s="213">
        <f t="shared" si="102"/>
        <v>4.2625049999999991E-2</v>
      </c>
      <c r="S560" s="213">
        <v>0</v>
      </c>
      <c r="T560" s="214">
        <f t="shared" si="103"/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215" t="s">
        <v>215</v>
      </c>
      <c r="AT560" s="215" t="s">
        <v>145</v>
      </c>
      <c r="AU560" s="215" t="s">
        <v>83</v>
      </c>
      <c r="AY560" s="17" t="s">
        <v>142</v>
      </c>
      <c r="BE560" s="216">
        <f t="shared" si="104"/>
        <v>0</v>
      </c>
      <c r="BF560" s="216">
        <f t="shared" si="105"/>
        <v>0</v>
      </c>
      <c r="BG560" s="216">
        <f t="shared" si="106"/>
        <v>0</v>
      </c>
      <c r="BH560" s="216">
        <f t="shared" si="107"/>
        <v>0</v>
      </c>
      <c r="BI560" s="216">
        <f t="shared" si="108"/>
        <v>0</v>
      </c>
      <c r="BJ560" s="17" t="s">
        <v>150</v>
      </c>
      <c r="BK560" s="216">
        <f t="shared" si="109"/>
        <v>0</v>
      </c>
      <c r="BL560" s="17" t="s">
        <v>215</v>
      </c>
      <c r="BM560" s="215" t="s">
        <v>1249</v>
      </c>
    </row>
    <row r="561" spans="1:65" s="2" customFormat="1" ht="21.75" customHeight="1">
      <c r="A561" s="34"/>
      <c r="B561" s="35"/>
      <c r="C561" s="204" t="s">
        <v>1250</v>
      </c>
      <c r="D561" s="204" t="s">
        <v>145</v>
      </c>
      <c r="E561" s="205" t="s">
        <v>1251</v>
      </c>
      <c r="F561" s="206" t="s">
        <v>1252</v>
      </c>
      <c r="G561" s="207" t="s">
        <v>154</v>
      </c>
      <c r="H561" s="208">
        <v>568.33399999999995</v>
      </c>
      <c r="I561" s="209"/>
      <c r="J561" s="210">
        <f t="shared" si="100"/>
        <v>0</v>
      </c>
      <c r="K561" s="206" t="s">
        <v>149</v>
      </c>
      <c r="L561" s="39"/>
      <c r="M561" s="211" t="s">
        <v>1</v>
      </c>
      <c r="N561" s="212" t="s">
        <v>40</v>
      </c>
      <c r="O561" s="72"/>
      <c r="P561" s="213">
        <f t="shared" si="101"/>
        <v>0</v>
      </c>
      <c r="Q561" s="213">
        <v>1.0300000000000001E-3</v>
      </c>
      <c r="R561" s="213">
        <f t="shared" si="102"/>
        <v>0.58538402</v>
      </c>
      <c r="S561" s="213">
        <v>0</v>
      </c>
      <c r="T561" s="214">
        <f t="shared" si="103"/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215" t="s">
        <v>215</v>
      </c>
      <c r="AT561" s="215" t="s">
        <v>145</v>
      </c>
      <c r="AU561" s="215" t="s">
        <v>83</v>
      </c>
      <c r="AY561" s="17" t="s">
        <v>142</v>
      </c>
      <c r="BE561" s="216">
        <f t="shared" si="104"/>
        <v>0</v>
      </c>
      <c r="BF561" s="216">
        <f t="shared" si="105"/>
        <v>0</v>
      </c>
      <c r="BG561" s="216">
        <f t="shared" si="106"/>
        <v>0</v>
      </c>
      <c r="BH561" s="216">
        <f t="shared" si="107"/>
        <v>0</v>
      </c>
      <c r="BI561" s="216">
        <f t="shared" si="108"/>
        <v>0</v>
      </c>
      <c r="BJ561" s="17" t="s">
        <v>150</v>
      </c>
      <c r="BK561" s="216">
        <f t="shared" si="109"/>
        <v>0</v>
      </c>
      <c r="BL561" s="17" t="s">
        <v>215</v>
      </c>
      <c r="BM561" s="215" t="s">
        <v>1253</v>
      </c>
    </row>
    <row r="562" spans="1:65" s="12" customFormat="1" ht="25.95" customHeight="1">
      <c r="B562" s="188"/>
      <c r="C562" s="189"/>
      <c r="D562" s="190" t="s">
        <v>72</v>
      </c>
      <c r="E562" s="191" t="s">
        <v>163</v>
      </c>
      <c r="F562" s="191" t="s">
        <v>1254</v>
      </c>
      <c r="G562" s="189"/>
      <c r="H562" s="189"/>
      <c r="I562" s="192"/>
      <c r="J562" s="193">
        <f>BK562</f>
        <v>0</v>
      </c>
      <c r="K562" s="189"/>
      <c r="L562" s="194"/>
      <c r="M562" s="195"/>
      <c r="N562" s="196"/>
      <c r="O562" s="196"/>
      <c r="P562" s="197">
        <f>P563</f>
        <v>0</v>
      </c>
      <c r="Q562" s="196"/>
      <c r="R562" s="197">
        <f>R563</f>
        <v>9.9000000000000008E-3</v>
      </c>
      <c r="S562" s="196"/>
      <c r="T562" s="198">
        <f>T563</f>
        <v>0</v>
      </c>
      <c r="AR562" s="199" t="s">
        <v>143</v>
      </c>
      <c r="AT562" s="200" t="s">
        <v>72</v>
      </c>
      <c r="AU562" s="200" t="s">
        <v>73</v>
      </c>
      <c r="AY562" s="199" t="s">
        <v>142</v>
      </c>
      <c r="BK562" s="201">
        <f>BK563</f>
        <v>0</v>
      </c>
    </row>
    <row r="563" spans="1:65" s="12" customFormat="1" ht="22.8" customHeight="1">
      <c r="B563" s="188"/>
      <c r="C563" s="189"/>
      <c r="D563" s="190" t="s">
        <v>72</v>
      </c>
      <c r="E563" s="202" t="s">
        <v>1255</v>
      </c>
      <c r="F563" s="202" t="s">
        <v>1256</v>
      </c>
      <c r="G563" s="189"/>
      <c r="H563" s="189"/>
      <c r="I563" s="192"/>
      <c r="J563" s="203">
        <f>BK563</f>
        <v>0</v>
      </c>
      <c r="K563" s="189"/>
      <c r="L563" s="194"/>
      <c r="M563" s="195"/>
      <c r="N563" s="196"/>
      <c r="O563" s="196"/>
      <c r="P563" s="197">
        <f>P564</f>
        <v>0</v>
      </c>
      <c r="Q563" s="196"/>
      <c r="R563" s="197">
        <f>R564</f>
        <v>9.9000000000000008E-3</v>
      </c>
      <c r="S563" s="196"/>
      <c r="T563" s="198">
        <f>T564</f>
        <v>0</v>
      </c>
      <c r="AR563" s="199" t="s">
        <v>143</v>
      </c>
      <c r="AT563" s="200" t="s">
        <v>72</v>
      </c>
      <c r="AU563" s="200" t="s">
        <v>81</v>
      </c>
      <c r="AY563" s="199" t="s">
        <v>142</v>
      </c>
      <c r="BK563" s="201">
        <f>BK564</f>
        <v>0</v>
      </c>
    </row>
    <row r="564" spans="1:65" s="2" customFormat="1" ht="16.5" customHeight="1">
      <c r="A564" s="34"/>
      <c r="B564" s="35"/>
      <c r="C564" s="204" t="s">
        <v>1257</v>
      </c>
      <c r="D564" s="204" t="s">
        <v>145</v>
      </c>
      <c r="E564" s="205" t="s">
        <v>1258</v>
      </c>
      <c r="F564" s="206" t="s">
        <v>1259</v>
      </c>
      <c r="G564" s="207" t="s">
        <v>1260</v>
      </c>
      <c r="H564" s="208">
        <v>1</v>
      </c>
      <c r="I564" s="209"/>
      <c r="J564" s="210">
        <f>ROUND(I564*H564,2)</f>
        <v>0</v>
      </c>
      <c r="K564" s="206" t="s">
        <v>149</v>
      </c>
      <c r="L564" s="39"/>
      <c r="M564" s="211" t="s">
        <v>1</v>
      </c>
      <c r="N564" s="212" t="s">
        <v>40</v>
      </c>
      <c r="O564" s="72"/>
      <c r="P564" s="213">
        <f>O564*H564</f>
        <v>0</v>
      </c>
      <c r="Q564" s="213">
        <v>9.9000000000000008E-3</v>
      </c>
      <c r="R564" s="213">
        <f>Q564*H564</f>
        <v>9.9000000000000008E-3</v>
      </c>
      <c r="S564" s="213">
        <v>0</v>
      </c>
      <c r="T564" s="214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215" t="s">
        <v>410</v>
      </c>
      <c r="AT564" s="215" t="s">
        <v>145</v>
      </c>
      <c r="AU564" s="215" t="s">
        <v>83</v>
      </c>
      <c r="AY564" s="17" t="s">
        <v>142</v>
      </c>
      <c r="BE564" s="216">
        <f>IF(N564="základní",J564,0)</f>
        <v>0</v>
      </c>
      <c r="BF564" s="216">
        <f>IF(N564="snížená",J564,0)</f>
        <v>0</v>
      </c>
      <c r="BG564" s="216">
        <f>IF(N564="zákl. přenesená",J564,0)</f>
        <v>0</v>
      </c>
      <c r="BH564" s="216">
        <f>IF(N564="sníž. přenesená",J564,0)</f>
        <v>0</v>
      </c>
      <c r="BI564" s="216">
        <f>IF(N564="nulová",J564,0)</f>
        <v>0</v>
      </c>
      <c r="BJ564" s="17" t="s">
        <v>150</v>
      </c>
      <c r="BK564" s="216">
        <f>ROUND(I564*H564,2)</f>
        <v>0</v>
      </c>
      <c r="BL564" s="17" t="s">
        <v>410</v>
      </c>
      <c r="BM564" s="215" t="s">
        <v>1261</v>
      </c>
    </row>
    <row r="565" spans="1:65" s="12" customFormat="1" ht="25.95" customHeight="1">
      <c r="B565" s="188"/>
      <c r="C565" s="189"/>
      <c r="D565" s="190" t="s">
        <v>72</v>
      </c>
      <c r="E565" s="191" t="s">
        <v>1262</v>
      </c>
      <c r="F565" s="191" t="s">
        <v>1263</v>
      </c>
      <c r="G565" s="189"/>
      <c r="H565" s="189"/>
      <c r="I565" s="192"/>
      <c r="J565" s="193">
        <f>BK565</f>
        <v>0</v>
      </c>
      <c r="K565" s="189"/>
      <c r="L565" s="194"/>
      <c r="M565" s="195"/>
      <c r="N565" s="196"/>
      <c r="O565" s="196"/>
      <c r="P565" s="197">
        <f>SUM(P566:P604)</f>
        <v>0</v>
      </c>
      <c r="Q565" s="196"/>
      <c r="R565" s="197">
        <f>SUM(R566:R604)</f>
        <v>0.10125000000000001</v>
      </c>
      <c r="S565" s="196"/>
      <c r="T565" s="198">
        <f>SUM(T566:T604)</f>
        <v>0</v>
      </c>
      <c r="AR565" s="199" t="s">
        <v>150</v>
      </c>
      <c r="AT565" s="200" t="s">
        <v>72</v>
      </c>
      <c r="AU565" s="200" t="s">
        <v>73</v>
      </c>
      <c r="AY565" s="199" t="s">
        <v>142</v>
      </c>
      <c r="BK565" s="201">
        <f>SUM(BK566:BK604)</f>
        <v>0</v>
      </c>
    </row>
    <row r="566" spans="1:65" s="2" customFormat="1" ht="16.5" customHeight="1">
      <c r="A566" s="34"/>
      <c r="B566" s="35"/>
      <c r="C566" s="204" t="s">
        <v>1264</v>
      </c>
      <c r="D566" s="204" t="s">
        <v>145</v>
      </c>
      <c r="E566" s="205" t="s">
        <v>1265</v>
      </c>
      <c r="F566" s="206" t="s">
        <v>1266</v>
      </c>
      <c r="G566" s="207" t="s">
        <v>1267</v>
      </c>
      <c r="H566" s="208">
        <v>40</v>
      </c>
      <c r="I566" s="209"/>
      <c r="J566" s="210">
        <f t="shared" ref="J566:J573" si="110">ROUND(I566*H566,2)</f>
        <v>0</v>
      </c>
      <c r="K566" s="206" t="s">
        <v>149</v>
      </c>
      <c r="L566" s="39"/>
      <c r="M566" s="211" t="s">
        <v>1</v>
      </c>
      <c r="N566" s="212" t="s">
        <v>40</v>
      </c>
      <c r="O566" s="72"/>
      <c r="P566" s="213">
        <f t="shared" ref="P566:P573" si="111">O566*H566</f>
        <v>0</v>
      </c>
      <c r="Q566" s="213">
        <v>0</v>
      </c>
      <c r="R566" s="213">
        <f t="shared" ref="R566:R573" si="112">Q566*H566</f>
        <v>0</v>
      </c>
      <c r="S566" s="213">
        <v>0</v>
      </c>
      <c r="T566" s="214">
        <f t="shared" ref="T566:T573" si="113"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215" t="s">
        <v>1268</v>
      </c>
      <c r="AT566" s="215" t="s">
        <v>145</v>
      </c>
      <c r="AU566" s="215" t="s">
        <v>81</v>
      </c>
      <c r="AY566" s="17" t="s">
        <v>142</v>
      </c>
      <c r="BE566" s="216">
        <f t="shared" ref="BE566:BE573" si="114">IF(N566="základní",J566,0)</f>
        <v>0</v>
      </c>
      <c r="BF566" s="216">
        <f t="shared" ref="BF566:BF573" si="115">IF(N566="snížená",J566,0)</f>
        <v>0</v>
      </c>
      <c r="BG566" s="216">
        <f t="shared" ref="BG566:BG573" si="116">IF(N566="zákl. přenesená",J566,0)</f>
        <v>0</v>
      </c>
      <c r="BH566" s="216">
        <f t="shared" ref="BH566:BH573" si="117">IF(N566="sníž. přenesená",J566,0)</f>
        <v>0</v>
      </c>
      <c r="BI566" s="216">
        <f t="shared" ref="BI566:BI573" si="118">IF(N566="nulová",J566,0)</f>
        <v>0</v>
      </c>
      <c r="BJ566" s="17" t="s">
        <v>150</v>
      </c>
      <c r="BK566" s="216">
        <f t="shared" ref="BK566:BK573" si="119">ROUND(I566*H566,2)</f>
        <v>0</v>
      </c>
      <c r="BL566" s="17" t="s">
        <v>1268</v>
      </c>
      <c r="BM566" s="215" t="s">
        <v>1269</v>
      </c>
    </row>
    <row r="567" spans="1:65" s="2" customFormat="1" ht="16.5" customHeight="1">
      <c r="A567" s="34"/>
      <c r="B567" s="35"/>
      <c r="C567" s="204" t="s">
        <v>1270</v>
      </c>
      <c r="D567" s="204" t="s">
        <v>145</v>
      </c>
      <c r="E567" s="205" t="s">
        <v>1271</v>
      </c>
      <c r="F567" s="206" t="s">
        <v>1272</v>
      </c>
      <c r="G567" s="207" t="s">
        <v>1267</v>
      </c>
      <c r="H567" s="208">
        <v>40</v>
      </c>
      <c r="I567" s="209"/>
      <c r="J567" s="210">
        <f t="shared" si="110"/>
        <v>0</v>
      </c>
      <c r="K567" s="206" t="s">
        <v>149</v>
      </c>
      <c r="L567" s="39"/>
      <c r="M567" s="211" t="s">
        <v>1</v>
      </c>
      <c r="N567" s="212" t="s">
        <v>40</v>
      </c>
      <c r="O567" s="72"/>
      <c r="P567" s="213">
        <f t="shared" si="111"/>
        <v>0</v>
      </c>
      <c r="Q567" s="213">
        <v>0</v>
      </c>
      <c r="R567" s="213">
        <f t="shared" si="112"/>
        <v>0</v>
      </c>
      <c r="S567" s="213">
        <v>0</v>
      </c>
      <c r="T567" s="214">
        <f t="shared" si="113"/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215" t="s">
        <v>1268</v>
      </c>
      <c r="AT567" s="215" t="s">
        <v>145</v>
      </c>
      <c r="AU567" s="215" t="s">
        <v>81</v>
      </c>
      <c r="AY567" s="17" t="s">
        <v>142</v>
      </c>
      <c r="BE567" s="216">
        <f t="shared" si="114"/>
        <v>0</v>
      </c>
      <c r="BF567" s="216">
        <f t="shared" si="115"/>
        <v>0</v>
      </c>
      <c r="BG567" s="216">
        <f t="shared" si="116"/>
        <v>0</v>
      </c>
      <c r="BH567" s="216">
        <f t="shared" si="117"/>
        <v>0</v>
      </c>
      <c r="BI567" s="216">
        <f t="shared" si="118"/>
        <v>0</v>
      </c>
      <c r="BJ567" s="17" t="s">
        <v>150</v>
      </c>
      <c r="BK567" s="216">
        <f t="shared" si="119"/>
        <v>0</v>
      </c>
      <c r="BL567" s="17" t="s">
        <v>1268</v>
      </c>
      <c r="BM567" s="215" t="s">
        <v>1273</v>
      </c>
    </row>
    <row r="568" spans="1:65" s="2" customFormat="1" ht="16.5" customHeight="1">
      <c r="A568" s="34"/>
      <c r="B568" s="35"/>
      <c r="C568" s="204" t="s">
        <v>1274</v>
      </c>
      <c r="D568" s="204" t="s">
        <v>145</v>
      </c>
      <c r="E568" s="205" t="s">
        <v>1275</v>
      </c>
      <c r="F568" s="206" t="s">
        <v>1276</v>
      </c>
      <c r="G568" s="207" t="s">
        <v>1267</v>
      </c>
      <c r="H568" s="208">
        <v>240</v>
      </c>
      <c r="I568" s="209"/>
      <c r="J568" s="210">
        <f t="shared" si="110"/>
        <v>0</v>
      </c>
      <c r="K568" s="206" t="s">
        <v>149</v>
      </c>
      <c r="L568" s="39"/>
      <c r="M568" s="211" t="s">
        <v>1</v>
      </c>
      <c r="N568" s="212" t="s">
        <v>40</v>
      </c>
      <c r="O568" s="72"/>
      <c r="P568" s="213">
        <f t="shared" si="111"/>
        <v>0</v>
      </c>
      <c r="Q568" s="213">
        <v>0</v>
      </c>
      <c r="R568" s="213">
        <f t="shared" si="112"/>
        <v>0</v>
      </c>
      <c r="S568" s="213">
        <v>0</v>
      </c>
      <c r="T568" s="214">
        <f t="shared" si="113"/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215" t="s">
        <v>1268</v>
      </c>
      <c r="AT568" s="215" t="s">
        <v>145</v>
      </c>
      <c r="AU568" s="215" t="s">
        <v>81</v>
      </c>
      <c r="AY568" s="17" t="s">
        <v>142</v>
      </c>
      <c r="BE568" s="216">
        <f t="shared" si="114"/>
        <v>0</v>
      </c>
      <c r="BF568" s="216">
        <f t="shared" si="115"/>
        <v>0</v>
      </c>
      <c r="BG568" s="216">
        <f t="shared" si="116"/>
        <v>0</v>
      </c>
      <c r="BH568" s="216">
        <f t="shared" si="117"/>
        <v>0</v>
      </c>
      <c r="BI568" s="216">
        <f t="shared" si="118"/>
        <v>0</v>
      </c>
      <c r="BJ568" s="17" t="s">
        <v>150</v>
      </c>
      <c r="BK568" s="216">
        <f t="shared" si="119"/>
        <v>0</v>
      </c>
      <c r="BL568" s="17" t="s">
        <v>1268</v>
      </c>
      <c r="BM568" s="215" t="s">
        <v>1277</v>
      </c>
    </row>
    <row r="569" spans="1:65" s="2" customFormat="1" ht="16.5" customHeight="1">
      <c r="A569" s="34"/>
      <c r="B569" s="35"/>
      <c r="C569" s="204" t="s">
        <v>1278</v>
      </c>
      <c r="D569" s="204" t="s">
        <v>145</v>
      </c>
      <c r="E569" s="205" t="s">
        <v>1279</v>
      </c>
      <c r="F569" s="206" t="s">
        <v>1280</v>
      </c>
      <c r="G569" s="207" t="s">
        <v>1267</v>
      </c>
      <c r="H569" s="208">
        <v>40</v>
      </c>
      <c r="I569" s="209"/>
      <c r="J569" s="210">
        <f t="shared" si="110"/>
        <v>0</v>
      </c>
      <c r="K569" s="206" t="s">
        <v>149</v>
      </c>
      <c r="L569" s="39"/>
      <c r="M569" s="211" t="s">
        <v>1</v>
      </c>
      <c r="N569" s="212" t="s">
        <v>40</v>
      </c>
      <c r="O569" s="72"/>
      <c r="P569" s="213">
        <f t="shared" si="111"/>
        <v>0</v>
      </c>
      <c r="Q569" s="213">
        <v>0</v>
      </c>
      <c r="R569" s="213">
        <f t="shared" si="112"/>
        <v>0</v>
      </c>
      <c r="S569" s="213">
        <v>0</v>
      </c>
      <c r="T569" s="214">
        <f t="shared" si="113"/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215" t="s">
        <v>1268</v>
      </c>
      <c r="AT569" s="215" t="s">
        <v>145</v>
      </c>
      <c r="AU569" s="215" t="s">
        <v>81</v>
      </c>
      <c r="AY569" s="17" t="s">
        <v>142</v>
      </c>
      <c r="BE569" s="216">
        <f t="shared" si="114"/>
        <v>0</v>
      </c>
      <c r="BF569" s="216">
        <f t="shared" si="115"/>
        <v>0</v>
      </c>
      <c r="BG569" s="216">
        <f t="shared" si="116"/>
        <v>0</v>
      </c>
      <c r="BH569" s="216">
        <f t="shared" si="117"/>
        <v>0</v>
      </c>
      <c r="BI569" s="216">
        <f t="shared" si="118"/>
        <v>0</v>
      </c>
      <c r="BJ569" s="17" t="s">
        <v>150</v>
      </c>
      <c r="BK569" s="216">
        <f t="shared" si="119"/>
        <v>0</v>
      </c>
      <c r="BL569" s="17" t="s">
        <v>1268</v>
      </c>
      <c r="BM569" s="215" t="s">
        <v>1281</v>
      </c>
    </row>
    <row r="570" spans="1:65" s="2" customFormat="1" ht="16.5" customHeight="1">
      <c r="A570" s="34"/>
      <c r="B570" s="35"/>
      <c r="C570" s="204" t="s">
        <v>1282</v>
      </c>
      <c r="D570" s="204" t="s">
        <v>145</v>
      </c>
      <c r="E570" s="205" t="s">
        <v>1283</v>
      </c>
      <c r="F570" s="206" t="s">
        <v>1284</v>
      </c>
      <c r="G570" s="207" t="s">
        <v>1267</v>
      </c>
      <c r="H570" s="208">
        <v>40</v>
      </c>
      <c r="I570" s="209"/>
      <c r="J570" s="210">
        <f t="shared" si="110"/>
        <v>0</v>
      </c>
      <c r="K570" s="206" t="s">
        <v>149</v>
      </c>
      <c r="L570" s="39"/>
      <c r="M570" s="211" t="s">
        <v>1</v>
      </c>
      <c r="N570" s="212" t="s">
        <v>40</v>
      </c>
      <c r="O570" s="72"/>
      <c r="P570" s="213">
        <f t="shared" si="111"/>
        <v>0</v>
      </c>
      <c r="Q570" s="213">
        <v>0</v>
      </c>
      <c r="R570" s="213">
        <f t="shared" si="112"/>
        <v>0</v>
      </c>
      <c r="S570" s="213">
        <v>0</v>
      </c>
      <c r="T570" s="214">
        <f t="shared" si="113"/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15" t="s">
        <v>1268</v>
      </c>
      <c r="AT570" s="215" t="s">
        <v>145</v>
      </c>
      <c r="AU570" s="215" t="s">
        <v>81</v>
      </c>
      <c r="AY570" s="17" t="s">
        <v>142</v>
      </c>
      <c r="BE570" s="216">
        <f t="shared" si="114"/>
        <v>0</v>
      </c>
      <c r="BF570" s="216">
        <f t="shared" si="115"/>
        <v>0</v>
      </c>
      <c r="BG570" s="216">
        <f t="shared" si="116"/>
        <v>0</v>
      </c>
      <c r="BH570" s="216">
        <f t="shared" si="117"/>
        <v>0</v>
      </c>
      <c r="BI570" s="216">
        <f t="shared" si="118"/>
        <v>0</v>
      </c>
      <c r="BJ570" s="17" t="s">
        <v>150</v>
      </c>
      <c r="BK570" s="216">
        <f t="shared" si="119"/>
        <v>0</v>
      </c>
      <c r="BL570" s="17" t="s">
        <v>1268</v>
      </c>
      <c r="BM570" s="215" t="s">
        <v>1285</v>
      </c>
    </row>
    <row r="571" spans="1:65" s="2" customFormat="1" ht="16.5" customHeight="1">
      <c r="A571" s="34"/>
      <c r="B571" s="35"/>
      <c r="C571" s="204" t="s">
        <v>1286</v>
      </c>
      <c r="D571" s="204" t="s">
        <v>145</v>
      </c>
      <c r="E571" s="205" t="s">
        <v>1287</v>
      </c>
      <c r="F571" s="206" t="s">
        <v>1288</v>
      </c>
      <c r="G571" s="207" t="s">
        <v>1267</v>
      </c>
      <c r="H571" s="208">
        <v>40</v>
      </c>
      <c r="I571" s="209"/>
      <c r="J571" s="210">
        <f t="shared" si="110"/>
        <v>0</v>
      </c>
      <c r="K571" s="206" t="s">
        <v>149</v>
      </c>
      <c r="L571" s="39"/>
      <c r="M571" s="211" t="s">
        <v>1</v>
      </c>
      <c r="N571" s="212" t="s">
        <v>40</v>
      </c>
      <c r="O571" s="72"/>
      <c r="P571" s="213">
        <f t="shared" si="111"/>
        <v>0</v>
      </c>
      <c r="Q571" s="213">
        <v>0</v>
      </c>
      <c r="R571" s="213">
        <f t="shared" si="112"/>
        <v>0</v>
      </c>
      <c r="S571" s="213">
        <v>0</v>
      </c>
      <c r="T571" s="214">
        <f t="shared" si="113"/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215" t="s">
        <v>1268</v>
      </c>
      <c r="AT571" s="215" t="s">
        <v>145</v>
      </c>
      <c r="AU571" s="215" t="s">
        <v>81</v>
      </c>
      <c r="AY571" s="17" t="s">
        <v>142</v>
      </c>
      <c r="BE571" s="216">
        <f t="shared" si="114"/>
        <v>0</v>
      </c>
      <c r="BF571" s="216">
        <f t="shared" si="115"/>
        <v>0</v>
      </c>
      <c r="BG571" s="216">
        <f t="shared" si="116"/>
        <v>0</v>
      </c>
      <c r="BH571" s="216">
        <f t="shared" si="117"/>
        <v>0</v>
      </c>
      <c r="BI571" s="216">
        <f t="shared" si="118"/>
        <v>0</v>
      </c>
      <c r="BJ571" s="17" t="s">
        <v>150</v>
      </c>
      <c r="BK571" s="216">
        <f t="shared" si="119"/>
        <v>0</v>
      </c>
      <c r="BL571" s="17" t="s">
        <v>1268</v>
      </c>
      <c r="BM571" s="215" t="s">
        <v>1289</v>
      </c>
    </row>
    <row r="572" spans="1:65" s="2" customFormat="1" ht="16.5" customHeight="1">
      <c r="A572" s="34"/>
      <c r="B572" s="35"/>
      <c r="C572" s="204" t="s">
        <v>1290</v>
      </c>
      <c r="D572" s="204" t="s">
        <v>145</v>
      </c>
      <c r="E572" s="205" t="s">
        <v>1291</v>
      </c>
      <c r="F572" s="206" t="s">
        <v>1292</v>
      </c>
      <c r="G572" s="207" t="s">
        <v>1267</v>
      </c>
      <c r="H572" s="208">
        <v>40</v>
      </c>
      <c r="I572" s="209"/>
      <c r="J572" s="210">
        <f t="shared" si="110"/>
        <v>0</v>
      </c>
      <c r="K572" s="206" t="s">
        <v>149</v>
      </c>
      <c r="L572" s="39"/>
      <c r="M572" s="211" t="s">
        <v>1</v>
      </c>
      <c r="N572" s="212" t="s">
        <v>40</v>
      </c>
      <c r="O572" s="72"/>
      <c r="P572" s="213">
        <f t="shared" si="111"/>
        <v>0</v>
      </c>
      <c r="Q572" s="213">
        <v>0</v>
      </c>
      <c r="R572" s="213">
        <f t="shared" si="112"/>
        <v>0</v>
      </c>
      <c r="S572" s="213">
        <v>0</v>
      </c>
      <c r="T572" s="214">
        <f t="shared" si="113"/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15" t="s">
        <v>1268</v>
      </c>
      <c r="AT572" s="215" t="s">
        <v>145</v>
      </c>
      <c r="AU572" s="215" t="s">
        <v>81</v>
      </c>
      <c r="AY572" s="17" t="s">
        <v>142</v>
      </c>
      <c r="BE572" s="216">
        <f t="shared" si="114"/>
        <v>0</v>
      </c>
      <c r="BF572" s="216">
        <f t="shared" si="115"/>
        <v>0</v>
      </c>
      <c r="BG572" s="216">
        <f t="shared" si="116"/>
        <v>0</v>
      </c>
      <c r="BH572" s="216">
        <f t="shared" si="117"/>
        <v>0</v>
      </c>
      <c r="BI572" s="216">
        <f t="shared" si="118"/>
        <v>0</v>
      </c>
      <c r="BJ572" s="17" t="s">
        <v>150</v>
      </c>
      <c r="BK572" s="216">
        <f t="shared" si="119"/>
        <v>0</v>
      </c>
      <c r="BL572" s="17" t="s">
        <v>1268</v>
      </c>
      <c r="BM572" s="215" t="s">
        <v>1293</v>
      </c>
    </row>
    <row r="573" spans="1:65" s="2" customFormat="1" ht="21.75" customHeight="1">
      <c r="A573" s="34"/>
      <c r="B573" s="35"/>
      <c r="C573" s="217" t="s">
        <v>1294</v>
      </c>
      <c r="D573" s="217" t="s">
        <v>163</v>
      </c>
      <c r="E573" s="218" t="s">
        <v>1295</v>
      </c>
      <c r="F573" s="219" t="s">
        <v>1296</v>
      </c>
      <c r="G573" s="220" t="s">
        <v>166</v>
      </c>
      <c r="H573" s="221">
        <v>1</v>
      </c>
      <c r="I573" s="222"/>
      <c r="J573" s="223">
        <f t="shared" si="110"/>
        <v>0</v>
      </c>
      <c r="K573" s="219" t="s">
        <v>1</v>
      </c>
      <c r="L573" s="224"/>
      <c r="M573" s="225" t="s">
        <v>1</v>
      </c>
      <c r="N573" s="226" t="s">
        <v>40</v>
      </c>
      <c r="O573" s="72"/>
      <c r="P573" s="213">
        <f t="shared" si="111"/>
        <v>0</v>
      </c>
      <c r="Q573" s="213">
        <v>0</v>
      </c>
      <c r="R573" s="213">
        <f t="shared" si="112"/>
        <v>0</v>
      </c>
      <c r="S573" s="213">
        <v>0</v>
      </c>
      <c r="T573" s="214">
        <f t="shared" si="113"/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215" t="s">
        <v>1268</v>
      </c>
      <c r="AT573" s="215" t="s">
        <v>163</v>
      </c>
      <c r="AU573" s="215" t="s">
        <v>81</v>
      </c>
      <c r="AY573" s="17" t="s">
        <v>142</v>
      </c>
      <c r="BE573" s="216">
        <f t="shared" si="114"/>
        <v>0</v>
      </c>
      <c r="BF573" s="216">
        <f t="shared" si="115"/>
        <v>0</v>
      </c>
      <c r="BG573" s="216">
        <f t="shared" si="116"/>
        <v>0</v>
      </c>
      <c r="BH573" s="216">
        <f t="shared" si="117"/>
        <v>0</v>
      </c>
      <c r="BI573" s="216">
        <f t="shared" si="118"/>
        <v>0</v>
      </c>
      <c r="BJ573" s="17" t="s">
        <v>150</v>
      </c>
      <c r="BK573" s="216">
        <f t="shared" si="119"/>
        <v>0</v>
      </c>
      <c r="BL573" s="17" t="s">
        <v>1268</v>
      </c>
      <c r="BM573" s="215" t="s">
        <v>1297</v>
      </c>
    </row>
    <row r="574" spans="1:65" s="13" customFormat="1" ht="10.199999999999999">
      <c r="B574" s="227"/>
      <c r="C574" s="228"/>
      <c r="D574" s="229" t="s">
        <v>169</v>
      </c>
      <c r="E574" s="230" t="s">
        <v>1</v>
      </c>
      <c r="F574" s="231" t="s">
        <v>1298</v>
      </c>
      <c r="G574" s="228"/>
      <c r="H574" s="232">
        <v>1</v>
      </c>
      <c r="I574" s="233"/>
      <c r="J574" s="228"/>
      <c r="K574" s="228"/>
      <c r="L574" s="234"/>
      <c r="M574" s="235"/>
      <c r="N574" s="236"/>
      <c r="O574" s="236"/>
      <c r="P574" s="236"/>
      <c r="Q574" s="236"/>
      <c r="R574" s="236"/>
      <c r="S574" s="236"/>
      <c r="T574" s="237"/>
      <c r="AT574" s="238" t="s">
        <v>169</v>
      </c>
      <c r="AU574" s="238" t="s">
        <v>81</v>
      </c>
      <c r="AV574" s="13" t="s">
        <v>83</v>
      </c>
      <c r="AW574" s="13" t="s">
        <v>30</v>
      </c>
      <c r="AX574" s="13" t="s">
        <v>73</v>
      </c>
      <c r="AY574" s="238" t="s">
        <v>142</v>
      </c>
    </row>
    <row r="575" spans="1:65" s="14" customFormat="1" ht="10.199999999999999">
      <c r="B575" s="239"/>
      <c r="C575" s="240"/>
      <c r="D575" s="229" t="s">
        <v>169</v>
      </c>
      <c r="E575" s="241" t="s">
        <v>1</v>
      </c>
      <c r="F575" s="242" t="s">
        <v>170</v>
      </c>
      <c r="G575" s="240"/>
      <c r="H575" s="243">
        <v>1</v>
      </c>
      <c r="I575" s="244"/>
      <c r="J575" s="240"/>
      <c r="K575" s="240"/>
      <c r="L575" s="245"/>
      <c r="M575" s="246"/>
      <c r="N575" s="247"/>
      <c r="O575" s="247"/>
      <c r="P575" s="247"/>
      <c r="Q575" s="247"/>
      <c r="R575" s="247"/>
      <c r="S575" s="247"/>
      <c r="T575" s="248"/>
      <c r="AT575" s="249" t="s">
        <v>169</v>
      </c>
      <c r="AU575" s="249" t="s">
        <v>81</v>
      </c>
      <c r="AV575" s="14" t="s">
        <v>150</v>
      </c>
      <c r="AW575" s="14" t="s">
        <v>30</v>
      </c>
      <c r="AX575" s="14" t="s">
        <v>81</v>
      </c>
      <c r="AY575" s="249" t="s">
        <v>142</v>
      </c>
    </row>
    <row r="576" spans="1:65" s="2" customFormat="1" ht="21.75" customHeight="1">
      <c r="A576" s="34"/>
      <c r="B576" s="35"/>
      <c r="C576" s="217" t="s">
        <v>1299</v>
      </c>
      <c r="D576" s="217" t="s">
        <v>163</v>
      </c>
      <c r="E576" s="218" t="s">
        <v>1300</v>
      </c>
      <c r="F576" s="219" t="s">
        <v>1301</v>
      </c>
      <c r="G576" s="220" t="s">
        <v>166</v>
      </c>
      <c r="H576" s="221">
        <v>7</v>
      </c>
      <c r="I576" s="222"/>
      <c r="J576" s="223">
        <f>ROUND(I576*H576,2)</f>
        <v>0</v>
      </c>
      <c r="K576" s="219" t="s">
        <v>1</v>
      </c>
      <c r="L576" s="224"/>
      <c r="M576" s="225" t="s">
        <v>1</v>
      </c>
      <c r="N576" s="226" t="s">
        <v>40</v>
      </c>
      <c r="O576" s="72"/>
      <c r="P576" s="213">
        <f>O576*H576</f>
        <v>0</v>
      </c>
      <c r="Q576" s="213">
        <v>0</v>
      </c>
      <c r="R576" s="213">
        <f>Q576*H576</f>
        <v>0</v>
      </c>
      <c r="S576" s="213">
        <v>0</v>
      </c>
      <c r="T576" s="214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215" t="s">
        <v>1268</v>
      </c>
      <c r="AT576" s="215" t="s">
        <v>163</v>
      </c>
      <c r="AU576" s="215" t="s">
        <v>81</v>
      </c>
      <c r="AY576" s="17" t="s">
        <v>142</v>
      </c>
      <c r="BE576" s="216">
        <f>IF(N576="základní",J576,0)</f>
        <v>0</v>
      </c>
      <c r="BF576" s="216">
        <f>IF(N576="snížená",J576,0)</f>
        <v>0</v>
      </c>
      <c r="BG576" s="216">
        <f>IF(N576="zákl. přenesená",J576,0)</f>
        <v>0</v>
      </c>
      <c r="BH576" s="216">
        <f>IF(N576="sníž. přenesená",J576,0)</f>
        <v>0</v>
      </c>
      <c r="BI576" s="216">
        <f>IF(N576="nulová",J576,0)</f>
        <v>0</v>
      </c>
      <c r="BJ576" s="17" t="s">
        <v>150</v>
      </c>
      <c r="BK576" s="216">
        <f>ROUND(I576*H576,2)</f>
        <v>0</v>
      </c>
      <c r="BL576" s="17" t="s">
        <v>1268</v>
      </c>
      <c r="BM576" s="215" t="s">
        <v>1302</v>
      </c>
    </row>
    <row r="577" spans="1:65" s="13" customFormat="1" ht="10.199999999999999">
      <c r="B577" s="227"/>
      <c r="C577" s="228"/>
      <c r="D577" s="229" t="s">
        <v>169</v>
      </c>
      <c r="E577" s="230" t="s">
        <v>1</v>
      </c>
      <c r="F577" s="231" t="s">
        <v>1303</v>
      </c>
      <c r="G577" s="228"/>
      <c r="H577" s="232">
        <v>7</v>
      </c>
      <c r="I577" s="233"/>
      <c r="J577" s="228"/>
      <c r="K577" s="228"/>
      <c r="L577" s="234"/>
      <c r="M577" s="235"/>
      <c r="N577" s="236"/>
      <c r="O577" s="236"/>
      <c r="P577" s="236"/>
      <c r="Q577" s="236"/>
      <c r="R577" s="236"/>
      <c r="S577" s="236"/>
      <c r="T577" s="237"/>
      <c r="AT577" s="238" t="s">
        <v>169</v>
      </c>
      <c r="AU577" s="238" t="s">
        <v>81</v>
      </c>
      <c r="AV577" s="13" t="s">
        <v>83</v>
      </c>
      <c r="AW577" s="13" t="s">
        <v>30</v>
      </c>
      <c r="AX577" s="13" t="s">
        <v>73</v>
      </c>
      <c r="AY577" s="238" t="s">
        <v>142</v>
      </c>
    </row>
    <row r="578" spans="1:65" s="14" customFormat="1" ht="10.199999999999999">
      <c r="B578" s="239"/>
      <c r="C578" s="240"/>
      <c r="D578" s="229" t="s">
        <v>169</v>
      </c>
      <c r="E578" s="241" t="s">
        <v>1</v>
      </c>
      <c r="F578" s="242" t="s">
        <v>170</v>
      </c>
      <c r="G578" s="240"/>
      <c r="H578" s="243">
        <v>7</v>
      </c>
      <c r="I578" s="244"/>
      <c r="J578" s="240"/>
      <c r="K578" s="240"/>
      <c r="L578" s="245"/>
      <c r="M578" s="246"/>
      <c r="N578" s="247"/>
      <c r="O578" s="247"/>
      <c r="P578" s="247"/>
      <c r="Q578" s="247"/>
      <c r="R578" s="247"/>
      <c r="S578" s="247"/>
      <c r="T578" s="248"/>
      <c r="AT578" s="249" t="s">
        <v>169</v>
      </c>
      <c r="AU578" s="249" t="s">
        <v>81</v>
      </c>
      <c r="AV578" s="14" t="s">
        <v>150</v>
      </c>
      <c r="AW578" s="14" t="s">
        <v>30</v>
      </c>
      <c r="AX578" s="14" t="s">
        <v>81</v>
      </c>
      <c r="AY578" s="249" t="s">
        <v>142</v>
      </c>
    </row>
    <row r="579" spans="1:65" s="2" customFormat="1" ht="21.75" customHeight="1">
      <c r="A579" s="34"/>
      <c r="B579" s="35"/>
      <c r="C579" s="217" t="s">
        <v>1304</v>
      </c>
      <c r="D579" s="217" t="s">
        <v>163</v>
      </c>
      <c r="E579" s="218" t="s">
        <v>1305</v>
      </c>
      <c r="F579" s="219" t="s">
        <v>1306</v>
      </c>
      <c r="G579" s="220" t="s">
        <v>166</v>
      </c>
      <c r="H579" s="221">
        <v>1</v>
      </c>
      <c r="I579" s="222"/>
      <c r="J579" s="223">
        <f>ROUND(I579*H579,2)</f>
        <v>0</v>
      </c>
      <c r="K579" s="219" t="s">
        <v>1</v>
      </c>
      <c r="L579" s="224"/>
      <c r="M579" s="225" t="s">
        <v>1</v>
      </c>
      <c r="N579" s="226" t="s">
        <v>40</v>
      </c>
      <c r="O579" s="72"/>
      <c r="P579" s="213">
        <f>O579*H579</f>
        <v>0</v>
      </c>
      <c r="Q579" s="213">
        <v>0</v>
      </c>
      <c r="R579" s="213">
        <f>Q579*H579</f>
        <v>0</v>
      </c>
      <c r="S579" s="213">
        <v>0</v>
      </c>
      <c r="T579" s="214">
        <f>S579*H579</f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215" t="s">
        <v>1268</v>
      </c>
      <c r="AT579" s="215" t="s">
        <v>163</v>
      </c>
      <c r="AU579" s="215" t="s">
        <v>81</v>
      </c>
      <c r="AY579" s="17" t="s">
        <v>142</v>
      </c>
      <c r="BE579" s="216">
        <f>IF(N579="základní",J579,0)</f>
        <v>0</v>
      </c>
      <c r="BF579" s="216">
        <f>IF(N579="snížená",J579,0)</f>
        <v>0</v>
      </c>
      <c r="BG579" s="216">
        <f>IF(N579="zákl. přenesená",J579,0)</f>
        <v>0</v>
      </c>
      <c r="BH579" s="216">
        <f>IF(N579="sníž. přenesená",J579,0)</f>
        <v>0</v>
      </c>
      <c r="BI579" s="216">
        <f>IF(N579="nulová",J579,0)</f>
        <v>0</v>
      </c>
      <c r="BJ579" s="17" t="s">
        <v>150</v>
      </c>
      <c r="BK579" s="216">
        <f>ROUND(I579*H579,2)</f>
        <v>0</v>
      </c>
      <c r="BL579" s="17" t="s">
        <v>1268</v>
      </c>
      <c r="BM579" s="215" t="s">
        <v>1307</v>
      </c>
    </row>
    <row r="580" spans="1:65" s="13" customFormat="1" ht="10.199999999999999">
      <c r="B580" s="227"/>
      <c r="C580" s="228"/>
      <c r="D580" s="229" t="s">
        <v>169</v>
      </c>
      <c r="E580" s="230" t="s">
        <v>1</v>
      </c>
      <c r="F580" s="231" t="s">
        <v>1308</v>
      </c>
      <c r="G580" s="228"/>
      <c r="H580" s="232">
        <v>1</v>
      </c>
      <c r="I580" s="233"/>
      <c r="J580" s="228"/>
      <c r="K580" s="228"/>
      <c r="L580" s="234"/>
      <c r="M580" s="235"/>
      <c r="N580" s="236"/>
      <c r="O580" s="236"/>
      <c r="P580" s="236"/>
      <c r="Q580" s="236"/>
      <c r="R580" s="236"/>
      <c r="S580" s="236"/>
      <c r="T580" s="237"/>
      <c r="AT580" s="238" t="s">
        <v>169</v>
      </c>
      <c r="AU580" s="238" t="s">
        <v>81</v>
      </c>
      <c r="AV580" s="13" t="s">
        <v>83</v>
      </c>
      <c r="AW580" s="13" t="s">
        <v>30</v>
      </c>
      <c r="AX580" s="13" t="s">
        <v>73</v>
      </c>
      <c r="AY580" s="238" t="s">
        <v>142</v>
      </c>
    </row>
    <row r="581" spans="1:65" s="14" customFormat="1" ht="10.199999999999999">
      <c r="B581" s="239"/>
      <c r="C581" s="240"/>
      <c r="D581" s="229" t="s">
        <v>169</v>
      </c>
      <c r="E581" s="241" t="s">
        <v>1</v>
      </c>
      <c r="F581" s="242" t="s">
        <v>170</v>
      </c>
      <c r="G581" s="240"/>
      <c r="H581" s="243">
        <v>1</v>
      </c>
      <c r="I581" s="244"/>
      <c r="J581" s="240"/>
      <c r="K581" s="240"/>
      <c r="L581" s="245"/>
      <c r="M581" s="246"/>
      <c r="N581" s="247"/>
      <c r="O581" s="247"/>
      <c r="P581" s="247"/>
      <c r="Q581" s="247"/>
      <c r="R581" s="247"/>
      <c r="S581" s="247"/>
      <c r="T581" s="248"/>
      <c r="AT581" s="249" t="s">
        <v>169</v>
      </c>
      <c r="AU581" s="249" t="s">
        <v>81</v>
      </c>
      <c r="AV581" s="14" t="s">
        <v>150</v>
      </c>
      <c r="AW581" s="14" t="s">
        <v>30</v>
      </c>
      <c r="AX581" s="14" t="s">
        <v>81</v>
      </c>
      <c r="AY581" s="249" t="s">
        <v>142</v>
      </c>
    </row>
    <row r="582" spans="1:65" s="2" customFormat="1" ht="16.5" customHeight="1">
      <c r="A582" s="34"/>
      <c r="B582" s="35"/>
      <c r="C582" s="204" t="s">
        <v>1309</v>
      </c>
      <c r="D582" s="204" t="s">
        <v>145</v>
      </c>
      <c r="E582" s="205" t="s">
        <v>1310</v>
      </c>
      <c r="F582" s="206" t="s">
        <v>1311</v>
      </c>
      <c r="G582" s="207" t="s">
        <v>1267</v>
      </c>
      <c r="H582" s="208">
        <v>40</v>
      </c>
      <c r="I582" s="209"/>
      <c r="J582" s="210">
        <f>ROUND(I582*H582,2)</f>
        <v>0</v>
      </c>
      <c r="K582" s="206" t="s">
        <v>149</v>
      </c>
      <c r="L582" s="39"/>
      <c r="M582" s="211" t="s">
        <v>1</v>
      </c>
      <c r="N582" s="212" t="s">
        <v>40</v>
      </c>
      <c r="O582" s="72"/>
      <c r="P582" s="213">
        <f>O582*H582</f>
        <v>0</v>
      </c>
      <c r="Q582" s="213">
        <v>0</v>
      </c>
      <c r="R582" s="213">
        <f>Q582*H582</f>
        <v>0</v>
      </c>
      <c r="S582" s="213">
        <v>0</v>
      </c>
      <c r="T582" s="214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215" t="s">
        <v>1268</v>
      </c>
      <c r="AT582" s="215" t="s">
        <v>145</v>
      </c>
      <c r="AU582" s="215" t="s">
        <v>81</v>
      </c>
      <c r="AY582" s="17" t="s">
        <v>142</v>
      </c>
      <c r="BE582" s="216">
        <f>IF(N582="základní",J582,0)</f>
        <v>0</v>
      </c>
      <c r="BF582" s="216">
        <f>IF(N582="snížená",J582,0)</f>
        <v>0</v>
      </c>
      <c r="BG582" s="216">
        <f>IF(N582="zákl. přenesená",J582,0)</f>
        <v>0</v>
      </c>
      <c r="BH582" s="216">
        <f>IF(N582="sníž. přenesená",J582,0)</f>
        <v>0</v>
      </c>
      <c r="BI582" s="216">
        <f>IF(N582="nulová",J582,0)</f>
        <v>0</v>
      </c>
      <c r="BJ582" s="17" t="s">
        <v>150</v>
      </c>
      <c r="BK582" s="216">
        <f>ROUND(I582*H582,2)</f>
        <v>0</v>
      </c>
      <c r="BL582" s="17" t="s">
        <v>1268</v>
      </c>
      <c r="BM582" s="215" t="s">
        <v>1312</v>
      </c>
    </row>
    <row r="583" spans="1:65" s="2" customFormat="1" ht="16.5" customHeight="1">
      <c r="A583" s="34"/>
      <c r="B583" s="35"/>
      <c r="C583" s="204" t="s">
        <v>1313</v>
      </c>
      <c r="D583" s="204" t="s">
        <v>145</v>
      </c>
      <c r="E583" s="205" t="s">
        <v>1314</v>
      </c>
      <c r="F583" s="206" t="s">
        <v>1315</v>
      </c>
      <c r="G583" s="207" t="s">
        <v>1267</v>
      </c>
      <c r="H583" s="208">
        <v>40</v>
      </c>
      <c r="I583" s="209"/>
      <c r="J583" s="210">
        <f>ROUND(I583*H583,2)</f>
        <v>0</v>
      </c>
      <c r="K583" s="206" t="s">
        <v>149</v>
      </c>
      <c r="L583" s="39"/>
      <c r="M583" s="211" t="s">
        <v>1</v>
      </c>
      <c r="N583" s="212" t="s">
        <v>40</v>
      </c>
      <c r="O583" s="72"/>
      <c r="P583" s="213">
        <f>O583*H583</f>
        <v>0</v>
      </c>
      <c r="Q583" s="213">
        <v>0</v>
      </c>
      <c r="R583" s="213">
        <f>Q583*H583</f>
        <v>0</v>
      </c>
      <c r="S583" s="213">
        <v>0</v>
      </c>
      <c r="T583" s="214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215" t="s">
        <v>1268</v>
      </c>
      <c r="AT583" s="215" t="s">
        <v>145</v>
      </c>
      <c r="AU583" s="215" t="s">
        <v>81</v>
      </c>
      <c r="AY583" s="17" t="s">
        <v>142</v>
      </c>
      <c r="BE583" s="216">
        <f>IF(N583="základní",J583,0)</f>
        <v>0</v>
      </c>
      <c r="BF583" s="216">
        <f>IF(N583="snížená",J583,0)</f>
        <v>0</v>
      </c>
      <c r="BG583" s="216">
        <f>IF(N583="zákl. přenesená",J583,0)</f>
        <v>0</v>
      </c>
      <c r="BH583" s="216">
        <f>IF(N583="sníž. přenesená",J583,0)</f>
        <v>0</v>
      </c>
      <c r="BI583" s="216">
        <f>IF(N583="nulová",J583,0)</f>
        <v>0</v>
      </c>
      <c r="BJ583" s="17" t="s">
        <v>150</v>
      </c>
      <c r="BK583" s="216">
        <f>ROUND(I583*H583,2)</f>
        <v>0</v>
      </c>
      <c r="BL583" s="17" t="s">
        <v>1268</v>
      </c>
      <c r="BM583" s="215" t="s">
        <v>1316</v>
      </c>
    </row>
    <row r="584" spans="1:65" s="2" customFormat="1" ht="16.5" customHeight="1">
      <c r="A584" s="34"/>
      <c r="B584" s="35"/>
      <c r="C584" s="204" t="s">
        <v>1317</v>
      </c>
      <c r="D584" s="204" t="s">
        <v>145</v>
      </c>
      <c r="E584" s="205" t="s">
        <v>1318</v>
      </c>
      <c r="F584" s="206" t="s">
        <v>1319</v>
      </c>
      <c r="G584" s="207" t="s">
        <v>1267</v>
      </c>
      <c r="H584" s="208">
        <v>40</v>
      </c>
      <c r="I584" s="209"/>
      <c r="J584" s="210">
        <f>ROUND(I584*H584,2)</f>
        <v>0</v>
      </c>
      <c r="K584" s="206" t="s">
        <v>149</v>
      </c>
      <c r="L584" s="39"/>
      <c r="M584" s="211" t="s">
        <v>1</v>
      </c>
      <c r="N584" s="212" t="s">
        <v>40</v>
      </c>
      <c r="O584" s="72"/>
      <c r="P584" s="213">
        <f>O584*H584</f>
        <v>0</v>
      </c>
      <c r="Q584" s="213">
        <v>0</v>
      </c>
      <c r="R584" s="213">
        <f>Q584*H584</f>
        <v>0</v>
      </c>
      <c r="S584" s="213">
        <v>0</v>
      </c>
      <c r="T584" s="214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15" t="s">
        <v>1268</v>
      </c>
      <c r="AT584" s="215" t="s">
        <v>145</v>
      </c>
      <c r="AU584" s="215" t="s">
        <v>81</v>
      </c>
      <c r="AY584" s="17" t="s">
        <v>142</v>
      </c>
      <c r="BE584" s="216">
        <f>IF(N584="základní",J584,0)</f>
        <v>0</v>
      </c>
      <c r="BF584" s="216">
        <f>IF(N584="snížená",J584,0)</f>
        <v>0</v>
      </c>
      <c r="BG584" s="216">
        <f>IF(N584="zákl. přenesená",J584,0)</f>
        <v>0</v>
      </c>
      <c r="BH584" s="216">
        <f>IF(N584="sníž. přenesená",J584,0)</f>
        <v>0</v>
      </c>
      <c r="BI584" s="216">
        <f>IF(N584="nulová",J584,0)</f>
        <v>0</v>
      </c>
      <c r="BJ584" s="17" t="s">
        <v>150</v>
      </c>
      <c r="BK584" s="216">
        <f>ROUND(I584*H584,2)</f>
        <v>0</v>
      </c>
      <c r="BL584" s="17" t="s">
        <v>1268</v>
      </c>
      <c r="BM584" s="215" t="s">
        <v>1320</v>
      </c>
    </row>
    <row r="585" spans="1:65" s="2" customFormat="1" ht="16.5" customHeight="1">
      <c r="A585" s="34"/>
      <c r="B585" s="35"/>
      <c r="C585" s="204" t="s">
        <v>1321</v>
      </c>
      <c r="D585" s="204" t="s">
        <v>145</v>
      </c>
      <c r="E585" s="205" t="s">
        <v>1322</v>
      </c>
      <c r="F585" s="206" t="s">
        <v>1323</v>
      </c>
      <c r="G585" s="207" t="s">
        <v>1267</v>
      </c>
      <c r="H585" s="208">
        <v>40</v>
      </c>
      <c r="I585" s="209"/>
      <c r="J585" s="210">
        <f>ROUND(I585*H585,2)</f>
        <v>0</v>
      </c>
      <c r="K585" s="206" t="s">
        <v>149</v>
      </c>
      <c r="L585" s="39"/>
      <c r="M585" s="211" t="s">
        <v>1</v>
      </c>
      <c r="N585" s="212" t="s">
        <v>40</v>
      </c>
      <c r="O585" s="72"/>
      <c r="P585" s="213">
        <f>O585*H585</f>
        <v>0</v>
      </c>
      <c r="Q585" s="213">
        <v>0</v>
      </c>
      <c r="R585" s="213">
        <f>Q585*H585</f>
        <v>0</v>
      </c>
      <c r="S585" s="213">
        <v>0</v>
      </c>
      <c r="T585" s="214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215" t="s">
        <v>1268</v>
      </c>
      <c r="AT585" s="215" t="s">
        <v>145</v>
      </c>
      <c r="AU585" s="215" t="s">
        <v>81</v>
      </c>
      <c r="AY585" s="17" t="s">
        <v>142</v>
      </c>
      <c r="BE585" s="216">
        <f>IF(N585="základní",J585,0)</f>
        <v>0</v>
      </c>
      <c r="BF585" s="216">
        <f>IF(N585="snížená",J585,0)</f>
        <v>0</v>
      </c>
      <c r="BG585" s="216">
        <f>IF(N585="zákl. přenesená",J585,0)</f>
        <v>0</v>
      </c>
      <c r="BH585" s="216">
        <f>IF(N585="sníž. přenesená",J585,0)</f>
        <v>0</v>
      </c>
      <c r="BI585" s="216">
        <f>IF(N585="nulová",J585,0)</f>
        <v>0</v>
      </c>
      <c r="BJ585" s="17" t="s">
        <v>150</v>
      </c>
      <c r="BK585" s="216">
        <f>ROUND(I585*H585,2)</f>
        <v>0</v>
      </c>
      <c r="BL585" s="17" t="s">
        <v>1268</v>
      </c>
      <c r="BM585" s="215" t="s">
        <v>1324</v>
      </c>
    </row>
    <row r="586" spans="1:65" s="2" customFormat="1" ht="16.5" customHeight="1">
      <c r="A586" s="34"/>
      <c r="B586" s="35"/>
      <c r="C586" s="217" t="s">
        <v>1325</v>
      </c>
      <c r="D586" s="217" t="s">
        <v>163</v>
      </c>
      <c r="E586" s="218" t="s">
        <v>1326</v>
      </c>
      <c r="F586" s="219" t="s">
        <v>1327</v>
      </c>
      <c r="G586" s="220" t="s">
        <v>178</v>
      </c>
      <c r="H586" s="221">
        <v>225</v>
      </c>
      <c r="I586" s="222"/>
      <c r="J586" s="223">
        <f>ROUND(I586*H586,2)</f>
        <v>0</v>
      </c>
      <c r="K586" s="219" t="s">
        <v>149</v>
      </c>
      <c r="L586" s="224"/>
      <c r="M586" s="225" t="s">
        <v>1</v>
      </c>
      <c r="N586" s="226" t="s">
        <v>40</v>
      </c>
      <c r="O586" s="72"/>
      <c r="P586" s="213">
        <f>O586*H586</f>
        <v>0</v>
      </c>
      <c r="Q586" s="213">
        <v>2.5000000000000001E-4</v>
      </c>
      <c r="R586" s="213">
        <f>Q586*H586</f>
        <v>5.6250000000000001E-2</v>
      </c>
      <c r="S586" s="213">
        <v>0</v>
      </c>
      <c r="T586" s="214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215" t="s">
        <v>1268</v>
      </c>
      <c r="AT586" s="215" t="s">
        <v>163</v>
      </c>
      <c r="AU586" s="215" t="s">
        <v>81</v>
      </c>
      <c r="AY586" s="17" t="s">
        <v>142</v>
      </c>
      <c r="BE586" s="216">
        <f>IF(N586="základní",J586,0)</f>
        <v>0</v>
      </c>
      <c r="BF586" s="216">
        <f>IF(N586="snížená",J586,0)</f>
        <v>0</v>
      </c>
      <c r="BG586" s="216">
        <f>IF(N586="zákl. přenesená",J586,0)</f>
        <v>0</v>
      </c>
      <c r="BH586" s="216">
        <f>IF(N586="sníž. přenesená",J586,0)</f>
        <v>0</v>
      </c>
      <c r="BI586" s="216">
        <f>IF(N586="nulová",J586,0)</f>
        <v>0</v>
      </c>
      <c r="BJ586" s="17" t="s">
        <v>150</v>
      </c>
      <c r="BK586" s="216">
        <f>ROUND(I586*H586,2)</f>
        <v>0</v>
      </c>
      <c r="BL586" s="17" t="s">
        <v>1268</v>
      </c>
      <c r="BM586" s="215" t="s">
        <v>1328</v>
      </c>
    </row>
    <row r="587" spans="1:65" s="13" customFormat="1" ht="10.199999999999999">
      <c r="B587" s="227"/>
      <c r="C587" s="228"/>
      <c r="D587" s="229" t="s">
        <v>169</v>
      </c>
      <c r="E587" s="230" t="s">
        <v>1</v>
      </c>
      <c r="F587" s="231" t="s">
        <v>1146</v>
      </c>
      <c r="G587" s="228"/>
      <c r="H587" s="232">
        <v>225</v>
      </c>
      <c r="I587" s="233"/>
      <c r="J587" s="228"/>
      <c r="K587" s="228"/>
      <c r="L587" s="234"/>
      <c r="M587" s="235"/>
      <c r="N587" s="236"/>
      <c r="O587" s="236"/>
      <c r="P587" s="236"/>
      <c r="Q587" s="236"/>
      <c r="R587" s="236"/>
      <c r="S587" s="236"/>
      <c r="T587" s="237"/>
      <c r="AT587" s="238" t="s">
        <v>169</v>
      </c>
      <c r="AU587" s="238" t="s">
        <v>81</v>
      </c>
      <c r="AV587" s="13" t="s">
        <v>83</v>
      </c>
      <c r="AW587" s="13" t="s">
        <v>30</v>
      </c>
      <c r="AX587" s="13" t="s">
        <v>73</v>
      </c>
      <c r="AY587" s="238" t="s">
        <v>142</v>
      </c>
    </row>
    <row r="588" spans="1:65" s="14" customFormat="1" ht="10.199999999999999">
      <c r="B588" s="239"/>
      <c r="C588" s="240"/>
      <c r="D588" s="229" t="s">
        <v>169</v>
      </c>
      <c r="E588" s="241" t="s">
        <v>1</v>
      </c>
      <c r="F588" s="242" t="s">
        <v>170</v>
      </c>
      <c r="G588" s="240"/>
      <c r="H588" s="243">
        <v>225</v>
      </c>
      <c r="I588" s="244"/>
      <c r="J588" s="240"/>
      <c r="K588" s="240"/>
      <c r="L588" s="245"/>
      <c r="M588" s="246"/>
      <c r="N588" s="247"/>
      <c r="O588" s="247"/>
      <c r="P588" s="247"/>
      <c r="Q588" s="247"/>
      <c r="R588" s="247"/>
      <c r="S588" s="247"/>
      <c r="T588" s="248"/>
      <c r="AT588" s="249" t="s">
        <v>169</v>
      </c>
      <c r="AU588" s="249" t="s">
        <v>81</v>
      </c>
      <c r="AV588" s="14" t="s">
        <v>150</v>
      </c>
      <c r="AW588" s="14" t="s">
        <v>30</v>
      </c>
      <c r="AX588" s="14" t="s">
        <v>81</v>
      </c>
      <c r="AY588" s="249" t="s">
        <v>142</v>
      </c>
    </row>
    <row r="589" spans="1:65" s="2" customFormat="1" ht="21.75" customHeight="1">
      <c r="A589" s="34"/>
      <c r="B589" s="35"/>
      <c r="C589" s="217" t="s">
        <v>1329</v>
      </c>
      <c r="D589" s="217" t="s">
        <v>163</v>
      </c>
      <c r="E589" s="218" t="s">
        <v>1330</v>
      </c>
      <c r="F589" s="219" t="s">
        <v>1331</v>
      </c>
      <c r="G589" s="220" t="s">
        <v>166</v>
      </c>
      <c r="H589" s="221">
        <v>1</v>
      </c>
      <c r="I589" s="222"/>
      <c r="J589" s="223">
        <f>ROUND(I589*H589,2)</f>
        <v>0</v>
      </c>
      <c r="K589" s="219" t="s">
        <v>1</v>
      </c>
      <c r="L589" s="224"/>
      <c r="M589" s="225" t="s">
        <v>1</v>
      </c>
      <c r="N589" s="226" t="s">
        <v>40</v>
      </c>
      <c r="O589" s="72"/>
      <c r="P589" s="213">
        <f>O589*H589</f>
        <v>0</v>
      </c>
      <c r="Q589" s="213">
        <v>0</v>
      </c>
      <c r="R589" s="213">
        <f>Q589*H589</f>
        <v>0</v>
      </c>
      <c r="S589" s="213">
        <v>0</v>
      </c>
      <c r="T589" s="214">
        <f>S589*H589</f>
        <v>0</v>
      </c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R589" s="215" t="s">
        <v>1268</v>
      </c>
      <c r="AT589" s="215" t="s">
        <v>163</v>
      </c>
      <c r="AU589" s="215" t="s">
        <v>81</v>
      </c>
      <c r="AY589" s="17" t="s">
        <v>142</v>
      </c>
      <c r="BE589" s="216">
        <f>IF(N589="základní",J589,0)</f>
        <v>0</v>
      </c>
      <c r="BF589" s="216">
        <f>IF(N589="snížená",J589,0)</f>
        <v>0</v>
      </c>
      <c r="BG589" s="216">
        <f>IF(N589="zákl. přenesená",J589,0)</f>
        <v>0</v>
      </c>
      <c r="BH589" s="216">
        <f>IF(N589="sníž. přenesená",J589,0)</f>
        <v>0</v>
      </c>
      <c r="BI589" s="216">
        <f>IF(N589="nulová",J589,0)</f>
        <v>0</v>
      </c>
      <c r="BJ589" s="17" t="s">
        <v>150</v>
      </c>
      <c r="BK589" s="216">
        <f>ROUND(I589*H589,2)</f>
        <v>0</v>
      </c>
      <c r="BL589" s="17" t="s">
        <v>1268</v>
      </c>
      <c r="BM589" s="215" t="s">
        <v>1332</v>
      </c>
    </row>
    <row r="590" spans="1:65" s="13" customFormat="1" ht="10.199999999999999">
      <c r="B590" s="227"/>
      <c r="C590" s="228"/>
      <c r="D590" s="229" t="s">
        <v>169</v>
      </c>
      <c r="E590" s="230" t="s">
        <v>1</v>
      </c>
      <c r="F590" s="231" t="s">
        <v>81</v>
      </c>
      <c r="G590" s="228"/>
      <c r="H590" s="232">
        <v>1</v>
      </c>
      <c r="I590" s="233"/>
      <c r="J590" s="228"/>
      <c r="K590" s="228"/>
      <c r="L590" s="234"/>
      <c r="M590" s="235"/>
      <c r="N590" s="236"/>
      <c r="O590" s="236"/>
      <c r="P590" s="236"/>
      <c r="Q590" s="236"/>
      <c r="R590" s="236"/>
      <c r="S590" s="236"/>
      <c r="T590" s="237"/>
      <c r="AT590" s="238" t="s">
        <v>169</v>
      </c>
      <c r="AU590" s="238" t="s">
        <v>81</v>
      </c>
      <c r="AV590" s="13" t="s">
        <v>83</v>
      </c>
      <c r="AW590" s="13" t="s">
        <v>30</v>
      </c>
      <c r="AX590" s="13" t="s">
        <v>73</v>
      </c>
      <c r="AY590" s="238" t="s">
        <v>142</v>
      </c>
    </row>
    <row r="591" spans="1:65" s="14" customFormat="1" ht="10.199999999999999">
      <c r="B591" s="239"/>
      <c r="C591" s="240"/>
      <c r="D591" s="229" t="s">
        <v>169</v>
      </c>
      <c r="E591" s="241" t="s">
        <v>1</v>
      </c>
      <c r="F591" s="242" t="s">
        <v>170</v>
      </c>
      <c r="G591" s="240"/>
      <c r="H591" s="243">
        <v>1</v>
      </c>
      <c r="I591" s="244"/>
      <c r="J591" s="240"/>
      <c r="K591" s="240"/>
      <c r="L591" s="245"/>
      <c r="M591" s="246"/>
      <c r="N591" s="247"/>
      <c r="O591" s="247"/>
      <c r="P591" s="247"/>
      <c r="Q591" s="247"/>
      <c r="R591" s="247"/>
      <c r="S591" s="247"/>
      <c r="T591" s="248"/>
      <c r="AT591" s="249" t="s">
        <v>169</v>
      </c>
      <c r="AU591" s="249" t="s">
        <v>81</v>
      </c>
      <c r="AV591" s="14" t="s">
        <v>150</v>
      </c>
      <c r="AW591" s="14" t="s">
        <v>30</v>
      </c>
      <c r="AX591" s="14" t="s">
        <v>81</v>
      </c>
      <c r="AY591" s="249" t="s">
        <v>142</v>
      </c>
    </row>
    <row r="592" spans="1:65" s="2" customFormat="1" ht="21.75" customHeight="1">
      <c r="A592" s="34"/>
      <c r="B592" s="35"/>
      <c r="C592" s="217" t="s">
        <v>1333</v>
      </c>
      <c r="D592" s="217" t="s">
        <v>163</v>
      </c>
      <c r="E592" s="218" t="s">
        <v>1334</v>
      </c>
      <c r="F592" s="219" t="s">
        <v>1335</v>
      </c>
      <c r="G592" s="220" t="s">
        <v>166</v>
      </c>
      <c r="H592" s="221">
        <v>1</v>
      </c>
      <c r="I592" s="222"/>
      <c r="J592" s="223">
        <f>ROUND(I592*H592,2)</f>
        <v>0</v>
      </c>
      <c r="K592" s="219" t="s">
        <v>1</v>
      </c>
      <c r="L592" s="224"/>
      <c r="M592" s="225" t="s">
        <v>1</v>
      </c>
      <c r="N592" s="226" t="s">
        <v>40</v>
      </c>
      <c r="O592" s="72"/>
      <c r="P592" s="213">
        <f>O592*H592</f>
        <v>0</v>
      </c>
      <c r="Q592" s="213">
        <v>0</v>
      </c>
      <c r="R592" s="213">
        <f>Q592*H592</f>
        <v>0</v>
      </c>
      <c r="S592" s="213">
        <v>0</v>
      </c>
      <c r="T592" s="214">
        <f>S592*H592</f>
        <v>0</v>
      </c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R592" s="215" t="s">
        <v>1268</v>
      </c>
      <c r="AT592" s="215" t="s">
        <v>163</v>
      </c>
      <c r="AU592" s="215" t="s">
        <v>81</v>
      </c>
      <c r="AY592" s="17" t="s">
        <v>142</v>
      </c>
      <c r="BE592" s="216">
        <f>IF(N592="základní",J592,0)</f>
        <v>0</v>
      </c>
      <c r="BF592" s="216">
        <f>IF(N592="snížená",J592,0)</f>
        <v>0</v>
      </c>
      <c r="BG592" s="216">
        <f>IF(N592="zákl. přenesená",J592,0)</f>
        <v>0</v>
      </c>
      <c r="BH592" s="216">
        <f>IF(N592="sníž. přenesená",J592,0)</f>
        <v>0</v>
      </c>
      <c r="BI592" s="216">
        <f>IF(N592="nulová",J592,0)</f>
        <v>0</v>
      </c>
      <c r="BJ592" s="17" t="s">
        <v>150</v>
      </c>
      <c r="BK592" s="216">
        <f>ROUND(I592*H592,2)</f>
        <v>0</v>
      </c>
      <c r="BL592" s="17" t="s">
        <v>1268</v>
      </c>
      <c r="BM592" s="215" t="s">
        <v>1336</v>
      </c>
    </row>
    <row r="593" spans="1:65" s="13" customFormat="1" ht="10.199999999999999">
      <c r="B593" s="227"/>
      <c r="C593" s="228"/>
      <c r="D593" s="229" t="s">
        <v>169</v>
      </c>
      <c r="E593" s="230" t="s">
        <v>1</v>
      </c>
      <c r="F593" s="231" t="s">
        <v>81</v>
      </c>
      <c r="G593" s="228"/>
      <c r="H593" s="232">
        <v>1</v>
      </c>
      <c r="I593" s="233"/>
      <c r="J593" s="228"/>
      <c r="K593" s="228"/>
      <c r="L593" s="234"/>
      <c r="M593" s="235"/>
      <c r="N593" s="236"/>
      <c r="O593" s="236"/>
      <c r="P593" s="236"/>
      <c r="Q593" s="236"/>
      <c r="R593" s="236"/>
      <c r="S593" s="236"/>
      <c r="T593" s="237"/>
      <c r="AT593" s="238" t="s">
        <v>169</v>
      </c>
      <c r="AU593" s="238" t="s">
        <v>81</v>
      </c>
      <c r="AV593" s="13" t="s">
        <v>83</v>
      </c>
      <c r="AW593" s="13" t="s">
        <v>30</v>
      </c>
      <c r="AX593" s="13" t="s">
        <v>73</v>
      </c>
      <c r="AY593" s="238" t="s">
        <v>142</v>
      </c>
    </row>
    <row r="594" spans="1:65" s="14" customFormat="1" ht="10.199999999999999">
      <c r="B594" s="239"/>
      <c r="C594" s="240"/>
      <c r="D594" s="229" t="s">
        <v>169</v>
      </c>
      <c r="E594" s="241" t="s">
        <v>1</v>
      </c>
      <c r="F594" s="242" t="s">
        <v>170</v>
      </c>
      <c r="G594" s="240"/>
      <c r="H594" s="243">
        <v>1</v>
      </c>
      <c r="I594" s="244"/>
      <c r="J594" s="240"/>
      <c r="K594" s="240"/>
      <c r="L594" s="245"/>
      <c r="M594" s="246"/>
      <c r="N594" s="247"/>
      <c r="O594" s="247"/>
      <c r="P594" s="247"/>
      <c r="Q594" s="247"/>
      <c r="R594" s="247"/>
      <c r="S594" s="247"/>
      <c r="T594" s="248"/>
      <c r="AT594" s="249" t="s">
        <v>169</v>
      </c>
      <c r="AU594" s="249" t="s">
        <v>81</v>
      </c>
      <c r="AV594" s="14" t="s">
        <v>150</v>
      </c>
      <c r="AW594" s="14" t="s">
        <v>30</v>
      </c>
      <c r="AX594" s="14" t="s">
        <v>81</v>
      </c>
      <c r="AY594" s="249" t="s">
        <v>142</v>
      </c>
    </row>
    <row r="595" spans="1:65" s="2" customFormat="1" ht="16.5" customHeight="1">
      <c r="A595" s="34"/>
      <c r="B595" s="35"/>
      <c r="C595" s="204" t="s">
        <v>1337</v>
      </c>
      <c r="D595" s="204" t="s">
        <v>145</v>
      </c>
      <c r="E595" s="205" t="s">
        <v>1338</v>
      </c>
      <c r="F595" s="206" t="s">
        <v>1339</v>
      </c>
      <c r="G595" s="207" t="s">
        <v>1267</v>
      </c>
      <c r="H595" s="208">
        <v>40</v>
      </c>
      <c r="I595" s="209"/>
      <c r="J595" s="210">
        <f>ROUND(I595*H595,2)</f>
        <v>0</v>
      </c>
      <c r="K595" s="206" t="s">
        <v>149</v>
      </c>
      <c r="L595" s="39"/>
      <c r="M595" s="211" t="s">
        <v>1</v>
      </c>
      <c r="N595" s="212" t="s">
        <v>40</v>
      </c>
      <c r="O595" s="72"/>
      <c r="P595" s="213">
        <f>O595*H595</f>
        <v>0</v>
      </c>
      <c r="Q595" s="213">
        <v>0</v>
      </c>
      <c r="R595" s="213">
        <f>Q595*H595</f>
        <v>0</v>
      </c>
      <c r="S595" s="213">
        <v>0</v>
      </c>
      <c r="T595" s="214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215" t="s">
        <v>1268</v>
      </c>
      <c r="AT595" s="215" t="s">
        <v>145</v>
      </c>
      <c r="AU595" s="215" t="s">
        <v>81</v>
      </c>
      <c r="AY595" s="17" t="s">
        <v>142</v>
      </c>
      <c r="BE595" s="216">
        <f>IF(N595="základní",J595,0)</f>
        <v>0</v>
      </c>
      <c r="BF595" s="216">
        <f>IF(N595="snížená",J595,0)</f>
        <v>0</v>
      </c>
      <c r="BG595" s="216">
        <f>IF(N595="zákl. přenesená",J595,0)</f>
        <v>0</v>
      </c>
      <c r="BH595" s="216">
        <f>IF(N595="sníž. přenesená",J595,0)</f>
        <v>0</v>
      </c>
      <c r="BI595" s="216">
        <f>IF(N595="nulová",J595,0)</f>
        <v>0</v>
      </c>
      <c r="BJ595" s="17" t="s">
        <v>150</v>
      </c>
      <c r="BK595" s="216">
        <f>ROUND(I595*H595,2)</f>
        <v>0</v>
      </c>
      <c r="BL595" s="17" t="s">
        <v>1268</v>
      </c>
      <c r="BM595" s="215" t="s">
        <v>1340</v>
      </c>
    </row>
    <row r="596" spans="1:65" s="2" customFormat="1" ht="16.5" customHeight="1">
      <c r="A596" s="34"/>
      <c r="B596" s="35"/>
      <c r="C596" s="204" t="s">
        <v>1341</v>
      </c>
      <c r="D596" s="204" t="s">
        <v>145</v>
      </c>
      <c r="E596" s="205" t="s">
        <v>1342</v>
      </c>
      <c r="F596" s="206" t="s">
        <v>1343</v>
      </c>
      <c r="G596" s="207" t="s">
        <v>1267</v>
      </c>
      <c r="H596" s="208">
        <v>40</v>
      </c>
      <c r="I596" s="209"/>
      <c r="J596" s="210">
        <f>ROUND(I596*H596,2)</f>
        <v>0</v>
      </c>
      <c r="K596" s="206" t="s">
        <v>149</v>
      </c>
      <c r="L596" s="39"/>
      <c r="M596" s="211" t="s">
        <v>1</v>
      </c>
      <c r="N596" s="212" t="s">
        <v>40</v>
      </c>
      <c r="O596" s="72"/>
      <c r="P596" s="213">
        <f>O596*H596</f>
        <v>0</v>
      </c>
      <c r="Q596" s="213">
        <v>0</v>
      </c>
      <c r="R596" s="213">
        <f>Q596*H596</f>
        <v>0</v>
      </c>
      <c r="S596" s="213">
        <v>0</v>
      </c>
      <c r="T596" s="214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215" t="s">
        <v>1268</v>
      </c>
      <c r="AT596" s="215" t="s">
        <v>145</v>
      </c>
      <c r="AU596" s="215" t="s">
        <v>81</v>
      </c>
      <c r="AY596" s="17" t="s">
        <v>142</v>
      </c>
      <c r="BE596" s="216">
        <f>IF(N596="základní",J596,0)</f>
        <v>0</v>
      </c>
      <c r="BF596" s="216">
        <f>IF(N596="snížená",J596,0)</f>
        <v>0</v>
      </c>
      <c r="BG596" s="216">
        <f>IF(N596="zákl. přenesená",J596,0)</f>
        <v>0</v>
      </c>
      <c r="BH596" s="216">
        <f>IF(N596="sníž. přenesená",J596,0)</f>
        <v>0</v>
      </c>
      <c r="BI596" s="216">
        <f>IF(N596="nulová",J596,0)</f>
        <v>0</v>
      </c>
      <c r="BJ596" s="17" t="s">
        <v>150</v>
      </c>
      <c r="BK596" s="216">
        <f>ROUND(I596*H596,2)</f>
        <v>0</v>
      </c>
      <c r="BL596" s="17" t="s">
        <v>1268</v>
      </c>
      <c r="BM596" s="215" t="s">
        <v>1344</v>
      </c>
    </row>
    <row r="597" spans="1:65" s="2" customFormat="1" ht="21.75" customHeight="1">
      <c r="A597" s="34"/>
      <c r="B597" s="35"/>
      <c r="C597" s="204" t="s">
        <v>1345</v>
      </c>
      <c r="D597" s="204" t="s">
        <v>145</v>
      </c>
      <c r="E597" s="205" t="s">
        <v>1346</v>
      </c>
      <c r="F597" s="206" t="s">
        <v>1347</v>
      </c>
      <c r="G597" s="207" t="s">
        <v>1267</v>
      </c>
      <c r="H597" s="208">
        <v>40</v>
      </c>
      <c r="I597" s="209"/>
      <c r="J597" s="210">
        <f>ROUND(I597*H597,2)</f>
        <v>0</v>
      </c>
      <c r="K597" s="206" t="s">
        <v>149</v>
      </c>
      <c r="L597" s="39"/>
      <c r="M597" s="211" t="s">
        <v>1</v>
      </c>
      <c r="N597" s="212" t="s">
        <v>40</v>
      </c>
      <c r="O597" s="72"/>
      <c r="P597" s="213">
        <f>O597*H597</f>
        <v>0</v>
      </c>
      <c r="Q597" s="213">
        <v>0</v>
      </c>
      <c r="R597" s="213">
        <f>Q597*H597</f>
        <v>0</v>
      </c>
      <c r="S597" s="213">
        <v>0</v>
      </c>
      <c r="T597" s="214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215" t="s">
        <v>1268</v>
      </c>
      <c r="AT597" s="215" t="s">
        <v>145</v>
      </c>
      <c r="AU597" s="215" t="s">
        <v>81</v>
      </c>
      <c r="AY597" s="17" t="s">
        <v>142</v>
      </c>
      <c r="BE597" s="216">
        <f>IF(N597="základní",J597,0)</f>
        <v>0</v>
      </c>
      <c r="BF597" s="216">
        <f>IF(N597="snížená",J597,0)</f>
        <v>0</v>
      </c>
      <c r="BG597" s="216">
        <f>IF(N597="zákl. přenesená",J597,0)</f>
        <v>0</v>
      </c>
      <c r="BH597" s="216">
        <f>IF(N597="sníž. přenesená",J597,0)</f>
        <v>0</v>
      </c>
      <c r="BI597" s="216">
        <f>IF(N597="nulová",J597,0)</f>
        <v>0</v>
      </c>
      <c r="BJ597" s="17" t="s">
        <v>150</v>
      </c>
      <c r="BK597" s="216">
        <f>ROUND(I597*H597,2)</f>
        <v>0</v>
      </c>
      <c r="BL597" s="17" t="s">
        <v>1268</v>
      </c>
      <c r="BM597" s="215" t="s">
        <v>1348</v>
      </c>
    </row>
    <row r="598" spans="1:65" s="2" customFormat="1" ht="21.75" customHeight="1">
      <c r="A598" s="34"/>
      <c r="B598" s="35"/>
      <c r="C598" s="204" t="s">
        <v>1349</v>
      </c>
      <c r="D598" s="204" t="s">
        <v>145</v>
      </c>
      <c r="E598" s="205" t="s">
        <v>1350</v>
      </c>
      <c r="F598" s="206" t="s">
        <v>1351</v>
      </c>
      <c r="G598" s="207" t="s">
        <v>1267</v>
      </c>
      <c r="H598" s="208">
        <v>40</v>
      </c>
      <c r="I598" s="209"/>
      <c r="J598" s="210">
        <f>ROUND(I598*H598,2)</f>
        <v>0</v>
      </c>
      <c r="K598" s="206" t="s">
        <v>149</v>
      </c>
      <c r="L598" s="39"/>
      <c r="M598" s="211" t="s">
        <v>1</v>
      </c>
      <c r="N598" s="212" t="s">
        <v>40</v>
      </c>
      <c r="O598" s="72"/>
      <c r="P598" s="213">
        <f>O598*H598</f>
        <v>0</v>
      </c>
      <c r="Q598" s="213">
        <v>0</v>
      </c>
      <c r="R598" s="213">
        <f>Q598*H598</f>
        <v>0</v>
      </c>
      <c r="S598" s="213">
        <v>0</v>
      </c>
      <c r="T598" s="214">
        <f>S598*H598</f>
        <v>0</v>
      </c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R598" s="215" t="s">
        <v>1268</v>
      </c>
      <c r="AT598" s="215" t="s">
        <v>145</v>
      </c>
      <c r="AU598" s="215" t="s">
        <v>81</v>
      </c>
      <c r="AY598" s="17" t="s">
        <v>142</v>
      </c>
      <c r="BE598" s="216">
        <f>IF(N598="základní",J598,0)</f>
        <v>0</v>
      </c>
      <c r="BF598" s="216">
        <f>IF(N598="snížená",J598,0)</f>
        <v>0</v>
      </c>
      <c r="BG598" s="216">
        <f>IF(N598="zákl. přenesená",J598,0)</f>
        <v>0</v>
      </c>
      <c r="BH598" s="216">
        <f>IF(N598="sníž. přenesená",J598,0)</f>
        <v>0</v>
      </c>
      <c r="BI598" s="216">
        <f>IF(N598="nulová",J598,0)</f>
        <v>0</v>
      </c>
      <c r="BJ598" s="17" t="s">
        <v>150</v>
      </c>
      <c r="BK598" s="216">
        <f>ROUND(I598*H598,2)</f>
        <v>0</v>
      </c>
      <c r="BL598" s="17" t="s">
        <v>1268</v>
      </c>
      <c r="BM598" s="215" t="s">
        <v>1352</v>
      </c>
    </row>
    <row r="599" spans="1:65" s="2" customFormat="1" ht="16.5" customHeight="1">
      <c r="A599" s="34"/>
      <c r="B599" s="35"/>
      <c r="C599" s="217" t="s">
        <v>1353</v>
      </c>
      <c r="D599" s="217" t="s">
        <v>163</v>
      </c>
      <c r="E599" s="218" t="s">
        <v>1354</v>
      </c>
      <c r="F599" s="219" t="s">
        <v>1355</v>
      </c>
      <c r="G599" s="220" t="s">
        <v>178</v>
      </c>
      <c r="H599" s="221">
        <v>225</v>
      </c>
      <c r="I599" s="222"/>
      <c r="J599" s="223">
        <f>ROUND(I599*H599,2)</f>
        <v>0</v>
      </c>
      <c r="K599" s="219" t="s">
        <v>149</v>
      </c>
      <c r="L599" s="224"/>
      <c r="M599" s="225" t="s">
        <v>1</v>
      </c>
      <c r="N599" s="226" t="s">
        <v>40</v>
      </c>
      <c r="O599" s="72"/>
      <c r="P599" s="213">
        <f>O599*H599</f>
        <v>0</v>
      </c>
      <c r="Q599" s="213">
        <v>2.0000000000000001E-4</v>
      </c>
      <c r="R599" s="213">
        <f>Q599*H599</f>
        <v>4.5000000000000005E-2</v>
      </c>
      <c r="S599" s="213">
        <v>0</v>
      </c>
      <c r="T599" s="214">
        <f>S599*H599</f>
        <v>0</v>
      </c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R599" s="215" t="s">
        <v>1268</v>
      </c>
      <c r="AT599" s="215" t="s">
        <v>163</v>
      </c>
      <c r="AU599" s="215" t="s">
        <v>81</v>
      </c>
      <c r="AY599" s="17" t="s">
        <v>142</v>
      </c>
      <c r="BE599" s="216">
        <f>IF(N599="základní",J599,0)</f>
        <v>0</v>
      </c>
      <c r="BF599" s="216">
        <f>IF(N599="snížená",J599,0)</f>
        <v>0</v>
      </c>
      <c r="BG599" s="216">
        <f>IF(N599="zákl. přenesená",J599,0)</f>
        <v>0</v>
      </c>
      <c r="BH599" s="216">
        <f>IF(N599="sníž. přenesená",J599,0)</f>
        <v>0</v>
      </c>
      <c r="BI599" s="216">
        <f>IF(N599="nulová",J599,0)</f>
        <v>0</v>
      </c>
      <c r="BJ599" s="17" t="s">
        <v>150</v>
      </c>
      <c r="BK599" s="216">
        <f>ROUND(I599*H599,2)</f>
        <v>0</v>
      </c>
      <c r="BL599" s="17" t="s">
        <v>1268</v>
      </c>
      <c r="BM599" s="215" t="s">
        <v>1356</v>
      </c>
    </row>
    <row r="600" spans="1:65" s="13" customFormat="1" ht="10.199999999999999">
      <c r="B600" s="227"/>
      <c r="C600" s="228"/>
      <c r="D600" s="229" t="s">
        <v>169</v>
      </c>
      <c r="E600" s="230" t="s">
        <v>1</v>
      </c>
      <c r="F600" s="231" t="s">
        <v>1146</v>
      </c>
      <c r="G600" s="228"/>
      <c r="H600" s="232">
        <v>225</v>
      </c>
      <c r="I600" s="233"/>
      <c r="J600" s="228"/>
      <c r="K600" s="228"/>
      <c r="L600" s="234"/>
      <c r="M600" s="235"/>
      <c r="N600" s="236"/>
      <c r="O600" s="236"/>
      <c r="P600" s="236"/>
      <c r="Q600" s="236"/>
      <c r="R600" s="236"/>
      <c r="S600" s="236"/>
      <c r="T600" s="237"/>
      <c r="AT600" s="238" t="s">
        <v>169</v>
      </c>
      <c r="AU600" s="238" t="s">
        <v>81</v>
      </c>
      <c r="AV600" s="13" t="s">
        <v>83</v>
      </c>
      <c r="AW600" s="13" t="s">
        <v>30</v>
      </c>
      <c r="AX600" s="13" t="s">
        <v>73</v>
      </c>
      <c r="AY600" s="238" t="s">
        <v>142</v>
      </c>
    </row>
    <row r="601" spans="1:65" s="14" customFormat="1" ht="10.199999999999999">
      <c r="B601" s="239"/>
      <c r="C601" s="240"/>
      <c r="D601" s="229" t="s">
        <v>169</v>
      </c>
      <c r="E601" s="241" t="s">
        <v>1</v>
      </c>
      <c r="F601" s="242" t="s">
        <v>170</v>
      </c>
      <c r="G601" s="240"/>
      <c r="H601" s="243">
        <v>225</v>
      </c>
      <c r="I601" s="244"/>
      <c r="J601" s="240"/>
      <c r="K601" s="240"/>
      <c r="L601" s="245"/>
      <c r="M601" s="246"/>
      <c r="N601" s="247"/>
      <c r="O601" s="247"/>
      <c r="P601" s="247"/>
      <c r="Q601" s="247"/>
      <c r="R601" s="247"/>
      <c r="S601" s="247"/>
      <c r="T601" s="248"/>
      <c r="AT601" s="249" t="s">
        <v>169</v>
      </c>
      <c r="AU601" s="249" t="s">
        <v>81</v>
      </c>
      <c r="AV601" s="14" t="s">
        <v>150</v>
      </c>
      <c r="AW601" s="14" t="s">
        <v>30</v>
      </c>
      <c r="AX601" s="14" t="s">
        <v>81</v>
      </c>
      <c r="AY601" s="249" t="s">
        <v>142</v>
      </c>
    </row>
    <row r="602" spans="1:65" s="2" customFormat="1" ht="33" customHeight="1">
      <c r="A602" s="34"/>
      <c r="B602" s="35"/>
      <c r="C602" s="217" t="s">
        <v>1357</v>
      </c>
      <c r="D602" s="217" t="s">
        <v>163</v>
      </c>
      <c r="E602" s="218" t="s">
        <v>1358</v>
      </c>
      <c r="F602" s="219" t="s">
        <v>1359</v>
      </c>
      <c r="G602" s="220" t="s">
        <v>166</v>
      </c>
      <c r="H602" s="221">
        <v>1</v>
      </c>
      <c r="I602" s="222"/>
      <c r="J602" s="223">
        <f>ROUND(I602*H602,2)</f>
        <v>0</v>
      </c>
      <c r="K602" s="219" t="s">
        <v>1</v>
      </c>
      <c r="L602" s="224"/>
      <c r="M602" s="225" t="s">
        <v>1</v>
      </c>
      <c r="N602" s="226" t="s">
        <v>40</v>
      </c>
      <c r="O602" s="72"/>
      <c r="P602" s="213">
        <f>O602*H602</f>
        <v>0</v>
      </c>
      <c r="Q602" s="213">
        <v>0</v>
      </c>
      <c r="R602" s="213">
        <f>Q602*H602</f>
        <v>0</v>
      </c>
      <c r="S602" s="213">
        <v>0</v>
      </c>
      <c r="T602" s="214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215" t="s">
        <v>1268</v>
      </c>
      <c r="AT602" s="215" t="s">
        <v>163</v>
      </c>
      <c r="AU602" s="215" t="s">
        <v>81</v>
      </c>
      <c r="AY602" s="17" t="s">
        <v>142</v>
      </c>
      <c r="BE602" s="216">
        <f>IF(N602="základní",J602,0)</f>
        <v>0</v>
      </c>
      <c r="BF602" s="216">
        <f>IF(N602="snížená",J602,0)</f>
        <v>0</v>
      </c>
      <c r="BG602" s="216">
        <f>IF(N602="zákl. přenesená",J602,0)</f>
        <v>0</v>
      </c>
      <c r="BH602" s="216">
        <f>IF(N602="sníž. přenesená",J602,0)</f>
        <v>0</v>
      </c>
      <c r="BI602" s="216">
        <f>IF(N602="nulová",J602,0)</f>
        <v>0</v>
      </c>
      <c r="BJ602" s="17" t="s">
        <v>150</v>
      </c>
      <c r="BK602" s="216">
        <f>ROUND(I602*H602,2)</f>
        <v>0</v>
      </c>
      <c r="BL602" s="17" t="s">
        <v>1268</v>
      </c>
      <c r="BM602" s="215" t="s">
        <v>1360</v>
      </c>
    </row>
    <row r="603" spans="1:65" s="13" customFormat="1" ht="10.199999999999999">
      <c r="B603" s="227"/>
      <c r="C603" s="228"/>
      <c r="D603" s="229" t="s">
        <v>169</v>
      </c>
      <c r="E603" s="230" t="s">
        <v>1</v>
      </c>
      <c r="F603" s="231" t="s">
        <v>1361</v>
      </c>
      <c r="G603" s="228"/>
      <c r="H603" s="232">
        <v>1</v>
      </c>
      <c r="I603" s="233"/>
      <c r="J603" s="228"/>
      <c r="K603" s="228"/>
      <c r="L603" s="234"/>
      <c r="M603" s="235"/>
      <c r="N603" s="236"/>
      <c r="O603" s="236"/>
      <c r="P603" s="236"/>
      <c r="Q603" s="236"/>
      <c r="R603" s="236"/>
      <c r="S603" s="236"/>
      <c r="T603" s="237"/>
      <c r="AT603" s="238" t="s">
        <v>169</v>
      </c>
      <c r="AU603" s="238" t="s">
        <v>81</v>
      </c>
      <c r="AV603" s="13" t="s">
        <v>83</v>
      </c>
      <c r="AW603" s="13" t="s">
        <v>30</v>
      </c>
      <c r="AX603" s="13" t="s">
        <v>73</v>
      </c>
      <c r="AY603" s="238" t="s">
        <v>142</v>
      </c>
    </row>
    <row r="604" spans="1:65" s="14" customFormat="1" ht="10.199999999999999">
      <c r="B604" s="239"/>
      <c r="C604" s="240"/>
      <c r="D604" s="229" t="s">
        <v>169</v>
      </c>
      <c r="E604" s="241" t="s">
        <v>1</v>
      </c>
      <c r="F604" s="242" t="s">
        <v>170</v>
      </c>
      <c r="G604" s="240"/>
      <c r="H604" s="243">
        <v>1</v>
      </c>
      <c r="I604" s="244"/>
      <c r="J604" s="240"/>
      <c r="K604" s="240"/>
      <c r="L604" s="245"/>
      <c r="M604" s="246"/>
      <c r="N604" s="247"/>
      <c r="O604" s="247"/>
      <c r="P604" s="247"/>
      <c r="Q604" s="247"/>
      <c r="R604" s="247"/>
      <c r="S604" s="247"/>
      <c r="T604" s="248"/>
      <c r="AT604" s="249" t="s">
        <v>169</v>
      </c>
      <c r="AU604" s="249" t="s">
        <v>81</v>
      </c>
      <c r="AV604" s="14" t="s">
        <v>150</v>
      </c>
      <c r="AW604" s="14" t="s">
        <v>30</v>
      </c>
      <c r="AX604" s="14" t="s">
        <v>81</v>
      </c>
      <c r="AY604" s="249" t="s">
        <v>142</v>
      </c>
    </row>
    <row r="605" spans="1:65" s="12" customFormat="1" ht="25.95" customHeight="1">
      <c r="B605" s="188"/>
      <c r="C605" s="189"/>
      <c r="D605" s="190" t="s">
        <v>72</v>
      </c>
      <c r="E605" s="191" t="s">
        <v>1362</v>
      </c>
      <c r="F605" s="191" t="s">
        <v>1363</v>
      </c>
      <c r="G605" s="189"/>
      <c r="H605" s="189"/>
      <c r="I605" s="192"/>
      <c r="J605" s="193">
        <f>BK605</f>
        <v>0</v>
      </c>
      <c r="K605" s="189"/>
      <c r="L605" s="194"/>
      <c r="M605" s="195"/>
      <c r="N605" s="196"/>
      <c r="O605" s="196"/>
      <c r="P605" s="197">
        <f>P606+P608+P611</f>
        <v>0</v>
      </c>
      <c r="Q605" s="196"/>
      <c r="R605" s="197">
        <f>R606+R608+R611</f>
        <v>0</v>
      </c>
      <c r="S605" s="196"/>
      <c r="T605" s="198">
        <f>T606+T608+T611</f>
        <v>0</v>
      </c>
      <c r="AR605" s="199" t="s">
        <v>162</v>
      </c>
      <c r="AT605" s="200" t="s">
        <v>72</v>
      </c>
      <c r="AU605" s="200" t="s">
        <v>73</v>
      </c>
      <c r="AY605" s="199" t="s">
        <v>142</v>
      </c>
      <c r="BK605" s="201">
        <f>BK606+BK608+BK611</f>
        <v>0</v>
      </c>
    </row>
    <row r="606" spans="1:65" s="12" customFormat="1" ht="22.8" customHeight="1">
      <c r="B606" s="188"/>
      <c r="C606" s="189"/>
      <c r="D606" s="190" t="s">
        <v>72</v>
      </c>
      <c r="E606" s="202" t="s">
        <v>1364</v>
      </c>
      <c r="F606" s="202" t="s">
        <v>1365</v>
      </c>
      <c r="G606" s="189"/>
      <c r="H606" s="189"/>
      <c r="I606" s="192"/>
      <c r="J606" s="203">
        <f>BK606</f>
        <v>0</v>
      </c>
      <c r="K606" s="189"/>
      <c r="L606" s="194"/>
      <c r="M606" s="195"/>
      <c r="N606" s="196"/>
      <c r="O606" s="196"/>
      <c r="P606" s="197">
        <f>P607</f>
        <v>0</v>
      </c>
      <c r="Q606" s="196"/>
      <c r="R606" s="197">
        <f>R607</f>
        <v>0</v>
      </c>
      <c r="S606" s="196"/>
      <c r="T606" s="198">
        <f>T607</f>
        <v>0</v>
      </c>
      <c r="AR606" s="199" t="s">
        <v>162</v>
      </c>
      <c r="AT606" s="200" t="s">
        <v>72</v>
      </c>
      <c r="AU606" s="200" t="s">
        <v>81</v>
      </c>
      <c r="AY606" s="199" t="s">
        <v>142</v>
      </c>
      <c r="BK606" s="201">
        <f>BK607</f>
        <v>0</v>
      </c>
    </row>
    <row r="607" spans="1:65" s="2" customFormat="1" ht="16.5" customHeight="1">
      <c r="A607" s="34"/>
      <c r="B607" s="35"/>
      <c r="C607" s="204" t="s">
        <v>1366</v>
      </c>
      <c r="D607" s="204" t="s">
        <v>145</v>
      </c>
      <c r="E607" s="205" t="s">
        <v>1367</v>
      </c>
      <c r="F607" s="206" t="s">
        <v>1365</v>
      </c>
      <c r="G607" s="207" t="s">
        <v>1171</v>
      </c>
      <c r="H607" s="208">
        <v>1</v>
      </c>
      <c r="I607" s="209"/>
      <c r="J607" s="210">
        <f>ROUND(I607*H607,2)</f>
        <v>0</v>
      </c>
      <c r="K607" s="206" t="s">
        <v>149</v>
      </c>
      <c r="L607" s="39"/>
      <c r="M607" s="211" t="s">
        <v>1</v>
      </c>
      <c r="N607" s="212" t="s">
        <v>40</v>
      </c>
      <c r="O607" s="72"/>
      <c r="P607" s="213">
        <f>O607*H607</f>
        <v>0</v>
      </c>
      <c r="Q607" s="213">
        <v>0</v>
      </c>
      <c r="R607" s="213">
        <f>Q607*H607</f>
        <v>0</v>
      </c>
      <c r="S607" s="213">
        <v>0</v>
      </c>
      <c r="T607" s="214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215" t="s">
        <v>1368</v>
      </c>
      <c r="AT607" s="215" t="s">
        <v>145</v>
      </c>
      <c r="AU607" s="215" t="s">
        <v>83</v>
      </c>
      <c r="AY607" s="17" t="s">
        <v>142</v>
      </c>
      <c r="BE607" s="216">
        <f>IF(N607="základní",J607,0)</f>
        <v>0</v>
      </c>
      <c r="BF607" s="216">
        <f>IF(N607="snížená",J607,0)</f>
        <v>0</v>
      </c>
      <c r="BG607" s="216">
        <f>IF(N607="zákl. přenesená",J607,0)</f>
        <v>0</v>
      </c>
      <c r="BH607" s="216">
        <f>IF(N607="sníž. přenesená",J607,0)</f>
        <v>0</v>
      </c>
      <c r="BI607" s="216">
        <f>IF(N607="nulová",J607,0)</f>
        <v>0</v>
      </c>
      <c r="BJ607" s="17" t="s">
        <v>150</v>
      </c>
      <c r="BK607" s="216">
        <f>ROUND(I607*H607,2)</f>
        <v>0</v>
      </c>
      <c r="BL607" s="17" t="s">
        <v>1368</v>
      </c>
      <c r="BM607" s="215" t="s">
        <v>1369</v>
      </c>
    </row>
    <row r="608" spans="1:65" s="12" customFormat="1" ht="22.8" customHeight="1">
      <c r="B608" s="188"/>
      <c r="C608" s="189"/>
      <c r="D608" s="190" t="s">
        <v>72</v>
      </c>
      <c r="E608" s="202" t="s">
        <v>1370</v>
      </c>
      <c r="F608" s="202" t="s">
        <v>1371</v>
      </c>
      <c r="G608" s="189"/>
      <c r="H608" s="189"/>
      <c r="I608" s="192"/>
      <c r="J608" s="203">
        <f>BK608</f>
        <v>0</v>
      </c>
      <c r="K608" s="189"/>
      <c r="L608" s="194"/>
      <c r="M608" s="195"/>
      <c r="N608" s="196"/>
      <c r="O608" s="196"/>
      <c r="P608" s="197">
        <f>SUM(P609:P610)</f>
        <v>0</v>
      </c>
      <c r="Q608" s="196"/>
      <c r="R608" s="197">
        <f>SUM(R609:R610)</f>
        <v>0</v>
      </c>
      <c r="S608" s="196"/>
      <c r="T608" s="198">
        <f>SUM(T609:T610)</f>
        <v>0</v>
      </c>
      <c r="AR608" s="199" t="s">
        <v>162</v>
      </c>
      <c r="AT608" s="200" t="s">
        <v>72</v>
      </c>
      <c r="AU608" s="200" t="s">
        <v>81</v>
      </c>
      <c r="AY608" s="199" t="s">
        <v>142</v>
      </c>
      <c r="BK608" s="201">
        <f>SUM(BK609:BK610)</f>
        <v>0</v>
      </c>
    </row>
    <row r="609" spans="1:65" s="2" customFormat="1" ht="16.5" customHeight="1">
      <c r="A609" s="34"/>
      <c r="B609" s="35"/>
      <c r="C609" s="204" t="s">
        <v>1372</v>
      </c>
      <c r="D609" s="204" t="s">
        <v>145</v>
      </c>
      <c r="E609" s="205" t="s">
        <v>1373</v>
      </c>
      <c r="F609" s="206" t="s">
        <v>1374</v>
      </c>
      <c r="G609" s="207" t="s">
        <v>1171</v>
      </c>
      <c r="H609" s="208">
        <v>1</v>
      </c>
      <c r="I609" s="209"/>
      <c r="J609" s="210">
        <f>ROUND(I609*H609,2)</f>
        <v>0</v>
      </c>
      <c r="K609" s="206" t="s">
        <v>149</v>
      </c>
      <c r="L609" s="39"/>
      <c r="M609" s="211" t="s">
        <v>1</v>
      </c>
      <c r="N609" s="212" t="s">
        <v>40</v>
      </c>
      <c r="O609" s="72"/>
      <c r="P609" s="213">
        <f>O609*H609</f>
        <v>0</v>
      </c>
      <c r="Q609" s="213">
        <v>0</v>
      </c>
      <c r="R609" s="213">
        <f>Q609*H609</f>
        <v>0</v>
      </c>
      <c r="S609" s="213">
        <v>0</v>
      </c>
      <c r="T609" s="214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215" t="s">
        <v>1368</v>
      </c>
      <c r="AT609" s="215" t="s">
        <v>145</v>
      </c>
      <c r="AU609" s="215" t="s">
        <v>83</v>
      </c>
      <c r="AY609" s="17" t="s">
        <v>142</v>
      </c>
      <c r="BE609" s="216">
        <f>IF(N609="základní",J609,0)</f>
        <v>0</v>
      </c>
      <c r="BF609" s="216">
        <f>IF(N609="snížená",J609,0)</f>
        <v>0</v>
      </c>
      <c r="BG609" s="216">
        <f>IF(N609="zákl. přenesená",J609,0)</f>
        <v>0</v>
      </c>
      <c r="BH609" s="216">
        <f>IF(N609="sníž. přenesená",J609,0)</f>
        <v>0</v>
      </c>
      <c r="BI609" s="216">
        <f>IF(N609="nulová",J609,0)</f>
        <v>0</v>
      </c>
      <c r="BJ609" s="17" t="s">
        <v>150</v>
      </c>
      <c r="BK609" s="216">
        <f>ROUND(I609*H609,2)</f>
        <v>0</v>
      </c>
      <c r="BL609" s="17" t="s">
        <v>1368</v>
      </c>
      <c r="BM609" s="215" t="s">
        <v>1375</v>
      </c>
    </row>
    <row r="610" spans="1:65" s="2" customFormat="1" ht="67.2">
      <c r="A610" s="34"/>
      <c r="B610" s="35"/>
      <c r="C610" s="36"/>
      <c r="D610" s="229" t="s">
        <v>206</v>
      </c>
      <c r="E610" s="36"/>
      <c r="F610" s="250" t="s">
        <v>1376</v>
      </c>
      <c r="G610" s="36"/>
      <c r="H610" s="36"/>
      <c r="I610" s="116"/>
      <c r="J610" s="36"/>
      <c r="K610" s="36"/>
      <c r="L610" s="39"/>
      <c r="M610" s="251"/>
      <c r="N610" s="252"/>
      <c r="O610" s="72"/>
      <c r="P610" s="72"/>
      <c r="Q610" s="72"/>
      <c r="R610" s="72"/>
      <c r="S610" s="72"/>
      <c r="T610" s="73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7" t="s">
        <v>206</v>
      </c>
      <c r="AU610" s="17" t="s">
        <v>83</v>
      </c>
    </row>
    <row r="611" spans="1:65" s="12" customFormat="1" ht="22.8" customHeight="1">
      <c r="B611" s="188"/>
      <c r="C611" s="189"/>
      <c r="D611" s="190" t="s">
        <v>72</v>
      </c>
      <c r="E611" s="202" t="s">
        <v>1377</v>
      </c>
      <c r="F611" s="202" t="s">
        <v>1378</v>
      </c>
      <c r="G611" s="189"/>
      <c r="H611" s="189"/>
      <c r="I611" s="192"/>
      <c r="J611" s="203">
        <f>BK611</f>
        <v>0</v>
      </c>
      <c r="K611" s="189"/>
      <c r="L611" s="194"/>
      <c r="M611" s="195"/>
      <c r="N611" s="196"/>
      <c r="O611" s="196"/>
      <c r="P611" s="197">
        <f>P612</f>
        <v>0</v>
      </c>
      <c r="Q611" s="196"/>
      <c r="R611" s="197">
        <f>R612</f>
        <v>0</v>
      </c>
      <c r="S611" s="196"/>
      <c r="T611" s="198">
        <f>T612</f>
        <v>0</v>
      </c>
      <c r="AR611" s="199" t="s">
        <v>162</v>
      </c>
      <c r="AT611" s="200" t="s">
        <v>72</v>
      </c>
      <c r="AU611" s="200" t="s">
        <v>81</v>
      </c>
      <c r="AY611" s="199" t="s">
        <v>142</v>
      </c>
      <c r="BK611" s="201">
        <f>BK612</f>
        <v>0</v>
      </c>
    </row>
    <row r="612" spans="1:65" s="2" customFormat="1" ht="16.5" customHeight="1">
      <c r="A612" s="34"/>
      <c r="B612" s="35"/>
      <c r="C612" s="204" t="s">
        <v>1379</v>
      </c>
      <c r="D612" s="204" t="s">
        <v>145</v>
      </c>
      <c r="E612" s="205" t="s">
        <v>1380</v>
      </c>
      <c r="F612" s="206" t="s">
        <v>1378</v>
      </c>
      <c r="G612" s="207" t="s">
        <v>1171</v>
      </c>
      <c r="H612" s="208">
        <v>1</v>
      </c>
      <c r="I612" s="209"/>
      <c r="J612" s="210">
        <f>ROUND(I612*H612,2)</f>
        <v>0</v>
      </c>
      <c r="K612" s="206" t="s">
        <v>149</v>
      </c>
      <c r="L612" s="39"/>
      <c r="M612" s="263" t="s">
        <v>1</v>
      </c>
      <c r="N612" s="264" t="s">
        <v>40</v>
      </c>
      <c r="O612" s="265"/>
      <c r="P612" s="266">
        <f>O612*H612</f>
        <v>0</v>
      </c>
      <c r="Q612" s="266">
        <v>0</v>
      </c>
      <c r="R612" s="266">
        <f>Q612*H612</f>
        <v>0</v>
      </c>
      <c r="S612" s="266">
        <v>0</v>
      </c>
      <c r="T612" s="267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215" t="s">
        <v>1368</v>
      </c>
      <c r="AT612" s="215" t="s">
        <v>145</v>
      </c>
      <c r="AU612" s="215" t="s">
        <v>83</v>
      </c>
      <c r="AY612" s="17" t="s">
        <v>142</v>
      </c>
      <c r="BE612" s="216">
        <f>IF(N612="základní",J612,0)</f>
        <v>0</v>
      </c>
      <c r="BF612" s="216">
        <f>IF(N612="snížená",J612,0)</f>
        <v>0</v>
      </c>
      <c r="BG612" s="216">
        <f>IF(N612="zákl. přenesená",J612,0)</f>
        <v>0</v>
      </c>
      <c r="BH612" s="216">
        <f>IF(N612="sníž. přenesená",J612,0)</f>
        <v>0</v>
      </c>
      <c r="BI612" s="216">
        <f>IF(N612="nulová",J612,0)</f>
        <v>0</v>
      </c>
      <c r="BJ612" s="17" t="s">
        <v>150</v>
      </c>
      <c r="BK612" s="216">
        <f>ROUND(I612*H612,2)</f>
        <v>0</v>
      </c>
      <c r="BL612" s="17" t="s">
        <v>1368</v>
      </c>
      <c r="BM612" s="215" t="s">
        <v>1381</v>
      </c>
    </row>
    <row r="613" spans="1:65" s="2" customFormat="1" ht="6.9" customHeight="1">
      <c r="A613" s="34"/>
      <c r="B613" s="55"/>
      <c r="C613" s="56"/>
      <c r="D613" s="56"/>
      <c r="E613" s="56"/>
      <c r="F613" s="56"/>
      <c r="G613" s="56"/>
      <c r="H613" s="56"/>
      <c r="I613" s="153"/>
      <c r="J613" s="56"/>
      <c r="K613" s="56"/>
      <c r="L613" s="39"/>
      <c r="M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</row>
  </sheetData>
  <sheetProtection algorithmName="SHA-512" hashValue="OWsgo/J2pknNrZa9axY/SjcVwY5TgKvJUOcdgLeOH5udX9WXYqMJyuQ7hf8HHAf47HAyngd2/SaUToQrxvCz1g==" saltValue="6TKbFpxKEWutNX9WGNMaMcIqN8f6Kz7Ai92pnCiPBAjxYGs/sRksDJLyWV9UAxvh5v6kstxyQefSX01VnZ3W6w==" spinCount="100000" sheet="1" objects="1" scenarios="1" formatColumns="0" formatRows="0" autoFilter="0"/>
  <autoFilter ref="C141:K612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7" t="s">
        <v>86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83</v>
      </c>
    </row>
    <row r="4" spans="1:46" s="1" customFormat="1" ht="24.9" customHeight="1">
      <c r="B4" s="20"/>
      <c r="D4" s="113" t="s">
        <v>93</v>
      </c>
      <c r="I4" s="109"/>
      <c r="L4" s="20"/>
      <c r="M4" s="114" t="s">
        <v>10</v>
      </c>
      <c r="AT4" s="17" t="s">
        <v>30</v>
      </c>
    </row>
    <row r="5" spans="1:46" s="1" customFormat="1" ht="6.9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14" t="str">
        <f>'Rekapitulace stavby'!K6</f>
        <v>Protivín ON - oprava výpravní budovy</v>
      </c>
      <c r="F7" s="315"/>
      <c r="G7" s="315"/>
      <c r="H7" s="315"/>
      <c r="I7" s="109"/>
      <c r="L7" s="20"/>
    </row>
    <row r="8" spans="1:46" s="2" customFormat="1" ht="12" customHeight="1">
      <c r="A8" s="34"/>
      <c r="B8" s="39"/>
      <c r="C8" s="34"/>
      <c r="D8" s="115" t="s">
        <v>94</v>
      </c>
      <c r="E8" s="34"/>
      <c r="F8" s="34"/>
      <c r="G8" s="34"/>
      <c r="H8" s="34"/>
      <c r="I8" s="116"/>
      <c r="J8" s="34"/>
      <c r="K8" s="34"/>
      <c r="L8" s="5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1382</v>
      </c>
      <c r="F9" s="317"/>
      <c r="G9" s="317"/>
      <c r="H9" s="317"/>
      <c r="I9" s="116"/>
      <c r="J9" s="34"/>
      <c r="K9" s="34"/>
      <c r="L9" s="5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5" t="s">
        <v>20</v>
      </c>
      <c r="E12" s="34"/>
      <c r="F12" s="117" t="s">
        <v>21</v>
      </c>
      <c r="G12" s="34"/>
      <c r="H12" s="34"/>
      <c r="I12" s="118" t="s">
        <v>22</v>
      </c>
      <c r="J12" s="119" t="str">
        <f>'Rekapitulace stavby'!AN8</f>
        <v>1. 6. 2020</v>
      </c>
      <c r="K12" s="34"/>
      <c r="L12" s="5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tr">
        <f>IF('Rekapitulace stavby'!AN10="","",'Rekapitulace stavby'!AN10)</f>
        <v/>
      </c>
      <c r="K14" s="34"/>
      <c r="L14" s="5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tr">
        <f>IF('Rekapitulace stavby'!E11="","",'Rekapitulace stavby'!E11)</f>
        <v xml:space="preserve"> </v>
      </c>
      <c r="F15" s="34"/>
      <c r="G15" s="34"/>
      <c r="H15" s="34"/>
      <c r="I15" s="118" t="s">
        <v>26</v>
      </c>
      <c r="J15" s="117" t="str">
        <f>IF('Rekapitulace stavby'!AN11="","",'Rekapitulace stavby'!AN11)</f>
        <v/>
      </c>
      <c r="K15" s="34"/>
      <c r="L15" s="5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5" t="s">
        <v>27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8" t="str">
        <f>'Rekapitulace stavby'!E14</f>
        <v>Vyplň údaj</v>
      </c>
      <c r="F18" s="319"/>
      <c r="G18" s="319"/>
      <c r="H18" s="319"/>
      <c r="I18" s="118" t="s">
        <v>26</v>
      </c>
      <c r="J18" s="30" t="str">
        <f>'Rekapitulace stavby'!AN14</f>
        <v>Vyplň údaj</v>
      </c>
      <c r="K18" s="34"/>
      <c r="L18" s="5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5" t="s">
        <v>29</v>
      </c>
      <c r="E20" s="34"/>
      <c r="F20" s="34"/>
      <c r="G20" s="34"/>
      <c r="H20" s="34"/>
      <c r="I20" s="118" t="s">
        <v>25</v>
      </c>
      <c r="J20" s="117" t="str">
        <f>IF('Rekapitulace stavby'!AN16="","",'Rekapitulace stavby'!AN16)</f>
        <v/>
      </c>
      <c r="K20" s="34"/>
      <c r="L20" s="5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tr">
        <f>IF('Rekapitulace stavby'!E17="","",'Rekapitulace stavby'!E17)</f>
        <v xml:space="preserve"> </v>
      </c>
      <c r="F21" s="34"/>
      <c r="G21" s="34"/>
      <c r="H21" s="34"/>
      <c r="I21" s="118" t="s">
        <v>26</v>
      </c>
      <c r="J21" s="117" t="str">
        <f>IF('Rekapitulace stavby'!AN17="","",'Rekapitulace stavby'!AN17)</f>
        <v/>
      </c>
      <c r="K21" s="34"/>
      <c r="L21" s="5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5" t="s">
        <v>31</v>
      </c>
      <c r="E23" s="34"/>
      <c r="F23" s="34"/>
      <c r="G23" s="34"/>
      <c r="H23" s="34"/>
      <c r="I23" s="118" t="s">
        <v>25</v>
      </c>
      <c r="J23" s="117" t="str">
        <f>IF('Rekapitulace stavby'!AN19="","",'Rekapitulace stavby'!AN19)</f>
        <v/>
      </c>
      <c r="K23" s="34"/>
      <c r="L23" s="5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tr">
        <f>IF('Rekapitulace stavby'!E20="","",'Rekapitulace stavby'!E20)</f>
        <v xml:space="preserve"> </v>
      </c>
      <c r="F24" s="34"/>
      <c r="G24" s="34"/>
      <c r="H24" s="34"/>
      <c r="I24" s="118" t="s">
        <v>26</v>
      </c>
      <c r="J24" s="117" t="str">
        <f>IF('Rekapitulace stavby'!AN20="","",'Rekapitulace stavby'!AN20)</f>
        <v/>
      </c>
      <c r="K24" s="34"/>
      <c r="L24" s="5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5" t="s">
        <v>32</v>
      </c>
      <c r="E26" s="34"/>
      <c r="F26" s="34"/>
      <c r="G26" s="34"/>
      <c r="H26" s="34"/>
      <c r="I26" s="116"/>
      <c r="J26" s="34"/>
      <c r="K26" s="34"/>
      <c r="L26" s="5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0"/>
      <c r="B27" s="121"/>
      <c r="C27" s="120"/>
      <c r="D27" s="120"/>
      <c r="E27" s="320" t="s">
        <v>1</v>
      </c>
      <c r="F27" s="320"/>
      <c r="G27" s="320"/>
      <c r="H27" s="320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33</v>
      </c>
      <c r="E30" s="34"/>
      <c r="F30" s="34"/>
      <c r="G30" s="34"/>
      <c r="H30" s="34"/>
      <c r="I30" s="116"/>
      <c r="J30" s="127">
        <f>ROUND(J124, 2)</f>
        <v>0</v>
      </c>
      <c r="K30" s="34"/>
      <c r="L30" s="5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8" t="s">
        <v>35</v>
      </c>
      <c r="G32" s="34"/>
      <c r="H32" s="34"/>
      <c r="I32" s="129" t="s">
        <v>34</v>
      </c>
      <c r="J32" s="128" t="s">
        <v>36</v>
      </c>
      <c r="K32" s="34"/>
      <c r="L32" s="5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hidden="1" customHeight="1">
      <c r="A33" s="34"/>
      <c r="B33" s="39"/>
      <c r="C33" s="34"/>
      <c r="D33" s="130" t="s">
        <v>37</v>
      </c>
      <c r="E33" s="115" t="s">
        <v>38</v>
      </c>
      <c r="F33" s="131">
        <f>ROUND((SUM(BE124:BE184)),  2)</f>
        <v>0</v>
      </c>
      <c r="G33" s="34"/>
      <c r="H33" s="34"/>
      <c r="I33" s="132">
        <v>0.21</v>
      </c>
      <c r="J33" s="131">
        <f>ROUND(((SUM(BE124:BE184))*I33),  2)</f>
        <v>0</v>
      </c>
      <c r="K33" s="34"/>
      <c r="L33" s="5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hidden="1" customHeight="1">
      <c r="A34" s="34"/>
      <c r="B34" s="39"/>
      <c r="C34" s="34"/>
      <c r="D34" s="34"/>
      <c r="E34" s="115" t="s">
        <v>39</v>
      </c>
      <c r="F34" s="131">
        <f>ROUND((SUM(BF124:BF184)),  2)</f>
        <v>0</v>
      </c>
      <c r="G34" s="34"/>
      <c r="H34" s="34"/>
      <c r="I34" s="132">
        <v>0.15</v>
      </c>
      <c r="J34" s="131">
        <f>ROUND(((SUM(BF124:BF184))*I34),  2)</f>
        <v>0</v>
      </c>
      <c r="K34" s="34"/>
      <c r="L34" s="5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15" t="s">
        <v>37</v>
      </c>
      <c r="E35" s="115" t="s">
        <v>40</v>
      </c>
      <c r="F35" s="131">
        <f>ROUND((SUM(BG124:BG184)),  2)</f>
        <v>0</v>
      </c>
      <c r="G35" s="34"/>
      <c r="H35" s="34"/>
      <c r="I35" s="132">
        <v>0.21</v>
      </c>
      <c r="J35" s="131">
        <f>0</f>
        <v>0</v>
      </c>
      <c r="K35" s="34"/>
      <c r="L35" s="5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15" t="s">
        <v>41</v>
      </c>
      <c r="F36" s="131">
        <f>ROUND((SUM(BH124:BH184)),  2)</f>
        <v>0</v>
      </c>
      <c r="G36" s="34"/>
      <c r="H36" s="34"/>
      <c r="I36" s="132">
        <v>0.15</v>
      </c>
      <c r="J36" s="131">
        <f>0</f>
        <v>0</v>
      </c>
      <c r="K36" s="34"/>
      <c r="L36" s="5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5" t="s">
        <v>42</v>
      </c>
      <c r="F37" s="131">
        <f>ROUND((SUM(BI124:BI184)),  2)</f>
        <v>0</v>
      </c>
      <c r="G37" s="34"/>
      <c r="H37" s="34"/>
      <c r="I37" s="132">
        <v>0</v>
      </c>
      <c r="J37" s="131">
        <f>0</f>
        <v>0</v>
      </c>
      <c r="K37" s="34"/>
      <c r="L37" s="5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I41" s="109"/>
      <c r="L41" s="20"/>
    </row>
    <row r="42" spans="1:31" s="1" customFormat="1" ht="14.4" customHeight="1">
      <c r="B42" s="20"/>
      <c r="I42" s="109"/>
      <c r="L42" s="20"/>
    </row>
    <row r="43" spans="1:31" s="1" customFormat="1" ht="14.4" customHeight="1">
      <c r="B43" s="20"/>
      <c r="I43" s="109"/>
      <c r="L43" s="20"/>
    </row>
    <row r="44" spans="1:31" s="1" customFormat="1" ht="14.4" customHeight="1">
      <c r="B44" s="20"/>
      <c r="I44" s="109"/>
      <c r="L44" s="20"/>
    </row>
    <row r="45" spans="1:31" s="1" customFormat="1" ht="14.4" customHeight="1">
      <c r="B45" s="20"/>
      <c r="I45" s="109"/>
      <c r="L45" s="20"/>
    </row>
    <row r="46" spans="1:31" s="1" customFormat="1" ht="14.4" customHeight="1">
      <c r="B46" s="20"/>
      <c r="I46" s="109"/>
      <c r="L46" s="20"/>
    </row>
    <row r="47" spans="1:31" s="1" customFormat="1" ht="14.4" customHeight="1">
      <c r="B47" s="20"/>
      <c r="I47" s="109"/>
      <c r="L47" s="20"/>
    </row>
    <row r="48" spans="1:31" s="1" customFormat="1" ht="14.4" customHeight="1">
      <c r="B48" s="20"/>
      <c r="I48" s="109"/>
      <c r="L48" s="20"/>
    </row>
    <row r="49" spans="1:31" s="1" customFormat="1" ht="14.4" customHeight="1">
      <c r="B49" s="20"/>
      <c r="I49" s="109"/>
      <c r="L49" s="20"/>
    </row>
    <row r="50" spans="1:31" s="2" customFormat="1" ht="14.4" customHeight="1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96</v>
      </c>
      <c r="D82" s="36"/>
      <c r="E82" s="36"/>
      <c r="F82" s="36"/>
      <c r="G82" s="36"/>
      <c r="H82" s="36"/>
      <c r="I82" s="116"/>
      <c r="J82" s="36"/>
      <c r="K82" s="36"/>
      <c r="L82" s="5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1" t="str">
        <f>E7</f>
        <v>Protivín ON - oprava výpravní budovy</v>
      </c>
      <c r="F85" s="322"/>
      <c r="G85" s="322"/>
      <c r="H85" s="322"/>
      <c r="I85" s="116"/>
      <c r="J85" s="36"/>
      <c r="K85" s="36"/>
      <c r="L85" s="5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94</v>
      </c>
      <c r="D86" s="36"/>
      <c r="E86" s="36"/>
      <c r="F86" s="36"/>
      <c r="G86" s="36"/>
      <c r="H86" s="36"/>
      <c r="I86" s="116"/>
      <c r="J86" s="36"/>
      <c r="K86" s="36"/>
      <c r="L86" s="5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SO 02 - Oprava elektroinstalace</v>
      </c>
      <c r="F87" s="323"/>
      <c r="G87" s="323"/>
      <c r="H87" s="323"/>
      <c r="I87" s="116"/>
      <c r="J87" s="36"/>
      <c r="K87" s="36"/>
      <c r="L87" s="5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8" t="s">
        <v>22</v>
      </c>
      <c r="J89" s="67" t="str">
        <f>IF(J12="","",J12)</f>
        <v>1. 6. 2020</v>
      </c>
      <c r="K89" s="36"/>
      <c r="L89" s="5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18" t="s">
        <v>29</v>
      </c>
      <c r="J91" s="32" t="str">
        <f>E21</f>
        <v xml:space="preserve"> </v>
      </c>
      <c r="K91" s="36"/>
      <c r="L91" s="5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18" t="s">
        <v>31</v>
      </c>
      <c r="J92" s="32" t="str">
        <f>E24</f>
        <v xml:space="preserve"> </v>
      </c>
      <c r="K92" s="36"/>
      <c r="L92" s="5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97</v>
      </c>
      <c r="D94" s="158"/>
      <c r="E94" s="158"/>
      <c r="F94" s="158"/>
      <c r="G94" s="158"/>
      <c r="H94" s="158"/>
      <c r="I94" s="159"/>
      <c r="J94" s="160" t="s">
        <v>98</v>
      </c>
      <c r="K94" s="158"/>
      <c r="L94" s="5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1" t="s">
        <v>99</v>
      </c>
      <c r="D96" s="36"/>
      <c r="E96" s="36"/>
      <c r="F96" s="36"/>
      <c r="G96" s="36"/>
      <c r="H96" s="36"/>
      <c r="I96" s="116"/>
      <c r="J96" s="85">
        <f>J124</f>
        <v>0</v>
      </c>
      <c r="K96" s="36"/>
      <c r="L96" s="5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1:31" s="9" customFormat="1" ht="24.9" customHeight="1">
      <c r="B97" s="162"/>
      <c r="C97" s="163"/>
      <c r="D97" s="164" t="s">
        <v>101</v>
      </c>
      <c r="E97" s="165"/>
      <c r="F97" s="165"/>
      <c r="G97" s="165"/>
      <c r="H97" s="165"/>
      <c r="I97" s="166"/>
      <c r="J97" s="167">
        <f>J125</f>
        <v>0</v>
      </c>
      <c r="K97" s="163"/>
      <c r="L97" s="168"/>
    </row>
    <row r="98" spans="1:31" s="10" customFormat="1" ht="19.95" customHeight="1">
      <c r="B98" s="169"/>
      <c r="C98" s="170"/>
      <c r="D98" s="171" t="s">
        <v>104</v>
      </c>
      <c r="E98" s="172"/>
      <c r="F98" s="172"/>
      <c r="G98" s="172"/>
      <c r="H98" s="172"/>
      <c r="I98" s="173"/>
      <c r="J98" s="174">
        <f>J126</f>
        <v>0</v>
      </c>
      <c r="K98" s="170"/>
      <c r="L98" s="175"/>
    </row>
    <row r="99" spans="1:31" s="10" customFormat="1" ht="19.95" customHeight="1">
      <c r="B99" s="169"/>
      <c r="C99" s="170"/>
      <c r="D99" s="171" t="s">
        <v>105</v>
      </c>
      <c r="E99" s="172"/>
      <c r="F99" s="172"/>
      <c r="G99" s="172"/>
      <c r="H99" s="172"/>
      <c r="I99" s="173"/>
      <c r="J99" s="174">
        <f>J133</f>
        <v>0</v>
      </c>
      <c r="K99" s="170"/>
      <c r="L99" s="175"/>
    </row>
    <row r="100" spans="1:31" s="10" customFormat="1" ht="19.95" customHeight="1">
      <c r="B100" s="169"/>
      <c r="C100" s="170"/>
      <c r="D100" s="171" t="s">
        <v>106</v>
      </c>
      <c r="E100" s="172"/>
      <c r="F100" s="172"/>
      <c r="G100" s="172"/>
      <c r="H100" s="172"/>
      <c r="I100" s="173"/>
      <c r="J100" s="174">
        <f>J136</f>
        <v>0</v>
      </c>
      <c r="K100" s="170"/>
      <c r="L100" s="175"/>
    </row>
    <row r="101" spans="1:31" s="10" customFormat="1" ht="19.95" customHeight="1">
      <c r="B101" s="169"/>
      <c r="C101" s="170"/>
      <c r="D101" s="171" t="s">
        <v>107</v>
      </c>
      <c r="E101" s="172"/>
      <c r="F101" s="172"/>
      <c r="G101" s="172"/>
      <c r="H101" s="172"/>
      <c r="I101" s="173"/>
      <c r="J101" s="174">
        <f>J143</f>
        <v>0</v>
      </c>
      <c r="K101" s="170"/>
      <c r="L101" s="175"/>
    </row>
    <row r="102" spans="1:31" s="9" customFormat="1" ht="24.9" customHeight="1">
      <c r="B102" s="162"/>
      <c r="C102" s="163"/>
      <c r="D102" s="164" t="s">
        <v>108</v>
      </c>
      <c r="E102" s="165"/>
      <c r="F102" s="165"/>
      <c r="G102" s="165"/>
      <c r="H102" s="165"/>
      <c r="I102" s="166"/>
      <c r="J102" s="167">
        <f>J145</f>
        <v>0</v>
      </c>
      <c r="K102" s="163"/>
      <c r="L102" s="168"/>
    </row>
    <row r="103" spans="1:31" s="10" customFormat="1" ht="19.95" customHeight="1">
      <c r="B103" s="169"/>
      <c r="C103" s="170"/>
      <c r="D103" s="171" t="s">
        <v>112</v>
      </c>
      <c r="E103" s="172"/>
      <c r="F103" s="172"/>
      <c r="G103" s="172"/>
      <c r="H103" s="172"/>
      <c r="I103" s="173"/>
      <c r="J103" s="174">
        <f>J146</f>
        <v>0</v>
      </c>
      <c r="K103" s="170"/>
      <c r="L103" s="175"/>
    </row>
    <row r="104" spans="1:31" s="10" customFormat="1" ht="19.95" customHeight="1">
      <c r="B104" s="169"/>
      <c r="C104" s="170"/>
      <c r="D104" s="171" t="s">
        <v>1383</v>
      </c>
      <c r="E104" s="172"/>
      <c r="F104" s="172"/>
      <c r="G104" s="172"/>
      <c r="H104" s="172"/>
      <c r="I104" s="173"/>
      <c r="J104" s="174">
        <f>J178</f>
        <v>0</v>
      </c>
      <c r="K104" s="170"/>
      <c r="L104" s="175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116"/>
      <c r="J105" s="36"/>
      <c r="K105" s="36"/>
      <c r="L105" s="52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" customHeight="1">
      <c r="A106" s="34"/>
      <c r="B106" s="55"/>
      <c r="C106" s="56"/>
      <c r="D106" s="56"/>
      <c r="E106" s="56"/>
      <c r="F106" s="56"/>
      <c r="G106" s="56"/>
      <c r="H106" s="56"/>
      <c r="I106" s="153"/>
      <c r="J106" s="56"/>
      <c r="K106" s="56"/>
      <c r="L106" s="52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" customHeight="1">
      <c r="A110" s="34"/>
      <c r="B110" s="57"/>
      <c r="C110" s="58"/>
      <c r="D110" s="58"/>
      <c r="E110" s="58"/>
      <c r="F110" s="58"/>
      <c r="G110" s="58"/>
      <c r="H110" s="58"/>
      <c r="I110" s="156"/>
      <c r="J110" s="58"/>
      <c r="K110" s="58"/>
      <c r="L110" s="52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" customHeight="1">
      <c r="A111" s="34"/>
      <c r="B111" s="35"/>
      <c r="C111" s="23" t="s">
        <v>127</v>
      </c>
      <c r="D111" s="36"/>
      <c r="E111" s="36"/>
      <c r="F111" s="36"/>
      <c r="G111" s="36"/>
      <c r="H111" s="36"/>
      <c r="I111" s="116"/>
      <c r="J111" s="36"/>
      <c r="K111" s="36"/>
      <c r="L111" s="52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" customHeight="1">
      <c r="A112" s="34"/>
      <c r="B112" s="35"/>
      <c r="C112" s="36"/>
      <c r="D112" s="36"/>
      <c r="E112" s="36"/>
      <c r="F112" s="36"/>
      <c r="G112" s="36"/>
      <c r="H112" s="36"/>
      <c r="I112" s="116"/>
      <c r="J112" s="36"/>
      <c r="K112" s="36"/>
      <c r="L112" s="52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116"/>
      <c r="J113" s="36"/>
      <c r="K113" s="36"/>
      <c r="L113" s="52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321" t="str">
        <f>E7</f>
        <v>Protivín ON - oprava výpravní budovy</v>
      </c>
      <c r="F114" s="322"/>
      <c r="G114" s="322"/>
      <c r="H114" s="322"/>
      <c r="I114" s="116"/>
      <c r="J114" s="36"/>
      <c r="K114" s="36"/>
      <c r="L114" s="52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94</v>
      </c>
      <c r="D115" s="36"/>
      <c r="E115" s="36"/>
      <c r="F115" s="36"/>
      <c r="G115" s="36"/>
      <c r="H115" s="36"/>
      <c r="I115" s="116"/>
      <c r="J115" s="36"/>
      <c r="K115" s="36"/>
      <c r="L115" s="52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73" t="str">
        <f>E9</f>
        <v>SO 02 - Oprava elektroinstalace</v>
      </c>
      <c r="F116" s="323"/>
      <c r="G116" s="323"/>
      <c r="H116" s="323"/>
      <c r="I116" s="116"/>
      <c r="J116" s="36"/>
      <c r="K116" s="36"/>
      <c r="L116" s="52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" customHeight="1">
      <c r="A117" s="34"/>
      <c r="B117" s="35"/>
      <c r="C117" s="36"/>
      <c r="D117" s="36"/>
      <c r="E117" s="36"/>
      <c r="F117" s="36"/>
      <c r="G117" s="36"/>
      <c r="H117" s="36"/>
      <c r="I117" s="116"/>
      <c r="J117" s="36"/>
      <c r="K117" s="36"/>
      <c r="L117" s="52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 xml:space="preserve"> </v>
      </c>
      <c r="G118" s="36"/>
      <c r="H118" s="36"/>
      <c r="I118" s="118" t="s">
        <v>22</v>
      </c>
      <c r="J118" s="67" t="str">
        <f>IF(J12="","",J12)</f>
        <v>1. 6. 2020</v>
      </c>
      <c r="K118" s="36"/>
      <c r="L118" s="52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" customHeight="1">
      <c r="A119" s="34"/>
      <c r="B119" s="35"/>
      <c r="C119" s="36"/>
      <c r="D119" s="36"/>
      <c r="E119" s="36"/>
      <c r="F119" s="36"/>
      <c r="G119" s="36"/>
      <c r="H119" s="36"/>
      <c r="I119" s="116"/>
      <c r="J119" s="36"/>
      <c r="K119" s="36"/>
      <c r="L119" s="52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15" customHeight="1">
      <c r="A120" s="34"/>
      <c r="B120" s="35"/>
      <c r="C120" s="29" t="s">
        <v>24</v>
      </c>
      <c r="D120" s="36"/>
      <c r="E120" s="36"/>
      <c r="F120" s="27" t="str">
        <f>E15</f>
        <v xml:space="preserve"> </v>
      </c>
      <c r="G120" s="36"/>
      <c r="H120" s="36"/>
      <c r="I120" s="118" t="s">
        <v>29</v>
      </c>
      <c r="J120" s="32" t="str">
        <f>E21</f>
        <v xml:space="preserve"> </v>
      </c>
      <c r="K120" s="36"/>
      <c r="L120" s="52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15" customHeight="1">
      <c r="A121" s="34"/>
      <c r="B121" s="35"/>
      <c r="C121" s="29" t="s">
        <v>27</v>
      </c>
      <c r="D121" s="36"/>
      <c r="E121" s="36"/>
      <c r="F121" s="27" t="str">
        <f>IF(E18="","",E18)</f>
        <v>Vyplň údaj</v>
      </c>
      <c r="G121" s="36"/>
      <c r="H121" s="36"/>
      <c r="I121" s="118" t="s">
        <v>31</v>
      </c>
      <c r="J121" s="32" t="str">
        <f>E24</f>
        <v xml:space="preserve"> </v>
      </c>
      <c r="K121" s="36"/>
      <c r="L121" s="52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116"/>
      <c r="J122" s="36"/>
      <c r="K122" s="36"/>
      <c r="L122" s="52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76"/>
      <c r="B123" s="177"/>
      <c r="C123" s="178" t="s">
        <v>128</v>
      </c>
      <c r="D123" s="179" t="s">
        <v>58</v>
      </c>
      <c r="E123" s="179" t="s">
        <v>54</v>
      </c>
      <c r="F123" s="179" t="s">
        <v>55</v>
      </c>
      <c r="G123" s="179" t="s">
        <v>129</v>
      </c>
      <c r="H123" s="179" t="s">
        <v>130</v>
      </c>
      <c r="I123" s="180" t="s">
        <v>131</v>
      </c>
      <c r="J123" s="179" t="s">
        <v>98</v>
      </c>
      <c r="K123" s="181" t="s">
        <v>132</v>
      </c>
      <c r="L123" s="182"/>
      <c r="M123" s="76" t="s">
        <v>1</v>
      </c>
      <c r="N123" s="77" t="s">
        <v>37</v>
      </c>
      <c r="O123" s="77" t="s">
        <v>133</v>
      </c>
      <c r="P123" s="77" t="s">
        <v>134</v>
      </c>
      <c r="Q123" s="77" t="s">
        <v>135</v>
      </c>
      <c r="R123" s="77" t="s">
        <v>136</v>
      </c>
      <c r="S123" s="77" t="s">
        <v>137</v>
      </c>
      <c r="T123" s="78" t="s">
        <v>138</v>
      </c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176"/>
    </row>
    <row r="124" spans="1:65" s="2" customFormat="1" ht="22.8" customHeight="1">
      <c r="A124" s="34"/>
      <c r="B124" s="35"/>
      <c r="C124" s="83" t="s">
        <v>139</v>
      </c>
      <c r="D124" s="36"/>
      <c r="E124" s="36"/>
      <c r="F124" s="36"/>
      <c r="G124" s="36"/>
      <c r="H124" s="36"/>
      <c r="I124" s="116"/>
      <c r="J124" s="183">
        <f>BK124</f>
        <v>0</v>
      </c>
      <c r="K124" s="36"/>
      <c r="L124" s="39"/>
      <c r="M124" s="79"/>
      <c r="N124" s="184"/>
      <c r="O124" s="80"/>
      <c r="P124" s="185">
        <f>P125+P145</f>
        <v>0</v>
      </c>
      <c r="Q124" s="80"/>
      <c r="R124" s="185">
        <f>R125+R145</f>
        <v>0.96811249999999993</v>
      </c>
      <c r="S124" s="80"/>
      <c r="T124" s="186">
        <f>T125+T145</f>
        <v>0.45400000000000001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72</v>
      </c>
      <c r="AU124" s="17" t="s">
        <v>100</v>
      </c>
      <c r="BK124" s="187">
        <f>BK125+BK145</f>
        <v>0</v>
      </c>
    </row>
    <row r="125" spans="1:65" s="12" customFormat="1" ht="25.95" customHeight="1">
      <c r="B125" s="188"/>
      <c r="C125" s="189"/>
      <c r="D125" s="190" t="s">
        <v>72</v>
      </c>
      <c r="E125" s="191" t="s">
        <v>140</v>
      </c>
      <c r="F125" s="191" t="s">
        <v>141</v>
      </c>
      <c r="G125" s="189"/>
      <c r="H125" s="189"/>
      <c r="I125" s="192"/>
      <c r="J125" s="193">
        <f>BK125</f>
        <v>0</v>
      </c>
      <c r="K125" s="189"/>
      <c r="L125" s="194"/>
      <c r="M125" s="195"/>
      <c r="N125" s="196"/>
      <c r="O125" s="196"/>
      <c r="P125" s="197">
        <f>P126+P133+P136+P143</f>
        <v>0</v>
      </c>
      <c r="Q125" s="196"/>
      <c r="R125" s="197">
        <f>R126+R133+R136+R143</f>
        <v>0.91721249999999999</v>
      </c>
      <c r="S125" s="196"/>
      <c r="T125" s="198">
        <f>T126+T133+T136+T143</f>
        <v>0.45400000000000001</v>
      </c>
      <c r="AR125" s="199" t="s">
        <v>81</v>
      </c>
      <c r="AT125" s="200" t="s">
        <v>72</v>
      </c>
      <c r="AU125" s="200" t="s">
        <v>73</v>
      </c>
      <c r="AY125" s="199" t="s">
        <v>142</v>
      </c>
      <c r="BK125" s="201">
        <f>BK126+BK133+BK136+BK143</f>
        <v>0</v>
      </c>
    </row>
    <row r="126" spans="1:65" s="12" customFormat="1" ht="22.8" customHeight="1">
      <c r="B126" s="188"/>
      <c r="C126" s="189"/>
      <c r="D126" s="190" t="s">
        <v>72</v>
      </c>
      <c r="E126" s="202" t="s">
        <v>171</v>
      </c>
      <c r="F126" s="202" t="s">
        <v>189</v>
      </c>
      <c r="G126" s="189"/>
      <c r="H126" s="189"/>
      <c r="I126" s="192"/>
      <c r="J126" s="203">
        <f>BK126</f>
        <v>0</v>
      </c>
      <c r="K126" s="189"/>
      <c r="L126" s="194"/>
      <c r="M126" s="195"/>
      <c r="N126" s="196"/>
      <c r="O126" s="196"/>
      <c r="P126" s="197">
        <f>SUM(P127:P132)</f>
        <v>0</v>
      </c>
      <c r="Q126" s="196"/>
      <c r="R126" s="197">
        <f>SUM(R127:R132)</f>
        <v>0.91721249999999999</v>
      </c>
      <c r="S126" s="196"/>
      <c r="T126" s="198">
        <f>SUM(T127:T132)</f>
        <v>0</v>
      </c>
      <c r="AR126" s="199" t="s">
        <v>81</v>
      </c>
      <c r="AT126" s="200" t="s">
        <v>72</v>
      </c>
      <c r="AU126" s="200" t="s">
        <v>81</v>
      </c>
      <c r="AY126" s="199" t="s">
        <v>142</v>
      </c>
      <c r="BK126" s="201">
        <f>SUM(BK127:BK132)</f>
        <v>0</v>
      </c>
    </row>
    <row r="127" spans="1:65" s="2" customFormat="1" ht="16.5" customHeight="1">
      <c r="A127" s="34"/>
      <c r="B127" s="35"/>
      <c r="C127" s="204" t="s">
        <v>81</v>
      </c>
      <c r="D127" s="204" t="s">
        <v>145</v>
      </c>
      <c r="E127" s="205" t="s">
        <v>1384</v>
      </c>
      <c r="F127" s="206" t="s">
        <v>1385</v>
      </c>
      <c r="G127" s="207" t="s">
        <v>154</v>
      </c>
      <c r="H127" s="208">
        <v>11.25</v>
      </c>
      <c r="I127" s="209"/>
      <c r="J127" s="210">
        <f>ROUND(I127*H127,2)</f>
        <v>0</v>
      </c>
      <c r="K127" s="206" t="s">
        <v>149</v>
      </c>
      <c r="L127" s="39"/>
      <c r="M127" s="211" t="s">
        <v>1</v>
      </c>
      <c r="N127" s="212" t="s">
        <v>40</v>
      </c>
      <c r="O127" s="72"/>
      <c r="P127" s="213">
        <f>O127*H127</f>
        <v>0</v>
      </c>
      <c r="Q127" s="213">
        <v>0.04</v>
      </c>
      <c r="R127" s="213">
        <f>Q127*H127</f>
        <v>0.45</v>
      </c>
      <c r="S127" s="213">
        <v>0</v>
      </c>
      <c r="T127" s="214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5" t="s">
        <v>150</v>
      </c>
      <c r="AT127" s="215" t="s">
        <v>145</v>
      </c>
      <c r="AU127" s="215" t="s">
        <v>83</v>
      </c>
      <c r="AY127" s="17" t="s">
        <v>142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150</v>
      </c>
      <c r="BK127" s="216">
        <f>ROUND(I127*H127,2)</f>
        <v>0</v>
      </c>
      <c r="BL127" s="17" t="s">
        <v>150</v>
      </c>
      <c r="BM127" s="215" t="s">
        <v>83</v>
      </c>
    </row>
    <row r="128" spans="1:65" s="13" customFormat="1" ht="10.199999999999999">
      <c r="B128" s="227"/>
      <c r="C128" s="228"/>
      <c r="D128" s="229" t="s">
        <v>169</v>
      </c>
      <c r="E128" s="230" t="s">
        <v>1</v>
      </c>
      <c r="F128" s="231" t="s">
        <v>1386</v>
      </c>
      <c r="G128" s="228"/>
      <c r="H128" s="232">
        <v>11.25</v>
      </c>
      <c r="I128" s="233"/>
      <c r="J128" s="228"/>
      <c r="K128" s="228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169</v>
      </c>
      <c r="AU128" s="238" t="s">
        <v>83</v>
      </c>
      <c r="AV128" s="13" t="s">
        <v>83</v>
      </c>
      <c r="AW128" s="13" t="s">
        <v>30</v>
      </c>
      <c r="AX128" s="13" t="s">
        <v>73</v>
      </c>
      <c r="AY128" s="238" t="s">
        <v>142</v>
      </c>
    </row>
    <row r="129" spans="1:65" s="14" customFormat="1" ht="10.199999999999999">
      <c r="B129" s="239"/>
      <c r="C129" s="240"/>
      <c r="D129" s="229" t="s">
        <v>169</v>
      </c>
      <c r="E129" s="241" t="s">
        <v>1</v>
      </c>
      <c r="F129" s="242" t="s">
        <v>170</v>
      </c>
      <c r="G129" s="240"/>
      <c r="H129" s="243">
        <v>11.25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AT129" s="249" t="s">
        <v>169</v>
      </c>
      <c r="AU129" s="249" t="s">
        <v>83</v>
      </c>
      <c r="AV129" s="14" t="s">
        <v>150</v>
      </c>
      <c r="AW129" s="14" t="s">
        <v>30</v>
      </c>
      <c r="AX129" s="14" t="s">
        <v>81</v>
      </c>
      <c r="AY129" s="249" t="s">
        <v>142</v>
      </c>
    </row>
    <row r="130" spans="1:65" s="2" customFormat="1" ht="21.75" customHeight="1">
      <c r="A130" s="34"/>
      <c r="B130" s="35"/>
      <c r="C130" s="204" t="s">
        <v>83</v>
      </c>
      <c r="D130" s="204" t="s">
        <v>145</v>
      </c>
      <c r="E130" s="205" t="s">
        <v>1387</v>
      </c>
      <c r="F130" s="206" t="s">
        <v>1388</v>
      </c>
      <c r="G130" s="207" t="s">
        <v>154</v>
      </c>
      <c r="H130" s="208">
        <v>11.25</v>
      </c>
      <c r="I130" s="209"/>
      <c r="J130" s="210">
        <f>ROUND(I130*H130,2)</f>
        <v>0</v>
      </c>
      <c r="K130" s="206" t="s">
        <v>149</v>
      </c>
      <c r="L130" s="39"/>
      <c r="M130" s="211" t="s">
        <v>1</v>
      </c>
      <c r="N130" s="212" t="s">
        <v>40</v>
      </c>
      <c r="O130" s="72"/>
      <c r="P130" s="213">
        <f>O130*H130</f>
        <v>0</v>
      </c>
      <c r="Q130" s="213">
        <v>4.1529999999999997E-2</v>
      </c>
      <c r="R130" s="213">
        <f>Q130*H130</f>
        <v>0.46721249999999998</v>
      </c>
      <c r="S130" s="213">
        <v>0</v>
      </c>
      <c r="T130" s="21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5" t="s">
        <v>150</v>
      </c>
      <c r="AT130" s="215" t="s">
        <v>145</v>
      </c>
      <c r="AU130" s="215" t="s">
        <v>83</v>
      </c>
      <c r="AY130" s="17" t="s">
        <v>142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150</v>
      </c>
      <c r="BK130" s="216">
        <f>ROUND(I130*H130,2)</f>
        <v>0</v>
      </c>
      <c r="BL130" s="17" t="s">
        <v>150</v>
      </c>
      <c r="BM130" s="215" t="s">
        <v>150</v>
      </c>
    </row>
    <row r="131" spans="1:65" s="13" customFormat="1" ht="10.199999999999999">
      <c r="B131" s="227"/>
      <c r="C131" s="228"/>
      <c r="D131" s="229" t="s">
        <v>169</v>
      </c>
      <c r="E131" s="230" t="s">
        <v>1</v>
      </c>
      <c r="F131" s="231" t="s">
        <v>1386</v>
      </c>
      <c r="G131" s="228"/>
      <c r="H131" s="232">
        <v>11.25</v>
      </c>
      <c r="I131" s="233"/>
      <c r="J131" s="228"/>
      <c r="K131" s="228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169</v>
      </c>
      <c r="AU131" s="238" t="s">
        <v>83</v>
      </c>
      <c r="AV131" s="13" t="s">
        <v>83</v>
      </c>
      <c r="AW131" s="13" t="s">
        <v>30</v>
      </c>
      <c r="AX131" s="13" t="s">
        <v>73</v>
      </c>
      <c r="AY131" s="238" t="s">
        <v>142</v>
      </c>
    </row>
    <row r="132" spans="1:65" s="14" customFormat="1" ht="10.199999999999999">
      <c r="B132" s="239"/>
      <c r="C132" s="240"/>
      <c r="D132" s="229" t="s">
        <v>169</v>
      </c>
      <c r="E132" s="241" t="s">
        <v>1</v>
      </c>
      <c r="F132" s="242" t="s">
        <v>170</v>
      </c>
      <c r="G132" s="240"/>
      <c r="H132" s="243">
        <v>11.25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AT132" s="249" t="s">
        <v>169</v>
      </c>
      <c r="AU132" s="249" t="s">
        <v>83</v>
      </c>
      <c r="AV132" s="14" t="s">
        <v>150</v>
      </c>
      <c r="AW132" s="14" t="s">
        <v>30</v>
      </c>
      <c r="AX132" s="14" t="s">
        <v>81</v>
      </c>
      <c r="AY132" s="249" t="s">
        <v>142</v>
      </c>
    </row>
    <row r="133" spans="1:65" s="12" customFormat="1" ht="22.8" customHeight="1">
      <c r="B133" s="188"/>
      <c r="C133" s="189"/>
      <c r="D133" s="190" t="s">
        <v>72</v>
      </c>
      <c r="E133" s="202" t="s">
        <v>184</v>
      </c>
      <c r="F133" s="202" t="s">
        <v>283</v>
      </c>
      <c r="G133" s="189"/>
      <c r="H133" s="189"/>
      <c r="I133" s="192"/>
      <c r="J133" s="203">
        <f>BK133</f>
        <v>0</v>
      </c>
      <c r="K133" s="189"/>
      <c r="L133" s="194"/>
      <c r="M133" s="195"/>
      <c r="N133" s="196"/>
      <c r="O133" s="196"/>
      <c r="P133" s="197">
        <f>SUM(P134:P135)</f>
        <v>0</v>
      </c>
      <c r="Q133" s="196"/>
      <c r="R133" s="197">
        <f>SUM(R134:R135)</f>
        <v>0</v>
      </c>
      <c r="S133" s="196"/>
      <c r="T133" s="198">
        <f>SUM(T134:T135)</f>
        <v>0.45400000000000001</v>
      </c>
      <c r="AR133" s="199" t="s">
        <v>81</v>
      </c>
      <c r="AT133" s="200" t="s">
        <v>72</v>
      </c>
      <c r="AU133" s="200" t="s">
        <v>81</v>
      </c>
      <c r="AY133" s="199" t="s">
        <v>142</v>
      </c>
      <c r="BK133" s="201">
        <f>SUM(BK134:BK135)</f>
        <v>0</v>
      </c>
    </row>
    <row r="134" spans="1:65" s="2" customFormat="1" ht="21.75" customHeight="1">
      <c r="A134" s="34"/>
      <c r="B134" s="35"/>
      <c r="C134" s="204" t="s">
        <v>143</v>
      </c>
      <c r="D134" s="204" t="s">
        <v>145</v>
      </c>
      <c r="E134" s="205" t="s">
        <v>1389</v>
      </c>
      <c r="F134" s="206" t="s">
        <v>1390</v>
      </c>
      <c r="G134" s="207" t="s">
        <v>166</v>
      </c>
      <c r="H134" s="208">
        <v>2</v>
      </c>
      <c r="I134" s="209"/>
      <c r="J134" s="210">
        <f>ROUND(I134*H134,2)</f>
        <v>0</v>
      </c>
      <c r="K134" s="206" t="s">
        <v>149</v>
      </c>
      <c r="L134" s="39"/>
      <c r="M134" s="211" t="s">
        <v>1</v>
      </c>
      <c r="N134" s="212" t="s">
        <v>40</v>
      </c>
      <c r="O134" s="72"/>
      <c r="P134" s="213">
        <f>O134*H134</f>
        <v>0</v>
      </c>
      <c r="Q134" s="213">
        <v>0</v>
      </c>
      <c r="R134" s="213">
        <f>Q134*H134</f>
        <v>0</v>
      </c>
      <c r="S134" s="213">
        <v>2E-3</v>
      </c>
      <c r="T134" s="214">
        <f>S134*H134</f>
        <v>4.0000000000000001E-3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5" t="s">
        <v>150</v>
      </c>
      <c r="AT134" s="215" t="s">
        <v>145</v>
      </c>
      <c r="AU134" s="215" t="s">
        <v>83</v>
      </c>
      <c r="AY134" s="17" t="s">
        <v>142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150</v>
      </c>
      <c r="BK134" s="216">
        <f>ROUND(I134*H134,2)</f>
        <v>0</v>
      </c>
      <c r="BL134" s="17" t="s">
        <v>150</v>
      </c>
      <c r="BM134" s="215" t="s">
        <v>171</v>
      </c>
    </row>
    <row r="135" spans="1:65" s="2" customFormat="1" ht="21.75" customHeight="1">
      <c r="A135" s="34"/>
      <c r="B135" s="35"/>
      <c r="C135" s="204" t="s">
        <v>150</v>
      </c>
      <c r="D135" s="204" t="s">
        <v>145</v>
      </c>
      <c r="E135" s="205" t="s">
        <v>1391</v>
      </c>
      <c r="F135" s="206" t="s">
        <v>1392</v>
      </c>
      <c r="G135" s="207" t="s">
        <v>178</v>
      </c>
      <c r="H135" s="208">
        <v>75</v>
      </c>
      <c r="I135" s="209"/>
      <c r="J135" s="210">
        <f>ROUND(I135*H135,2)</f>
        <v>0</v>
      </c>
      <c r="K135" s="206" t="s">
        <v>149</v>
      </c>
      <c r="L135" s="39"/>
      <c r="M135" s="211" t="s">
        <v>1</v>
      </c>
      <c r="N135" s="212" t="s">
        <v>40</v>
      </c>
      <c r="O135" s="72"/>
      <c r="P135" s="213">
        <f>O135*H135</f>
        <v>0</v>
      </c>
      <c r="Q135" s="213">
        <v>0</v>
      </c>
      <c r="R135" s="213">
        <f>Q135*H135</f>
        <v>0</v>
      </c>
      <c r="S135" s="213">
        <v>6.0000000000000001E-3</v>
      </c>
      <c r="T135" s="214">
        <f>S135*H135</f>
        <v>0.45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5" t="s">
        <v>150</v>
      </c>
      <c r="AT135" s="215" t="s">
        <v>145</v>
      </c>
      <c r="AU135" s="215" t="s">
        <v>83</v>
      </c>
      <c r="AY135" s="17" t="s">
        <v>142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150</v>
      </c>
      <c r="BK135" s="216">
        <f>ROUND(I135*H135,2)</f>
        <v>0</v>
      </c>
      <c r="BL135" s="17" t="s">
        <v>150</v>
      </c>
      <c r="BM135" s="215" t="s">
        <v>167</v>
      </c>
    </row>
    <row r="136" spans="1:65" s="12" customFormat="1" ht="22.8" customHeight="1">
      <c r="B136" s="188"/>
      <c r="C136" s="189"/>
      <c r="D136" s="190" t="s">
        <v>72</v>
      </c>
      <c r="E136" s="202" t="s">
        <v>444</v>
      </c>
      <c r="F136" s="202" t="s">
        <v>445</v>
      </c>
      <c r="G136" s="189"/>
      <c r="H136" s="189"/>
      <c r="I136" s="192"/>
      <c r="J136" s="203">
        <f>BK136</f>
        <v>0</v>
      </c>
      <c r="K136" s="189"/>
      <c r="L136" s="194"/>
      <c r="M136" s="195"/>
      <c r="N136" s="196"/>
      <c r="O136" s="196"/>
      <c r="P136" s="197">
        <f>SUM(P137:P142)</f>
        <v>0</v>
      </c>
      <c r="Q136" s="196"/>
      <c r="R136" s="197">
        <f>SUM(R137:R142)</f>
        <v>0</v>
      </c>
      <c r="S136" s="196"/>
      <c r="T136" s="198">
        <f>SUM(T137:T142)</f>
        <v>0</v>
      </c>
      <c r="AR136" s="199" t="s">
        <v>81</v>
      </c>
      <c r="AT136" s="200" t="s">
        <v>72</v>
      </c>
      <c r="AU136" s="200" t="s">
        <v>81</v>
      </c>
      <c r="AY136" s="199" t="s">
        <v>142</v>
      </c>
      <c r="BK136" s="201">
        <f>SUM(BK137:BK142)</f>
        <v>0</v>
      </c>
    </row>
    <row r="137" spans="1:65" s="2" customFormat="1" ht="21.75" customHeight="1">
      <c r="A137" s="34"/>
      <c r="B137" s="35"/>
      <c r="C137" s="204" t="s">
        <v>162</v>
      </c>
      <c r="D137" s="204" t="s">
        <v>145</v>
      </c>
      <c r="E137" s="205" t="s">
        <v>1393</v>
      </c>
      <c r="F137" s="206" t="s">
        <v>1394</v>
      </c>
      <c r="G137" s="207" t="s">
        <v>437</v>
      </c>
      <c r="H137" s="208">
        <v>0.45400000000000001</v>
      </c>
      <c r="I137" s="209"/>
      <c r="J137" s="210">
        <f>ROUND(I137*H137,2)</f>
        <v>0</v>
      </c>
      <c r="K137" s="206" t="s">
        <v>149</v>
      </c>
      <c r="L137" s="39"/>
      <c r="M137" s="211" t="s">
        <v>1</v>
      </c>
      <c r="N137" s="212" t="s">
        <v>40</v>
      </c>
      <c r="O137" s="7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5" t="s">
        <v>150</v>
      </c>
      <c r="AT137" s="215" t="s">
        <v>145</v>
      </c>
      <c r="AU137" s="215" t="s">
        <v>83</v>
      </c>
      <c r="AY137" s="17" t="s">
        <v>142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150</v>
      </c>
      <c r="BK137" s="216">
        <f>ROUND(I137*H137,2)</f>
        <v>0</v>
      </c>
      <c r="BL137" s="17" t="s">
        <v>150</v>
      </c>
      <c r="BM137" s="215" t="s">
        <v>190</v>
      </c>
    </row>
    <row r="138" spans="1:65" s="2" customFormat="1" ht="21.75" customHeight="1">
      <c r="A138" s="34"/>
      <c r="B138" s="35"/>
      <c r="C138" s="204" t="s">
        <v>171</v>
      </c>
      <c r="D138" s="204" t="s">
        <v>145</v>
      </c>
      <c r="E138" s="205" t="s">
        <v>451</v>
      </c>
      <c r="F138" s="206" t="s">
        <v>452</v>
      </c>
      <c r="G138" s="207" t="s">
        <v>437</v>
      </c>
      <c r="H138" s="208">
        <v>0.45400000000000001</v>
      </c>
      <c r="I138" s="209"/>
      <c r="J138" s="210">
        <f>ROUND(I138*H138,2)</f>
        <v>0</v>
      </c>
      <c r="K138" s="206" t="s">
        <v>149</v>
      </c>
      <c r="L138" s="39"/>
      <c r="M138" s="211" t="s">
        <v>1</v>
      </c>
      <c r="N138" s="212" t="s">
        <v>40</v>
      </c>
      <c r="O138" s="72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5" t="s">
        <v>150</v>
      </c>
      <c r="AT138" s="215" t="s">
        <v>145</v>
      </c>
      <c r="AU138" s="215" t="s">
        <v>83</v>
      </c>
      <c r="AY138" s="17" t="s">
        <v>142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150</v>
      </c>
      <c r="BK138" s="216">
        <f>ROUND(I138*H138,2)</f>
        <v>0</v>
      </c>
      <c r="BL138" s="17" t="s">
        <v>150</v>
      </c>
      <c r="BM138" s="215" t="s">
        <v>198</v>
      </c>
    </row>
    <row r="139" spans="1:65" s="2" customFormat="1" ht="21.75" customHeight="1">
      <c r="A139" s="34"/>
      <c r="B139" s="35"/>
      <c r="C139" s="204" t="s">
        <v>175</v>
      </c>
      <c r="D139" s="204" t="s">
        <v>145</v>
      </c>
      <c r="E139" s="205" t="s">
        <v>455</v>
      </c>
      <c r="F139" s="206" t="s">
        <v>456</v>
      </c>
      <c r="G139" s="207" t="s">
        <v>437</v>
      </c>
      <c r="H139" s="208">
        <v>6.3559999999999999</v>
      </c>
      <c r="I139" s="209"/>
      <c r="J139" s="210">
        <f>ROUND(I139*H139,2)</f>
        <v>0</v>
      </c>
      <c r="K139" s="206" t="s">
        <v>149</v>
      </c>
      <c r="L139" s="39"/>
      <c r="M139" s="211" t="s">
        <v>1</v>
      </c>
      <c r="N139" s="212" t="s">
        <v>40</v>
      </c>
      <c r="O139" s="72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5" t="s">
        <v>150</v>
      </c>
      <c r="AT139" s="215" t="s">
        <v>145</v>
      </c>
      <c r="AU139" s="215" t="s">
        <v>83</v>
      </c>
      <c r="AY139" s="17" t="s">
        <v>142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150</v>
      </c>
      <c r="BK139" s="216">
        <f>ROUND(I139*H139,2)</f>
        <v>0</v>
      </c>
      <c r="BL139" s="17" t="s">
        <v>150</v>
      </c>
      <c r="BM139" s="215" t="s">
        <v>208</v>
      </c>
    </row>
    <row r="140" spans="1:65" s="13" customFormat="1" ht="10.199999999999999">
      <c r="B140" s="227"/>
      <c r="C140" s="228"/>
      <c r="D140" s="229" t="s">
        <v>169</v>
      </c>
      <c r="E140" s="230" t="s">
        <v>1</v>
      </c>
      <c r="F140" s="231" t="s">
        <v>1395</v>
      </c>
      <c r="G140" s="228"/>
      <c r="H140" s="232">
        <v>6.3559999999999999</v>
      </c>
      <c r="I140" s="233"/>
      <c r="J140" s="228"/>
      <c r="K140" s="228"/>
      <c r="L140" s="234"/>
      <c r="M140" s="235"/>
      <c r="N140" s="236"/>
      <c r="O140" s="236"/>
      <c r="P140" s="236"/>
      <c r="Q140" s="236"/>
      <c r="R140" s="236"/>
      <c r="S140" s="236"/>
      <c r="T140" s="237"/>
      <c r="AT140" s="238" t="s">
        <v>169</v>
      </c>
      <c r="AU140" s="238" t="s">
        <v>83</v>
      </c>
      <c r="AV140" s="13" t="s">
        <v>83</v>
      </c>
      <c r="AW140" s="13" t="s">
        <v>30</v>
      </c>
      <c r="AX140" s="13" t="s">
        <v>73</v>
      </c>
      <c r="AY140" s="238" t="s">
        <v>142</v>
      </c>
    </row>
    <row r="141" spans="1:65" s="14" customFormat="1" ht="10.199999999999999">
      <c r="B141" s="239"/>
      <c r="C141" s="240"/>
      <c r="D141" s="229" t="s">
        <v>169</v>
      </c>
      <c r="E141" s="241" t="s">
        <v>1</v>
      </c>
      <c r="F141" s="242" t="s">
        <v>170</v>
      </c>
      <c r="G141" s="240"/>
      <c r="H141" s="243">
        <v>6.3559999999999999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169</v>
      </c>
      <c r="AU141" s="249" t="s">
        <v>83</v>
      </c>
      <c r="AV141" s="14" t="s">
        <v>150</v>
      </c>
      <c r="AW141" s="14" t="s">
        <v>30</v>
      </c>
      <c r="AX141" s="14" t="s">
        <v>81</v>
      </c>
      <c r="AY141" s="249" t="s">
        <v>142</v>
      </c>
    </row>
    <row r="142" spans="1:65" s="2" customFormat="1" ht="21.75" customHeight="1">
      <c r="A142" s="34"/>
      <c r="B142" s="35"/>
      <c r="C142" s="204" t="s">
        <v>167</v>
      </c>
      <c r="D142" s="204" t="s">
        <v>145</v>
      </c>
      <c r="E142" s="205" t="s">
        <v>1396</v>
      </c>
      <c r="F142" s="206" t="s">
        <v>1397</v>
      </c>
      <c r="G142" s="207" t="s">
        <v>437</v>
      </c>
      <c r="H142" s="208">
        <v>0.45400000000000001</v>
      </c>
      <c r="I142" s="209"/>
      <c r="J142" s="210">
        <f>ROUND(I142*H142,2)</f>
        <v>0</v>
      </c>
      <c r="K142" s="206" t="s">
        <v>149</v>
      </c>
      <c r="L142" s="39"/>
      <c r="M142" s="211" t="s">
        <v>1</v>
      </c>
      <c r="N142" s="212" t="s">
        <v>40</v>
      </c>
      <c r="O142" s="72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5" t="s">
        <v>150</v>
      </c>
      <c r="AT142" s="215" t="s">
        <v>145</v>
      </c>
      <c r="AU142" s="215" t="s">
        <v>83</v>
      </c>
      <c r="AY142" s="17" t="s">
        <v>142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150</v>
      </c>
      <c r="BK142" s="216">
        <f>ROUND(I142*H142,2)</f>
        <v>0</v>
      </c>
      <c r="BL142" s="17" t="s">
        <v>150</v>
      </c>
      <c r="BM142" s="215" t="s">
        <v>215</v>
      </c>
    </row>
    <row r="143" spans="1:65" s="12" customFormat="1" ht="22.8" customHeight="1">
      <c r="B143" s="188"/>
      <c r="C143" s="189"/>
      <c r="D143" s="190" t="s">
        <v>72</v>
      </c>
      <c r="E143" s="202" t="s">
        <v>482</v>
      </c>
      <c r="F143" s="202" t="s">
        <v>483</v>
      </c>
      <c r="G143" s="189"/>
      <c r="H143" s="189"/>
      <c r="I143" s="192"/>
      <c r="J143" s="203">
        <f>BK143</f>
        <v>0</v>
      </c>
      <c r="K143" s="189"/>
      <c r="L143" s="194"/>
      <c r="M143" s="195"/>
      <c r="N143" s="196"/>
      <c r="O143" s="196"/>
      <c r="P143" s="197">
        <f>P144</f>
        <v>0</v>
      </c>
      <c r="Q143" s="196"/>
      <c r="R143" s="197">
        <f>R144</f>
        <v>0</v>
      </c>
      <c r="S143" s="196"/>
      <c r="T143" s="198">
        <f>T144</f>
        <v>0</v>
      </c>
      <c r="AR143" s="199" t="s">
        <v>81</v>
      </c>
      <c r="AT143" s="200" t="s">
        <v>72</v>
      </c>
      <c r="AU143" s="200" t="s">
        <v>81</v>
      </c>
      <c r="AY143" s="199" t="s">
        <v>142</v>
      </c>
      <c r="BK143" s="201">
        <f>BK144</f>
        <v>0</v>
      </c>
    </row>
    <row r="144" spans="1:65" s="2" customFormat="1" ht="16.5" customHeight="1">
      <c r="A144" s="34"/>
      <c r="B144" s="35"/>
      <c r="C144" s="204" t="s">
        <v>184</v>
      </c>
      <c r="D144" s="204" t="s">
        <v>145</v>
      </c>
      <c r="E144" s="205" t="s">
        <v>1398</v>
      </c>
      <c r="F144" s="206" t="s">
        <v>1399</v>
      </c>
      <c r="G144" s="207" t="s">
        <v>437</v>
      </c>
      <c r="H144" s="208">
        <v>0.91700000000000004</v>
      </c>
      <c r="I144" s="209"/>
      <c r="J144" s="210">
        <f>ROUND(I144*H144,2)</f>
        <v>0</v>
      </c>
      <c r="K144" s="206" t="s">
        <v>149</v>
      </c>
      <c r="L144" s="39"/>
      <c r="M144" s="211" t="s">
        <v>1</v>
      </c>
      <c r="N144" s="212" t="s">
        <v>40</v>
      </c>
      <c r="O144" s="72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5" t="s">
        <v>150</v>
      </c>
      <c r="AT144" s="215" t="s">
        <v>145</v>
      </c>
      <c r="AU144" s="215" t="s">
        <v>83</v>
      </c>
      <c r="AY144" s="17" t="s">
        <v>142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150</v>
      </c>
      <c r="BK144" s="216">
        <f>ROUND(I144*H144,2)</f>
        <v>0</v>
      </c>
      <c r="BL144" s="17" t="s">
        <v>150</v>
      </c>
      <c r="BM144" s="215" t="s">
        <v>223</v>
      </c>
    </row>
    <row r="145" spans="1:65" s="12" customFormat="1" ht="25.95" customHeight="1">
      <c r="B145" s="188"/>
      <c r="C145" s="189"/>
      <c r="D145" s="190" t="s">
        <v>72</v>
      </c>
      <c r="E145" s="191" t="s">
        <v>488</v>
      </c>
      <c r="F145" s="191" t="s">
        <v>489</v>
      </c>
      <c r="G145" s="189"/>
      <c r="H145" s="189"/>
      <c r="I145" s="192"/>
      <c r="J145" s="193">
        <f>BK145</f>
        <v>0</v>
      </c>
      <c r="K145" s="189"/>
      <c r="L145" s="194"/>
      <c r="M145" s="195"/>
      <c r="N145" s="196"/>
      <c r="O145" s="196"/>
      <c r="P145" s="197">
        <f>P146+P178</f>
        <v>0</v>
      </c>
      <c r="Q145" s="196"/>
      <c r="R145" s="197">
        <f>R146+R178</f>
        <v>5.0900000000000001E-2</v>
      </c>
      <c r="S145" s="196"/>
      <c r="T145" s="198">
        <f>T146+T178</f>
        <v>0</v>
      </c>
      <c r="AR145" s="199" t="s">
        <v>83</v>
      </c>
      <c r="AT145" s="200" t="s">
        <v>72</v>
      </c>
      <c r="AU145" s="200" t="s">
        <v>73</v>
      </c>
      <c r="AY145" s="199" t="s">
        <v>142</v>
      </c>
      <c r="BK145" s="201">
        <f>BK146+BK178</f>
        <v>0</v>
      </c>
    </row>
    <row r="146" spans="1:65" s="12" customFormat="1" ht="22.8" customHeight="1">
      <c r="B146" s="188"/>
      <c r="C146" s="189"/>
      <c r="D146" s="190" t="s">
        <v>72</v>
      </c>
      <c r="E146" s="202" t="s">
        <v>558</v>
      </c>
      <c r="F146" s="202" t="s">
        <v>559</v>
      </c>
      <c r="G146" s="189"/>
      <c r="H146" s="189"/>
      <c r="I146" s="192"/>
      <c r="J146" s="203">
        <f>BK146</f>
        <v>0</v>
      </c>
      <c r="K146" s="189"/>
      <c r="L146" s="194"/>
      <c r="M146" s="195"/>
      <c r="N146" s="196"/>
      <c r="O146" s="196"/>
      <c r="P146" s="197">
        <f>SUM(P147:P177)</f>
        <v>0</v>
      </c>
      <c r="Q146" s="196"/>
      <c r="R146" s="197">
        <f>SUM(R147:R177)</f>
        <v>5.0540000000000002E-2</v>
      </c>
      <c r="S146" s="196"/>
      <c r="T146" s="198">
        <f>SUM(T147:T177)</f>
        <v>0</v>
      </c>
      <c r="AR146" s="199" t="s">
        <v>83</v>
      </c>
      <c r="AT146" s="200" t="s">
        <v>72</v>
      </c>
      <c r="AU146" s="200" t="s">
        <v>81</v>
      </c>
      <c r="AY146" s="199" t="s">
        <v>142</v>
      </c>
      <c r="BK146" s="201">
        <f>SUM(BK147:BK177)</f>
        <v>0</v>
      </c>
    </row>
    <row r="147" spans="1:65" s="2" customFormat="1" ht="21.75" customHeight="1">
      <c r="A147" s="34"/>
      <c r="B147" s="35"/>
      <c r="C147" s="204" t="s">
        <v>190</v>
      </c>
      <c r="D147" s="204" t="s">
        <v>145</v>
      </c>
      <c r="E147" s="205" t="s">
        <v>1400</v>
      </c>
      <c r="F147" s="206" t="s">
        <v>1401</v>
      </c>
      <c r="G147" s="207" t="s">
        <v>178</v>
      </c>
      <c r="H147" s="208">
        <v>20</v>
      </c>
      <c r="I147" s="209"/>
      <c r="J147" s="210">
        <f t="shared" ref="J147:J155" si="0">ROUND(I147*H147,2)</f>
        <v>0</v>
      </c>
      <c r="K147" s="206" t="s">
        <v>149</v>
      </c>
      <c r="L147" s="39"/>
      <c r="M147" s="211" t="s">
        <v>1</v>
      </c>
      <c r="N147" s="212" t="s">
        <v>40</v>
      </c>
      <c r="O147" s="72"/>
      <c r="P147" s="213">
        <f t="shared" ref="P147:P155" si="1">O147*H147</f>
        <v>0</v>
      </c>
      <c r="Q147" s="213">
        <v>0</v>
      </c>
      <c r="R147" s="213">
        <f t="shared" ref="R147:R155" si="2">Q147*H147</f>
        <v>0</v>
      </c>
      <c r="S147" s="213">
        <v>0</v>
      </c>
      <c r="T147" s="214">
        <f t="shared" ref="T147:T155" si="3"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5" t="s">
        <v>215</v>
      </c>
      <c r="AT147" s="215" t="s">
        <v>145</v>
      </c>
      <c r="AU147" s="215" t="s">
        <v>83</v>
      </c>
      <c r="AY147" s="17" t="s">
        <v>142</v>
      </c>
      <c r="BE147" s="216">
        <f t="shared" ref="BE147:BE155" si="4">IF(N147="základní",J147,0)</f>
        <v>0</v>
      </c>
      <c r="BF147" s="216">
        <f t="shared" ref="BF147:BF155" si="5">IF(N147="snížená",J147,0)</f>
        <v>0</v>
      </c>
      <c r="BG147" s="216">
        <f t="shared" ref="BG147:BG155" si="6">IF(N147="zákl. přenesená",J147,0)</f>
        <v>0</v>
      </c>
      <c r="BH147" s="216">
        <f t="shared" ref="BH147:BH155" si="7">IF(N147="sníž. přenesená",J147,0)</f>
        <v>0</v>
      </c>
      <c r="BI147" s="216">
        <f t="shared" ref="BI147:BI155" si="8">IF(N147="nulová",J147,0)</f>
        <v>0</v>
      </c>
      <c r="BJ147" s="17" t="s">
        <v>150</v>
      </c>
      <c r="BK147" s="216">
        <f t="shared" ref="BK147:BK155" si="9">ROUND(I147*H147,2)</f>
        <v>0</v>
      </c>
      <c r="BL147" s="17" t="s">
        <v>215</v>
      </c>
      <c r="BM147" s="215" t="s">
        <v>231</v>
      </c>
    </row>
    <row r="148" spans="1:65" s="2" customFormat="1" ht="21.75" customHeight="1">
      <c r="A148" s="34"/>
      <c r="B148" s="35"/>
      <c r="C148" s="217" t="s">
        <v>194</v>
      </c>
      <c r="D148" s="217" t="s">
        <v>163</v>
      </c>
      <c r="E148" s="218" t="s">
        <v>1402</v>
      </c>
      <c r="F148" s="219" t="s">
        <v>1403</v>
      </c>
      <c r="G148" s="220" t="s">
        <v>178</v>
      </c>
      <c r="H148" s="221">
        <v>20</v>
      </c>
      <c r="I148" s="222"/>
      <c r="J148" s="223">
        <f t="shared" si="0"/>
        <v>0</v>
      </c>
      <c r="K148" s="219" t="s">
        <v>149</v>
      </c>
      <c r="L148" s="224"/>
      <c r="M148" s="225" t="s">
        <v>1</v>
      </c>
      <c r="N148" s="226" t="s">
        <v>40</v>
      </c>
      <c r="O148" s="72"/>
      <c r="P148" s="213">
        <f t="shared" si="1"/>
        <v>0</v>
      </c>
      <c r="Q148" s="213">
        <v>3.1E-4</v>
      </c>
      <c r="R148" s="213">
        <f t="shared" si="2"/>
        <v>6.1999999999999998E-3</v>
      </c>
      <c r="S148" s="213">
        <v>0</v>
      </c>
      <c r="T148" s="214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5" t="s">
        <v>279</v>
      </c>
      <c r="AT148" s="215" t="s">
        <v>163</v>
      </c>
      <c r="AU148" s="215" t="s">
        <v>83</v>
      </c>
      <c r="AY148" s="17" t="s">
        <v>142</v>
      </c>
      <c r="BE148" s="216">
        <f t="shared" si="4"/>
        <v>0</v>
      </c>
      <c r="BF148" s="216">
        <f t="shared" si="5"/>
        <v>0</v>
      </c>
      <c r="BG148" s="216">
        <f t="shared" si="6"/>
        <v>0</v>
      </c>
      <c r="BH148" s="216">
        <f t="shared" si="7"/>
        <v>0</v>
      </c>
      <c r="BI148" s="216">
        <f t="shared" si="8"/>
        <v>0</v>
      </c>
      <c r="BJ148" s="17" t="s">
        <v>150</v>
      </c>
      <c r="BK148" s="216">
        <f t="shared" si="9"/>
        <v>0</v>
      </c>
      <c r="BL148" s="17" t="s">
        <v>215</v>
      </c>
      <c r="BM148" s="215" t="s">
        <v>238</v>
      </c>
    </row>
    <row r="149" spans="1:65" s="2" customFormat="1" ht="21.75" customHeight="1">
      <c r="A149" s="34"/>
      <c r="B149" s="35"/>
      <c r="C149" s="204" t="s">
        <v>198</v>
      </c>
      <c r="D149" s="204" t="s">
        <v>145</v>
      </c>
      <c r="E149" s="205" t="s">
        <v>1404</v>
      </c>
      <c r="F149" s="206" t="s">
        <v>1405</v>
      </c>
      <c r="G149" s="207" t="s">
        <v>178</v>
      </c>
      <c r="H149" s="208">
        <v>616</v>
      </c>
      <c r="I149" s="209"/>
      <c r="J149" s="210">
        <f t="shared" si="0"/>
        <v>0</v>
      </c>
      <c r="K149" s="206" t="s">
        <v>149</v>
      </c>
      <c r="L149" s="39"/>
      <c r="M149" s="211" t="s">
        <v>1</v>
      </c>
      <c r="N149" s="212" t="s">
        <v>40</v>
      </c>
      <c r="O149" s="72"/>
      <c r="P149" s="213">
        <f t="shared" si="1"/>
        <v>0</v>
      </c>
      <c r="Q149" s="213">
        <v>0</v>
      </c>
      <c r="R149" s="213">
        <f t="shared" si="2"/>
        <v>0</v>
      </c>
      <c r="S149" s="213">
        <v>0</v>
      </c>
      <c r="T149" s="214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5" t="s">
        <v>215</v>
      </c>
      <c r="AT149" s="215" t="s">
        <v>145</v>
      </c>
      <c r="AU149" s="215" t="s">
        <v>83</v>
      </c>
      <c r="AY149" s="17" t="s">
        <v>142</v>
      </c>
      <c r="BE149" s="216">
        <f t="shared" si="4"/>
        <v>0</v>
      </c>
      <c r="BF149" s="216">
        <f t="shared" si="5"/>
        <v>0</v>
      </c>
      <c r="BG149" s="216">
        <f t="shared" si="6"/>
        <v>0</v>
      </c>
      <c r="BH149" s="216">
        <f t="shared" si="7"/>
        <v>0</v>
      </c>
      <c r="BI149" s="216">
        <f t="shared" si="8"/>
        <v>0</v>
      </c>
      <c r="BJ149" s="17" t="s">
        <v>150</v>
      </c>
      <c r="BK149" s="216">
        <f t="shared" si="9"/>
        <v>0</v>
      </c>
      <c r="BL149" s="17" t="s">
        <v>215</v>
      </c>
      <c r="BM149" s="215" t="s">
        <v>247</v>
      </c>
    </row>
    <row r="150" spans="1:65" s="2" customFormat="1" ht="16.5" customHeight="1">
      <c r="A150" s="34"/>
      <c r="B150" s="35"/>
      <c r="C150" s="217" t="s">
        <v>202</v>
      </c>
      <c r="D150" s="217" t="s">
        <v>163</v>
      </c>
      <c r="E150" s="218" t="s">
        <v>1406</v>
      </c>
      <c r="F150" s="219" t="s">
        <v>1407</v>
      </c>
      <c r="G150" s="220" t="s">
        <v>178</v>
      </c>
      <c r="H150" s="221">
        <v>616</v>
      </c>
      <c r="I150" s="222"/>
      <c r="J150" s="223">
        <f t="shared" si="0"/>
        <v>0</v>
      </c>
      <c r="K150" s="219" t="s">
        <v>1</v>
      </c>
      <c r="L150" s="224"/>
      <c r="M150" s="225" t="s">
        <v>1</v>
      </c>
      <c r="N150" s="226" t="s">
        <v>40</v>
      </c>
      <c r="O150" s="72"/>
      <c r="P150" s="213">
        <f t="shared" si="1"/>
        <v>0</v>
      </c>
      <c r="Q150" s="213">
        <v>0</v>
      </c>
      <c r="R150" s="213">
        <f t="shared" si="2"/>
        <v>0</v>
      </c>
      <c r="S150" s="213">
        <v>0</v>
      </c>
      <c r="T150" s="214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5" t="s">
        <v>279</v>
      </c>
      <c r="AT150" s="215" t="s">
        <v>163</v>
      </c>
      <c r="AU150" s="215" t="s">
        <v>83</v>
      </c>
      <c r="AY150" s="17" t="s">
        <v>142</v>
      </c>
      <c r="BE150" s="216">
        <f t="shared" si="4"/>
        <v>0</v>
      </c>
      <c r="BF150" s="216">
        <f t="shared" si="5"/>
        <v>0</v>
      </c>
      <c r="BG150" s="216">
        <f t="shared" si="6"/>
        <v>0</v>
      </c>
      <c r="BH150" s="216">
        <f t="shared" si="7"/>
        <v>0</v>
      </c>
      <c r="BI150" s="216">
        <f t="shared" si="8"/>
        <v>0</v>
      </c>
      <c r="BJ150" s="17" t="s">
        <v>150</v>
      </c>
      <c r="BK150" s="216">
        <f t="shared" si="9"/>
        <v>0</v>
      </c>
      <c r="BL150" s="17" t="s">
        <v>215</v>
      </c>
      <c r="BM150" s="215" t="s">
        <v>255</v>
      </c>
    </row>
    <row r="151" spans="1:65" s="2" customFormat="1" ht="16.5" customHeight="1">
      <c r="A151" s="34"/>
      <c r="B151" s="35"/>
      <c r="C151" s="204" t="s">
        <v>208</v>
      </c>
      <c r="D151" s="204" t="s">
        <v>145</v>
      </c>
      <c r="E151" s="205" t="s">
        <v>1408</v>
      </c>
      <c r="F151" s="206" t="s">
        <v>1409</v>
      </c>
      <c r="G151" s="207" t="s">
        <v>166</v>
      </c>
      <c r="H151" s="208">
        <v>10</v>
      </c>
      <c r="I151" s="209"/>
      <c r="J151" s="210">
        <f t="shared" si="0"/>
        <v>0</v>
      </c>
      <c r="K151" s="206" t="s">
        <v>149</v>
      </c>
      <c r="L151" s="39"/>
      <c r="M151" s="211" t="s">
        <v>1</v>
      </c>
      <c r="N151" s="212" t="s">
        <v>40</v>
      </c>
      <c r="O151" s="72"/>
      <c r="P151" s="213">
        <f t="shared" si="1"/>
        <v>0</v>
      </c>
      <c r="Q151" s="213">
        <v>0</v>
      </c>
      <c r="R151" s="213">
        <f t="shared" si="2"/>
        <v>0</v>
      </c>
      <c r="S151" s="213">
        <v>0</v>
      </c>
      <c r="T151" s="214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5" t="s">
        <v>215</v>
      </c>
      <c r="AT151" s="215" t="s">
        <v>145</v>
      </c>
      <c r="AU151" s="215" t="s">
        <v>83</v>
      </c>
      <c r="AY151" s="17" t="s">
        <v>142</v>
      </c>
      <c r="BE151" s="216">
        <f t="shared" si="4"/>
        <v>0</v>
      </c>
      <c r="BF151" s="216">
        <f t="shared" si="5"/>
        <v>0</v>
      </c>
      <c r="BG151" s="216">
        <f t="shared" si="6"/>
        <v>0</v>
      </c>
      <c r="BH151" s="216">
        <f t="shared" si="7"/>
        <v>0</v>
      </c>
      <c r="BI151" s="216">
        <f t="shared" si="8"/>
        <v>0</v>
      </c>
      <c r="BJ151" s="17" t="s">
        <v>150</v>
      </c>
      <c r="BK151" s="216">
        <f t="shared" si="9"/>
        <v>0</v>
      </c>
      <c r="BL151" s="17" t="s">
        <v>215</v>
      </c>
      <c r="BM151" s="215" t="s">
        <v>263</v>
      </c>
    </row>
    <row r="152" spans="1:65" s="2" customFormat="1" ht="33" customHeight="1">
      <c r="A152" s="34"/>
      <c r="B152" s="35"/>
      <c r="C152" s="217" t="s">
        <v>8</v>
      </c>
      <c r="D152" s="217" t="s">
        <v>163</v>
      </c>
      <c r="E152" s="218" t="s">
        <v>1410</v>
      </c>
      <c r="F152" s="219" t="s">
        <v>1411</v>
      </c>
      <c r="G152" s="220" t="s">
        <v>166</v>
      </c>
      <c r="H152" s="221">
        <v>10</v>
      </c>
      <c r="I152" s="222"/>
      <c r="J152" s="223">
        <f t="shared" si="0"/>
        <v>0</v>
      </c>
      <c r="K152" s="219" t="s">
        <v>149</v>
      </c>
      <c r="L152" s="224"/>
      <c r="M152" s="225" t="s">
        <v>1</v>
      </c>
      <c r="N152" s="226" t="s">
        <v>40</v>
      </c>
      <c r="O152" s="72"/>
      <c r="P152" s="213">
        <f t="shared" si="1"/>
        <v>0</v>
      </c>
      <c r="Q152" s="213">
        <v>9.0000000000000006E-5</v>
      </c>
      <c r="R152" s="213">
        <f t="shared" si="2"/>
        <v>9.0000000000000008E-4</v>
      </c>
      <c r="S152" s="213">
        <v>0</v>
      </c>
      <c r="T152" s="214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5" t="s">
        <v>279</v>
      </c>
      <c r="AT152" s="215" t="s">
        <v>163</v>
      </c>
      <c r="AU152" s="215" t="s">
        <v>83</v>
      </c>
      <c r="AY152" s="17" t="s">
        <v>142</v>
      </c>
      <c r="BE152" s="216">
        <f t="shared" si="4"/>
        <v>0</v>
      </c>
      <c r="BF152" s="216">
        <f t="shared" si="5"/>
        <v>0</v>
      </c>
      <c r="BG152" s="216">
        <f t="shared" si="6"/>
        <v>0</v>
      </c>
      <c r="BH152" s="216">
        <f t="shared" si="7"/>
        <v>0</v>
      </c>
      <c r="BI152" s="216">
        <f t="shared" si="8"/>
        <v>0</v>
      </c>
      <c r="BJ152" s="17" t="s">
        <v>150</v>
      </c>
      <c r="BK152" s="216">
        <f t="shared" si="9"/>
        <v>0</v>
      </c>
      <c r="BL152" s="17" t="s">
        <v>215</v>
      </c>
      <c r="BM152" s="215" t="s">
        <v>271</v>
      </c>
    </row>
    <row r="153" spans="1:65" s="2" customFormat="1" ht="21.75" customHeight="1">
      <c r="A153" s="34"/>
      <c r="B153" s="35"/>
      <c r="C153" s="204" t="s">
        <v>215</v>
      </c>
      <c r="D153" s="204" t="s">
        <v>145</v>
      </c>
      <c r="E153" s="205" t="s">
        <v>1412</v>
      </c>
      <c r="F153" s="206" t="s">
        <v>1413</v>
      </c>
      <c r="G153" s="207" t="s">
        <v>166</v>
      </c>
      <c r="H153" s="208">
        <v>10</v>
      </c>
      <c r="I153" s="209"/>
      <c r="J153" s="210">
        <f t="shared" si="0"/>
        <v>0</v>
      </c>
      <c r="K153" s="206" t="s">
        <v>149</v>
      </c>
      <c r="L153" s="39"/>
      <c r="M153" s="211" t="s">
        <v>1</v>
      </c>
      <c r="N153" s="212" t="s">
        <v>40</v>
      </c>
      <c r="O153" s="72"/>
      <c r="P153" s="213">
        <f t="shared" si="1"/>
        <v>0</v>
      </c>
      <c r="Q153" s="213">
        <v>0</v>
      </c>
      <c r="R153" s="213">
        <f t="shared" si="2"/>
        <v>0</v>
      </c>
      <c r="S153" s="213">
        <v>0</v>
      </c>
      <c r="T153" s="214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5" t="s">
        <v>215</v>
      </c>
      <c r="AT153" s="215" t="s">
        <v>145</v>
      </c>
      <c r="AU153" s="215" t="s">
        <v>83</v>
      </c>
      <c r="AY153" s="17" t="s">
        <v>142</v>
      </c>
      <c r="BE153" s="216">
        <f t="shared" si="4"/>
        <v>0</v>
      </c>
      <c r="BF153" s="216">
        <f t="shared" si="5"/>
        <v>0</v>
      </c>
      <c r="BG153" s="216">
        <f t="shared" si="6"/>
        <v>0</v>
      </c>
      <c r="BH153" s="216">
        <f t="shared" si="7"/>
        <v>0</v>
      </c>
      <c r="BI153" s="216">
        <f t="shared" si="8"/>
        <v>0</v>
      </c>
      <c r="BJ153" s="17" t="s">
        <v>150</v>
      </c>
      <c r="BK153" s="216">
        <f t="shared" si="9"/>
        <v>0</v>
      </c>
      <c r="BL153" s="17" t="s">
        <v>215</v>
      </c>
      <c r="BM153" s="215" t="s">
        <v>279</v>
      </c>
    </row>
    <row r="154" spans="1:65" s="2" customFormat="1" ht="21.75" customHeight="1">
      <c r="A154" s="34"/>
      <c r="B154" s="35"/>
      <c r="C154" s="204" t="s">
        <v>219</v>
      </c>
      <c r="D154" s="204" t="s">
        <v>145</v>
      </c>
      <c r="E154" s="205" t="s">
        <v>1414</v>
      </c>
      <c r="F154" s="206" t="s">
        <v>1415</v>
      </c>
      <c r="G154" s="207" t="s">
        <v>178</v>
      </c>
      <c r="H154" s="208">
        <v>50</v>
      </c>
      <c r="I154" s="209"/>
      <c r="J154" s="210">
        <f t="shared" si="0"/>
        <v>0</v>
      </c>
      <c r="K154" s="206" t="s">
        <v>149</v>
      </c>
      <c r="L154" s="39"/>
      <c r="M154" s="211" t="s">
        <v>1</v>
      </c>
      <c r="N154" s="212" t="s">
        <v>40</v>
      </c>
      <c r="O154" s="72"/>
      <c r="P154" s="213">
        <f t="shared" si="1"/>
        <v>0</v>
      </c>
      <c r="Q154" s="213">
        <v>0</v>
      </c>
      <c r="R154" s="213">
        <f t="shared" si="2"/>
        <v>0</v>
      </c>
      <c r="S154" s="213">
        <v>0</v>
      </c>
      <c r="T154" s="214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5" t="s">
        <v>215</v>
      </c>
      <c r="AT154" s="215" t="s">
        <v>145</v>
      </c>
      <c r="AU154" s="215" t="s">
        <v>83</v>
      </c>
      <c r="AY154" s="17" t="s">
        <v>142</v>
      </c>
      <c r="BE154" s="216">
        <f t="shared" si="4"/>
        <v>0</v>
      </c>
      <c r="BF154" s="216">
        <f t="shared" si="5"/>
        <v>0</v>
      </c>
      <c r="BG154" s="216">
        <f t="shared" si="6"/>
        <v>0</v>
      </c>
      <c r="BH154" s="216">
        <f t="shared" si="7"/>
        <v>0</v>
      </c>
      <c r="BI154" s="216">
        <f t="shared" si="8"/>
        <v>0</v>
      </c>
      <c r="BJ154" s="17" t="s">
        <v>150</v>
      </c>
      <c r="BK154" s="216">
        <f t="shared" si="9"/>
        <v>0</v>
      </c>
      <c r="BL154" s="17" t="s">
        <v>215</v>
      </c>
      <c r="BM154" s="215" t="s">
        <v>289</v>
      </c>
    </row>
    <row r="155" spans="1:65" s="2" customFormat="1" ht="16.5" customHeight="1">
      <c r="A155" s="34"/>
      <c r="B155" s="35"/>
      <c r="C155" s="217" t="s">
        <v>223</v>
      </c>
      <c r="D155" s="217" t="s">
        <v>163</v>
      </c>
      <c r="E155" s="218" t="s">
        <v>1416</v>
      </c>
      <c r="F155" s="219" t="s">
        <v>1417</v>
      </c>
      <c r="G155" s="220" t="s">
        <v>178</v>
      </c>
      <c r="H155" s="221">
        <v>60</v>
      </c>
      <c r="I155" s="222"/>
      <c r="J155" s="223">
        <f t="shared" si="0"/>
        <v>0</v>
      </c>
      <c r="K155" s="219" t="s">
        <v>1</v>
      </c>
      <c r="L155" s="224"/>
      <c r="M155" s="225" t="s">
        <v>1</v>
      </c>
      <c r="N155" s="226" t="s">
        <v>40</v>
      </c>
      <c r="O155" s="72"/>
      <c r="P155" s="213">
        <f t="shared" si="1"/>
        <v>0</v>
      </c>
      <c r="Q155" s="213">
        <v>0</v>
      </c>
      <c r="R155" s="213">
        <f t="shared" si="2"/>
        <v>0</v>
      </c>
      <c r="S155" s="213">
        <v>0</v>
      </c>
      <c r="T155" s="214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5" t="s">
        <v>279</v>
      </c>
      <c r="AT155" s="215" t="s">
        <v>163</v>
      </c>
      <c r="AU155" s="215" t="s">
        <v>83</v>
      </c>
      <c r="AY155" s="17" t="s">
        <v>142</v>
      </c>
      <c r="BE155" s="216">
        <f t="shared" si="4"/>
        <v>0</v>
      </c>
      <c r="BF155" s="216">
        <f t="shared" si="5"/>
        <v>0</v>
      </c>
      <c r="BG155" s="216">
        <f t="shared" si="6"/>
        <v>0</v>
      </c>
      <c r="BH155" s="216">
        <f t="shared" si="7"/>
        <v>0</v>
      </c>
      <c r="BI155" s="216">
        <f t="shared" si="8"/>
        <v>0</v>
      </c>
      <c r="BJ155" s="17" t="s">
        <v>150</v>
      </c>
      <c r="BK155" s="216">
        <f t="shared" si="9"/>
        <v>0</v>
      </c>
      <c r="BL155" s="17" t="s">
        <v>215</v>
      </c>
      <c r="BM155" s="215" t="s">
        <v>298</v>
      </c>
    </row>
    <row r="156" spans="1:65" s="2" customFormat="1" ht="57.6">
      <c r="A156" s="34"/>
      <c r="B156" s="35"/>
      <c r="C156" s="36"/>
      <c r="D156" s="229" t="s">
        <v>206</v>
      </c>
      <c r="E156" s="36"/>
      <c r="F156" s="250" t="s">
        <v>1418</v>
      </c>
      <c r="G156" s="36"/>
      <c r="H156" s="36"/>
      <c r="I156" s="116"/>
      <c r="J156" s="36"/>
      <c r="K156" s="36"/>
      <c r="L156" s="39"/>
      <c r="M156" s="251"/>
      <c r="N156" s="252"/>
      <c r="O156" s="72"/>
      <c r="P156" s="72"/>
      <c r="Q156" s="72"/>
      <c r="R156" s="72"/>
      <c r="S156" s="72"/>
      <c r="T156" s="73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206</v>
      </c>
      <c r="AU156" s="17" t="s">
        <v>83</v>
      </c>
    </row>
    <row r="157" spans="1:65" s="13" customFormat="1" ht="10.199999999999999">
      <c r="B157" s="227"/>
      <c r="C157" s="228"/>
      <c r="D157" s="229" t="s">
        <v>169</v>
      </c>
      <c r="E157" s="230" t="s">
        <v>1</v>
      </c>
      <c r="F157" s="231" t="s">
        <v>1419</v>
      </c>
      <c r="G157" s="228"/>
      <c r="H157" s="232">
        <v>60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169</v>
      </c>
      <c r="AU157" s="238" t="s">
        <v>83</v>
      </c>
      <c r="AV157" s="13" t="s">
        <v>83</v>
      </c>
      <c r="AW157" s="13" t="s">
        <v>30</v>
      </c>
      <c r="AX157" s="13" t="s">
        <v>73</v>
      </c>
      <c r="AY157" s="238" t="s">
        <v>142</v>
      </c>
    </row>
    <row r="158" spans="1:65" s="14" customFormat="1" ht="10.199999999999999">
      <c r="B158" s="239"/>
      <c r="C158" s="240"/>
      <c r="D158" s="229" t="s">
        <v>169</v>
      </c>
      <c r="E158" s="241" t="s">
        <v>1</v>
      </c>
      <c r="F158" s="242" t="s">
        <v>170</v>
      </c>
      <c r="G158" s="240"/>
      <c r="H158" s="243">
        <v>60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169</v>
      </c>
      <c r="AU158" s="249" t="s">
        <v>83</v>
      </c>
      <c r="AV158" s="14" t="s">
        <v>150</v>
      </c>
      <c r="AW158" s="14" t="s">
        <v>30</v>
      </c>
      <c r="AX158" s="14" t="s">
        <v>81</v>
      </c>
      <c r="AY158" s="249" t="s">
        <v>142</v>
      </c>
    </row>
    <row r="159" spans="1:65" s="2" customFormat="1" ht="21.75" customHeight="1">
      <c r="A159" s="34"/>
      <c r="B159" s="35"/>
      <c r="C159" s="204" t="s">
        <v>227</v>
      </c>
      <c r="D159" s="204" t="s">
        <v>145</v>
      </c>
      <c r="E159" s="205" t="s">
        <v>1420</v>
      </c>
      <c r="F159" s="206" t="s">
        <v>1421</v>
      </c>
      <c r="G159" s="207" t="s">
        <v>178</v>
      </c>
      <c r="H159" s="208">
        <v>290</v>
      </c>
      <c r="I159" s="209"/>
      <c r="J159" s="210">
        <f>ROUND(I159*H159,2)</f>
        <v>0</v>
      </c>
      <c r="K159" s="206" t="s">
        <v>149</v>
      </c>
      <c r="L159" s="39"/>
      <c r="M159" s="211" t="s">
        <v>1</v>
      </c>
      <c r="N159" s="212" t="s">
        <v>40</v>
      </c>
      <c r="O159" s="72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5" t="s">
        <v>215</v>
      </c>
      <c r="AT159" s="215" t="s">
        <v>145</v>
      </c>
      <c r="AU159" s="215" t="s">
        <v>83</v>
      </c>
      <c r="AY159" s="17" t="s">
        <v>142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150</v>
      </c>
      <c r="BK159" s="216">
        <f>ROUND(I159*H159,2)</f>
        <v>0</v>
      </c>
      <c r="BL159" s="17" t="s">
        <v>215</v>
      </c>
      <c r="BM159" s="215" t="s">
        <v>306</v>
      </c>
    </row>
    <row r="160" spans="1:65" s="2" customFormat="1" ht="16.5" customHeight="1">
      <c r="A160" s="34"/>
      <c r="B160" s="35"/>
      <c r="C160" s="217" t="s">
        <v>231</v>
      </c>
      <c r="D160" s="217" t="s">
        <v>163</v>
      </c>
      <c r="E160" s="218" t="s">
        <v>1422</v>
      </c>
      <c r="F160" s="219" t="s">
        <v>1423</v>
      </c>
      <c r="G160" s="220" t="s">
        <v>178</v>
      </c>
      <c r="H160" s="221">
        <v>348</v>
      </c>
      <c r="I160" s="222"/>
      <c r="J160" s="223">
        <f>ROUND(I160*H160,2)</f>
        <v>0</v>
      </c>
      <c r="K160" s="219" t="s">
        <v>149</v>
      </c>
      <c r="L160" s="224"/>
      <c r="M160" s="225" t="s">
        <v>1</v>
      </c>
      <c r="N160" s="226" t="s">
        <v>40</v>
      </c>
      <c r="O160" s="72"/>
      <c r="P160" s="213">
        <f>O160*H160</f>
        <v>0</v>
      </c>
      <c r="Q160" s="213">
        <v>1.2E-4</v>
      </c>
      <c r="R160" s="213">
        <f>Q160*H160</f>
        <v>4.1759999999999999E-2</v>
      </c>
      <c r="S160" s="213">
        <v>0</v>
      </c>
      <c r="T160" s="21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5" t="s">
        <v>279</v>
      </c>
      <c r="AT160" s="215" t="s">
        <v>163</v>
      </c>
      <c r="AU160" s="215" t="s">
        <v>83</v>
      </c>
      <c r="AY160" s="17" t="s">
        <v>142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150</v>
      </c>
      <c r="BK160" s="216">
        <f>ROUND(I160*H160,2)</f>
        <v>0</v>
      </c>
      <c r="BL160" s="17" t="s">
        <v>215</v>
      </c>
      <c r="BM160" s="215" t="s">
        <v>314</v>
      </c>
    </row>
    <row r="161" spans="1:65" s="13" customFormat="1" ht="10.199999999999999">
      <c r="B161" s="227"/>
      <c r="C161" s="228"/>
      <c r="D161" s="229" t="s">
        <v>169</v>
      </c>
      <c r="E161" s="230" t="s">
        <v>1</v>
      </c>
      <c r="F161" s="231" t="s">
        <v>1424</v>
      </c>
      <c r="G161" s="228"/>
      <c r="H161" s="232">
        <v>348</v>
      </c>
      <c r="I161" s="233"/>
      <c r="J161" s="228"/>
      <c r="K161" s="228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169</v>
      </c>
      <c r="AU161" s="238" t="s">
        <v>83</v>
      </c>
      <c r="AV161" s="13" t="s">
        <v>83</v>
      </c>
      <c r="AW161" s="13" t="s">
        <v>30</v>
      </c>
      <c r="AX161" s="13" t="s">
        <v>73</v>
      </c>
      <c r="AY161" s="238" t="s">
        <v>142</v>
      </c>
    </row>
    <row r="162" spans="1:65" s="14" customFormat="1" ht="10.199999999999999">
      <c r="B162" s="239"/>
      <c r="C162" s="240"/>
      <c r="D162" s="229" t="s">
        <v>169</v>
      </c>
      <c r="E162" s="241" t="s">
        <v>1</v>
      </c>
      <c r="F162" s="242" t="s">
        <v>170</v>
      </c>
      <c r="G162" s="240"/>
      <c r="H162" s="243">
        <v>348</v>
      </c>
      <c r="I162" s="244"/>
      <c r="J162" s="240"/>
      <c r="K162" s="240"/>
      <c r="L162" s="245"/>
      <c r="M162" s="246"/>
      <c r="N162" s="247"/>
      <c r="O162" s="247"/>
      <c r="P162" s="247"/>
      <c r="Q162" s="247"/>
      <c r="R162" s="247"/>
      <c r="S162" s="247"/>
      <c r="T162" s="248"/>
      <c r="AT162" s="249" t="s">
        <v>169</v>
      </c>
      <c r="AU162" s="249" t="s">
        <v>83</v>
      </c>
      <c r="AV162" s="14" t="s">
        <v>150</v>
      </c>
      <c r="AW162" s="14" t="s">
        <v>30</v>
      </c>
      <c r="AX162" s="14" t="s">
        <v>81</v>
      </c>
      <c r="AY162" s="249" t="s">
        <v>142</v>
      </c>
    </row>
    <row r="163" spans="1:65" s="2" customFormat="1" ht="21.75" customHeight="1">
      <c r="A163" s="34"/>
      <c r="B163" s="35"/>
      <c r="C163" s="204" t="s">
        <v>7</v>
      </c>
      <c r="D163" s="204" t="s">
        <v>145</v>
      </c>
      <c r="E163" s="205" t="s">
        <v>1425</v>
      </c>
      <c r="F163" s="206" t="s">
        <v>1426</v>
      </c>
      <c r="G163" s="207" t="s">
        <v>178</v>
      </c>
      <c r="H163" s="208">
        <v>4</v>
      </c>
      <c r="I163" s="209"/>
      <c r="J163" s="210">
        <f>ROUND(I163*H163,2)</f>
        <v>0</v>
      </c>
      <c r="K163" s="206" t="s">
        <v>149</v>
      </c>
      <c r="L163" s="39"/>
      <c r="M163" s="211" t="s">
        <v>1</v>
      </c>
      <c r="N163" s="212" t="s">
        <v>40</v>
      </c>
      <c r="O163" s="72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5" t="s">
        <v>215</v>
      </c>
      <c r="AT163" s="215" t="s">
        <v>145</v>
      </c>
      <c r="AU163" s="215" t="s">
        <v>83</v>
      </c>
      <c r="AY163" s="17" t="s">
        <v>142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150</v>
      </c>
      <c r="BK163" s="216">
        <f>ROUND(I163*H163,2)</f>
        <v>0</v>
      </c>
      <c r="BL163" s="17" t="s">
        <v>215</v>
      </c>
      <c r="BM163" s="215" t="s">
        <v>322</v>
      </c>
    </row>
    <row r="164" spans="1:65" s="2" customFormat="1" ht="16.5" customHeight="1">
      <c r="A164" s="34"/>
      <c r="B164" s="35"/>
      <c r="C164" s="217" t="s">
        <v>238</v>
      </c>
      <c r="D164" s="217" t="s">
        <v>163</v>
      </c>
      <c r="E164" s="218" t="s">
        <v>1427</v>
      </c>
      <c r="F164" s="219" t="s">
        <v>1428</v>
      </c>
      <c r="G164" s="220" t="s">
        <v>178</v>
      </c>
      <c r="H164" s="221">
        <v>4.8</v>
      </c>
      <c r="I164" s="222"/>
      <c r="J164" s="223">
        <f>ROUND(I164*H164,2)</f>
        <v>0</v>
      </c>
      <c r="K164" s="219" t="s">
        <v>149</v>
      </c>
      <c r="L164" s="224"/>
      <c r="M164" s="225" t="s">
        <v>1</v>
      </c>
      <c r="N164" s="226" t="s">
        <v>40</v>
      </c>
      <c r="O164" s="72"/>
      <c r="P164" s="213">
        <f>O164*H164</f>
        <v>0</v>
      </c>
      <c r="Q164" s="213">
        <v>3.5E-4</v>
      </c>
      <c r="R164" s="213">
        <f>Q164*H164</f>
        <v>1.6799999999999999E-3</v>
      </c>
      <c r="S164" s="213">
        <v>0</v>
      </c>
      <c r="T164" s="21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5" t="s">
        <v>279</v>
      </c>
      <c r="AT164" s="215" t="s">
        <v>163</v>
      </c>
      <c r="AU164" s="215" t="s">
        <v>83</v>
      </c>
      <c r="AY164" s="17" t="s">
        <v>142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150</v>
      </c>
      <c r="BK164" s="216">
        <f>ROUND(I164*H164,2)</f>
        <v>0</v>
      </c>
      <c r="BL164" s="17" t="s">
        <v>215</v>
      </c>
      <c r="BM164" s="215" t="s">
        <v>330</v>
      </c>
    </row>
    <row r="165" spans="1:65" s="13" customFormat="1" ht="10.199999999999999">
      <c r="B165" s="227"/>
      <c r="C165" s="228"/>
      <c r="D165" s="229" t="s">
        <v>169</v>
      </c>
      <c r="E165" s="230" t="s">
        <v>1</v>
      </c>
      <c r="F165" s="231" t="s">
        <v>1429</v>
      </c>
      <c r="G165" s="228"/>
      <c r="H165" s="232">
        <v>4.8</v>
      </c>
      <c r="I165" s="233"/>
      <c r="J165" s="228"/>
      <c r="K165" s="228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169</v>
      </c>
      <c r="AU165" s="238" t="s">
        <v>83</v>
      </c>
      <c r="AV165" s="13" t="s">
        <v>83</v>
      </c>
      <c r="AW165" s="13" t="s">
        <v>30</v>
      </c>
      <c r="AX165" s="13" t="s">
        <v>73</v>
      </c>
      <c r="AY165" s="238" t="s">
        <v>142</v>
      </c>
    </row>
    <row r="166" spans="1:65" s="14" customFormat="1" ht="10.199999999999999">
      <c r="B166" s="239"/>
      <c r="C166" s="240"/>
      <c r="D166" s="229" t="s">
        <v>169</v>
      </c>
      <c r="E166" s="241" t="s">
        <v>1</v>
      </c>
      <c r="F166" s="242" t="s">
        <v>170</v>
      </c>
      <c r="G166" s="240"/>
      <c r="H166" s="243">
        <v>4.8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AT166" s="249" t="s">
        <v>169</v>
      </c>
      <c r="AU166" s="249" t="s">
        <v>83</v>
      </c>
      <c r="AV166" s="14" t="s">
        <v>150</v>
      </c>
      <c r="AW166" s="14" t="s">
        <v>30</v>
      </c>
      <c r="AX166" s="14" t="s">
        <v>81</v>
      </c>
      <c r="AY166" s="249" t="s">
        <v>142</v>
      </c>
    </row>
    <row r="167" spans="1:65" s="2" customFormat="1" ht="21.75" customHeight="1">
      <c r="A167" s="34"/>
      <c r="B167" s="35"/>
      <c r="C167" s="204" t="s">
        <v>243</v>
      </c>
      <c r="D167" s="204" t="s">
        <v>145</v>
      </c>
      <c r="E167" s="205" t="s">
        <v>1430</v>
      </c>
      <c r="F167" s="206" t="s">
        <v>1431</v>
      </c>
      <c r="G167" s="207" t="s">
        <v>166</v>
      </c>
      <c r="H167" s="208">
        <v>1</v>
      </c>
      <c r="I167" s="209"/>
      <c r="J167" s="210">
        <f t="shared" ref="J167:J175" si="10">ROUND(I167*H167,2)</f>
        <v>0</v>
      </c>
      <c r="K167" s="206" t="s">
        <v>149</v>
      </c>
      <c r="L167" s="39"/>
      <c r="M167" s="211" t="s">
        <v>1</v>
      </c>
      <c r="N167" s="212" t="s">
        <v>40</v>
      </c>
      <c r="O167" s="72"/>
      <c r="P167" s="213">
        <f t="shared" ref="P167:P175" si="11">O167*H167</f>
        <v>0</v>
      </c>
      <c r="Q167" s="213">
        <v>0</v>
      </c>
      <c r="R167" s="213">
        <f t="shared" ref="R167:R175" si="12">Q167*H167</f>
        <v>0</v>
      </c>
      <c r="S167" s="213">
        <v>0</v>
      </c>
      <c r="T167" s="214">
        <f t="shared" ref="T167:T175" si="13"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5" t="s">
        <v>215</v>
      </c>
      <c r="AT167" s="215" t="s">
        <v>145</v>
      </c>
      <c r="AU167" s="215" t="s">
        <v>83</v>
      </c>
      <c r="AY167" s="17" t="s">
        <v>142</v>
      </c>
      <c r="BE167" s="216">
        <f t="shared" ref="BE167:BE175" si="14">IF(N167="základní",J167,0)</f>
        <v>0</v>
      </c>
      <c r="BF167" s="216">
        <f t="shared" ref="BF167:BF175" si="15">IF(N167="snížená",J167,0)</f>
        <v>0</v>
      </c>
      <c r="BG167" s="216">
        <f t="shared" ref="BG167:BG175" si="16">IF(N167="zákl. přenesená",J167,0)</f>
        <v>0</v>
      </c>
      <c r="BH167" s="216">
        <f t="shared" ref="BH167:BH175" si="17">IF(N167="sníž. přenesená",J167,0)</f>
        <v>0</v>
      </c>
      <c r="BI167" s="216">
        <f t="shared" ref="BI167:BI175" si="18">IF(N167="nulová",J167,0)</f>
        <v>0</v>
      </c>
      <c r="BJ167" s="17" t="s">
        <v>150</v>
      </c>
      <c r="BK167" s="216">
        <f t="shared" ref="BK167:BK175" si="19">ROUND(I167*H167,2)</f>
        <v>0</v>
      </c>
      <c r="BL167" s="17" t="s">
        <v>215</v>
      </c>
      <c r="BM167" s="215" t="s">
        <v>338</v>
      </c>
    </row>
    <row r="168" spans="1:65" s="2" customFormat="1" ht="21.75" customHeight="1">
      <c r="A168" s="34"/>
      <c r="B168" s="35"/>
      <c r="C168" s="217" t="s">
        <v>247</v>
      </c>
      <c r="D168" s="217" t="s">
        <v>163</v>
      </c>
      <c r="E168" s="218" t="s">
        <v>1432</v>
      </c>
      <c r="F168" s="219" t="s">
        <v>1433</v>
      </c>
      <c r="G168" s="220" t="s">
        <v>166</v>
      </c>
      <c r="H168" s="221">
        <v>1</v>
      </c>
      <c r="I168" s="222"/>
      <c r="J168" s="223">
        <f t="shared" si="10"/>
        <v>0</v>
      </c>
      <c r="K168" s="219" t="s">
        <v>1</v>
      </c>
      <c r="L168" s="224"/>
      <c r="M168" s="225" t="s">
        <v>1</v>
      </c>
      <c r="N168" s="226" t="s">
        <v>40</v>
      </c>
      <c r="O168" s="72"/>
      <c r="P168" s="213">
        <f t="shared" si="11"/>
        <v>0</v>
      </c>
      <c r="Q168" s="213">
        <v>0</v>
      </c>
      <c r="R168" s="213">
        <f t="shared" si="12"/>
        <v>0</v>
      </c>
      <c r="S168" s="213">
        <v>0</v>
      </c>
      <c r="T168" s="214">
        <f t="shared" si="1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5" t="s">
        <v>279</v>
      </c>
      <c r="AT168" s="215" t="s">
        <v>163</v>
      </c>
      <c r="AU168" s="215" t="s">
        <v>83</v>
      </c>
      <c r="AY168" s="17" t="s">
        <v>142</v>
      </c>
      <c r="BE168" s="216">
        <f t="shared" si="14"/>
        <v>0</v>
      </c>
      <c r="BF168" s="216">
        <f t="shared" si="15"/>
        <v>0</v>
      </c>
      <c r="BG168" s="216">
        <f t="shared" si="16"/>
        <v>0</v>
      </c>
      <c r="BH168" s="216">
        <f t="shared" si="17"/>
        <v>0</v>
      </c>
      <c r="BI168" s="216">
        <f t="shared" si="18"/>
        <v>0</v>
      </c>
      <c r="BJ168" s="17" t="s">
        <v>150</v>
      </c>
      <c r="BK168" s="216">
        <f t="shared" si="19"/>
        <v>0</v>
      </c>
      <c r="BL168" s="17" t="s">
        <v>215</v>
      </c>
      <c r="BM168" s="215" t="s">
        <v>346</v>
      </c>
    </row>
    <row r="169" spans="1:65" s="2" customFormat="1" ht="21.75" customHeight="1">
      <c r="A169" s="34"/>
      <c r="B169" s="35"/>
      <c r="C169" s="204" t="s">
        <v>251</v>
      </c>
      <c r="D169" s="204" t="s">
        <v>145</v>
      </c>
      <c r="E169" s="205" t="s">
        <v>1434</v>
      </c>
      <c r="F169" s="206" t="s">
        <v>1435</v>
      </c>
      <c r="G169" s="207" t="s">
        <v>166</v>
      </c>
      <c r="H169" s="208">
        <v>20</v>
      </c>
      <c r="I169" s="209"/>
      <c r="J169" s="210">
        <f t="shared" si="10"/>
        <v>0</v>
      </c>
      <c r="K169" s="206" t="s">
        <v>149</v>
      </c>
      <c r="L169" s="39"/>
      <c r="M169" s="211" t="s">
        <v>1</v>
      </c>
      <c r="N169" s="212" t="s">
        <v>40</v>
      </c>
      <c r="O169" s="72"/>
      <c r="P169" s="213">
        <f t="shared" si="11"/>
        <v>0</v>
      </c>
      <c r="Q169" s="213">
        <v>0</v>
      </c>
      <c r="R169" s="213">
        <f t="shared" si="12"/>
        <v>0</v>
      </c>
      <c r="S169" s="213">
        <v>0</v>
      </c>
      <c r="T169" s="214">
        <f t="shared" si="1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5" t="s">
        <v>215</v>
      </c>
      <c r="AT169" s="215" t="s">
        <v>145</v>
      </c>
      <c r="AU169" s="215" t="s">
        <v>83</v>
      </c>
      <c r="AY169" s="17" t="s">
        <v>142</v>
      </c>
      <c r="BE169" s="216">
        <f t="shared" si="14"/>
        <v>0</v>
      </c>
      <c r="BF169" s="216">
        <f t="shared" si="15"/>
        <v>0</v>
      </c>
      <c r="BG169" s="216">
        <f t="shared" si="16"/>
        <v>0</v>
      </c>
      <c r="BH169" s="216">
        <f t="shared" si="17"/>
        <v>0</v>
      </c>
      <c r="BI169" s="216">
        <f t="shared" si="18"/>
        <v>0</v>
      </c>
      <c r="BJ169" s="17" t="s">
        <v>150</v>
      </c>
      <c r="BK169" s="216">
        <f t="shared" si="19"/>
        <v>0</v>
      </c>
      <c r="BL169" s="17" t="s">
        <v>215</v>
      </c>
      <c r="BM169" s="215" t="s">
        <v>354</v>
      </c>
    </row>
    <row r="170" spans="1:65" s="2" customFormat="1" ht="16.5" customHeight="1">
      <c r="A170" s="34"/>
      <c r="B170" s="35"/>
      <c r="C170" s="217" t="s">
        <v>255</v>
      </c>
      <c r="D170" s="217" t="s">
        <v>163</v>
      </c>
      <c r="E170" s="218" t="s">
        <v>1436</v>
      </c>
      <c r="F170" s="219" t="s">
        <v>1437</v>
      </c>
      <c r="G170" s="220" t="s">
        <v>166</v>
      </c>
      <c r="H170" s="221">
        <v>20</v>
      </c>
      <c r="I170" s="222"/>
      <c r="J170" s="223">
        <f t="shared" si="10"/>
        <v>0</v>
      </c>
      <c r="K170" s="219" t="s">
        <v>1</v>
      </c>
      <c r="L170" s="224"/>
      <c r="M170" s="225" t="s">
        <v>1</v>
      </c>
      <c r="N170" s="226" t="s">
        <v>40</v>
      </c>
      <c r="O170" s="72"/>
      <c r="P170" s="213">
        <f t="shared" si="11"/>
        <v>0</v>
      </c>
      <c r="Q170" s="213">
        <v>0</v>
      </c>
      <c r="R170" s="213">
        <f t="shared" si="12"/>
        <v>0</v>
      </c>
      <c r="S170" s="213">
        <v>0</v>
      </c>
      <c r="T170" s="214">
        <f t="shared" si="1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5" t="s">
        <v>279</v>
      </c>
      <c r="AT170" s="215" t="s">
        <v>163</v>
      </c>
      <c r="AU170" s="215" t="s">
        <v>83</v>
      </c>
      <c r="AY170" s="17" t="s">
        <v>142</v>
      </c>
      <c r="BE170" s="216">
        <f t="shared" si="14"/>
        <v>0</v>
      </c>
      <c r="BF170" s="216">
        <f t="shared" si="15"/>
        <v>0</v>
      </c>
      <c r="BG170" s="216">
        <f t="shared" si="16"/>
        <v>0</v>
      </c>
      <c r="BH170" s="216">
        <f t="shared" si="17"/>
        <v>0</v>
      </c>
      <c r="BI170" s="216">
        <f t="shared" si="18"/>
        <v>0</v>
      </c>
      <c r="BJ170" s="17" t="s">
        <v>150</v>
      </c>
      <c r="BK170" s="216">
        <f t="shared" si="19"/>
        <v>0</v>
      </c>
      <c r="BL170" s="17" t="s">
        <v>215</v>
      </c>
      <c r="BM170" s="215" t="s">
        <v>362</v>
      </c>
    </row>
    <row r="171" spans="1:65" s="2" customFormat="1" ht="16.5" customHeight="1">
      <c r="A171" s="34"/>
      <c r="B171" s="35"/>
      <c r="C171" s="204" t="s">
        <v>259</v>
      </c>
      <c r="D171" s="204" t="s">
        <v>145</v>
      </c>
      <c r="E171" s="205" t="s">
        <v>1438</v>
      </c>
      <c r="F171" s="206" t="s">
        <v>1439</v>
      </c>
      <c r="G171" s="207" t="s">
        <v>166</v>
      </c>
      <c r="H171" s="208">
        <v>2</v>
      </c>
      <c r="I171" s="209"/>
      <c r="J171" s="210">
        <f t="shared" si="10"/>
        <v>0</v>
      </c>
      <c r="K171" s="206" t="s">
        <v>149</v>
      </c>
      <c r="L171" s="39"/>
      <c r="M171" s="211" t="s">
        <v>1</v>
      </c>
      <c r="N171" s="212" t="s">
        <v>40</v>
      </c>
      <c r="O171" s="72"/>
      <c r="P171" s="213">
        <f t="shared" si="11"/>
        <v>0</v>
      </c>
      <c r="Q171" s="213">
        <v>0</v>
      </c>
      <c r="R171" s="213">
        <f t="shared" si="12"/>
        <v>0</v>
      </c>
      <c r="S171" s="213">
        <v>0</v>
      </c>
      <c r="T171" s="214">
        <f t="shared" si="1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5" t="s">
        <v>215</v>
      </c>
      <c r="AT171" s="215" t="s">
        <v>145</v>
      </c>
      <c r="AU171" s="215" t="s">
        <v>83</v>
      </c>
      <c r="AY171" s="17" t="s">
        <v>142</v>
      </c>
      <c r="BE171" s="216">
        <f t="shared" si="14"/>
        <v>0</v>
      </c>
      <c r="BF171" s="216">
        <f t="shared" si="15"/>
        <v>0</v>
      </c>
      <c r="BG171" s="216">
        <f t="shared" si="16"/>
        <v>0</v>
      </c>
      <c r="BH171" s="216">
        <f t="shared" si="17"/>
        <v>0</v>
      </c>
      <c r="BI171" s="216">
        <f t="shared" si="18"/>
        <v>0</v>
      </c>
      <c r="BJ171" s="17" t="s">
        <v>150</v>
      </c>
      <c r="BK171" s="216">
        <f t="shared" si="19"/>
        <v>0</v>
      </c>
      <c r="BL171" s="17" t="s">
        <v>215</v>
      </c>
      <c r="BM171" s="215" t="s">
        <v>370</v>
      </c>
    </row>
    <row r="172" spans="1:65" s="2" customFormat="1" ht="21.75" customHeight="1">
      <c r="A172" s="34"/>
      <c r="B172" s="35"/>
      <c r="C172" s="217" t="s">
        <v>263</v>
      </c>
      <c r="D172" s="217" t="s">
        <v>163</v>
      </c>
      <c r="E172" s="218" t="s">
        <v>1440</v>
      </c>
      <c r="F172" s="219" t="s">
        <v>1441</v>
      </c>
      <c r="G172" s="220" t="s">
        <v>166</v>
      </c>
      <c r="H172" s="221">
        <v>2</v>
      </c>
      <c r="I172" s="222"/>
      <c r="J172" s="223">
        <f t="shared" si="10"/>
        <v>0</v>
      </c>
      <c r="K172" s="219" t="s">
        <v>149</v>
      </c>
      <c r="L172" s="224"/>
      <c r="M172" s="225" t="s">
        <v>1</v>
      </c>
      <c r="N172" s="226" t="s">
        <v>40</v>
      </c>
      <c r="O172" s="72"/>
      <c r="P172" s="213">
        <f t="shared" si="11"/>
        <v>0</v>
      </c>
      <c r="Q172" s="213">
        <v>0</v>
      </c>
      <c r="R172" s="213">
        <f t="shared" si="12"/>
        <v>0</v>
      </c>
      <c r="S172" s="213">
        <v>0</v>
      </c>
      <c r="T172" s="214">
        <f t="shared" si="1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5" t="s">
        <v>279</v>
      </c>
      <c r="AT172" s="215" t="s">
        <v>163</v>
      </c>
      <c r="AU172" s="215" t="s">
        <v>83</v>
      </c>
      <c r="AY172" s="17" t="s">
        <v>142</v>
      </c>
      <c r="BE172" s="216">
        <f t="shared" si="14"/>
        <v>0</v>
      </c>
      <c r="BF172" s="216">
        <f t="shared" si="15"/>
        <v>0</v>
      </c>
      <c r="BG172" s="216">
        <f t="shared" si="16"/>
        <v>0</v>
      </c>
      <c r="BH172" s="216">
        <f t="shared" si="17"/>
        <v>0</v>
      </c>
      <c r="BI172" s="216">
        <f t="shared" si="18"/>
        <v>0</v>
      </c>
      <c r="BJ172" s="17" t="s">
        <v>150</v>
      </c>
      <c r="BK172" s="216">
        <f t="shared" si="19"/>
        <v>0</v>
      </c>
      <c r="BL172" s="17" t="s">
        <v>215</v>
      </c>
      <c r="BM172" s="215" t="s">
        <v>378</v>
      </c>
    </row>
    <row r="173" spans="1:65" s="2" customFormat="1" ht="21.75" customHeight="1">
      <c r="A173" s="34"/>
      <c r="B173" s="35"/>
      <c r="C173" s="204" t="s">
        <v>267</v>
      </c>
      <c r="D173" s="204" t="s">
        <v>145</v>
      </c>
      <c r="E173" s="205" t="s">
        <v>1442</v>
      </c>
      <c r="F173" s="206" t="s">
        <v>1443</v>
      </c>
      <c r="G173" s="207" t="s">
        <v>166</v>
      </c>
      <c r="H173" s="208">
        <v>1</v>
      </c>
      <c r="I173" s="209"/>
      <c r="J173" s="210">
        <f t="shared" si="10"/>
        <v>0</v>
      </c>
      <c r="K173" s="206" t="s">
        <v>149</v>
      </c>
      <c r="L173" s="39"/>
      <c r="M173" s="211" t="s">
        <v>1</v>
      </c>
      <c r="N173" s="212" t="s">
        <v>40</v>
      </c>
      <c r="O173" s="72"/>
      <c r="P173" s="213">
        <f t="shared" si="11"/>
        <v>0</v>
      </c>
      <c r="Q173" s="213">
        <v>0</v>
      </c>
      <c r="R173" s="213">
        <f t="shared" si="12"/>
        <v>0</v>
      </c>
      <c r="S173" s="213">
        <v>0</v>
      </c>
      <c r="T173" s="214">
        <f t="shared" si="1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5" t="s">
        <v>215</v>
      </c>
      <c r="AT173" s="215" t="s">
        <v>145</v>
      </c>
      <c r="AU173" s="215" t="s">
        <v>83</v>
      </c>
      <c r="AY173" s="17" t="s">
        <v>142</v>
      </c>
      <c r="BE173" s="216">
        <f t="shared" si="14"/>
        <v>0</v>
      </c>
      <c r="BF173" s="216">
        <f t="shared" si="15"/>
        <v>0</v>
      </c>
      <c r="BG173" s="216">
        <f t="shared" si="16"/>
        <v>0</v>
      </c>
      <c r="BH173" s="216">
        <f t="shared" si="17"/>
        <v>0</v>
      </c>
      <c r="BI173" s="216">
        <f t="shared" si="18"/>
        <v>0</v>
      </c>
      <c r="BJ173" s="17" t="s">
        <v>150</v>
      </c>
      <c r="BK173" s="216">
        <f t="shared" si="19"/>
        <v>0</v>
      </c>
      <c r="BL173" s="17" t="s">
        <v>215</v>
      </c>
      <c r="BM173" s="215" t="s">
        <v>386</v>
      </c>
    </row>
    <row r="174" spans="1:65" s="2" customFormat="1" ht="21.75" customHeight="1">
      <c r="A174" s="34"/>
      <c r="B174" s="35"/>
      <c r="C174" s="204" t="s">
        <v>271</v>
      </c>
      <c r="D174" s="204" t="s">
        <v>145</v>
      </c>
      <c r="E174" s="205" t="s">
        <v>1444</v>
      </c>
      <c r="F174" s="206" t="s">
        <v>1445</v>
      </c>
      <c r="G174" s="207" t="s">
        <v>437</v>
      </c>
      <c r="H174" s="208">
        <v>0.218</v>
      </c>
      <c r="I174" s="209"/>
      <c r="J174" s="210">
        <f t="shared" si="10"/>
        <v>0</v>
      </c>
      <c r="K174" s="206" t="s">
        <v>149</v>
      </c>
      <c r="L174" s="39"/>
      <c r="M174" s="211" t="s">
        <v>1</v>
      </c>
      <c r="N174" s="212" t="s">
        <v>40</v>
      </c>
      <c r="O174" s="72"/>
      <c r="P174" s="213">
        <f t="shared" si="11"/>
        <v>0</v>
      </c>
      <c r="Q174" s="213">
        <v>0</v>
      </c>
      <c r="R174" s="213">
        <f t="shared" si="12"/>
        <v>0</v>
      </c>
      <c r="S174" s="213">
        <v>0</v>
      </c>
      <c r="T174" s="214">
        <f t="shared" si="1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5" t="s">
        <v>215</v>
      </c>
      <c r="AT174" s="215" t="s">
        <v>145</v>
      </c>
      <c r="AU174" s="215" t="s">
        <v>83</v>
      </c>
      <c r="AY174" s="17" t="s">
        <v>142</v>
      </c>
      <c r="BE174" s="216">
        <f t="shared" si="14"/>
        <v>0</v>
      </c>
      <c r="BF174" s="216">
        <f t="shared" si="15"/>
        <v>0</v>
      </c>
      <c r="BG174" s="216">
        <f t="shared" si="16"/>
        <v>0</v>
      </c>
      <c r="BH174" s="216">
        <f t="shared" si="17"/>
        <v>0</v>
      </c>
      <c r="BI174" s="216">
        <f t="shared" si="18"/>
        <v>0</v>
      </c>
      <c r="BJ174" s="17" t="s">
        <v>150</v>
      </c>
      <c r="BK174" s="216">
        <f t="shared" si="19"/>
        <v>0</v>
      </c>
      <c r="BL174" s="17" t="s">
        <v>215</v>
      </c>
      <c r="BM174" s="215" t="s">
        <v>394</v>
      </c>
    </row>
    <row r="175" spans="1:65" s="2" customFormat="1" ht="16.5" customHeight="1">
      <c r="A175" s="34"/>
      <c r="B175" s="35"/>
      <c r="C175" s="204" t="s">
        <v>275</v>
      </c>
      <c r="D175" s="204" t="s">
        <v>145</v>
      </c>
      <c r="E175" s="205" t="s">
        <v>1318</v>
      </c>
      <c r="F175" s="206" t="s">
        <v>1319</v>
      </c>
      <c r="G175" s="207" t="s">
        <v>1267</v>
      </c>
      <c r="H175" s="208">
        <v>6</v>
      </c>
      <c r="I175" s="209"/>
      <c r="J175" s="210">
        <f t="shared" si="10"/>
        <v>0</v>
      </c>
      <c r="K175" s="206" t="s">
        <v>149</v>
      </c>
      <c r="L175" s="39"/>
      <c r="M175" s="211" t="s">
        <v>1</v>
      </c>
      <c r="N175" s="212" t="s">
        <v>40</v>
      </c>
      <c r="O175" s="72"/>
      <c r="P175" s="213">
        <f t="shared" si="11"/>
        <v>0</v>
      </c>
      <c r="Q175" s="213">
        <v>0</v>
      </c>
      <c r="R175" s="213">
        <f t="shared" si="12"/>
        <v>0</v>
      </c>
      <c r="S175" s="213">
        <v>0</v>
      </c>
      <c r="T175" s="214">
        <f t="shared" si="1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5" t="s">
        <v>215</v>
      </c>
      <c r="AT175" s="215" t="s">
        <v>145</v>
      </c>
      <c r="AU175" s="215" t="s">
        <v>83</v>
      </c>
      <c r="AY175" s="17" t="s">
        <v>142</v>
      </c>
      <c r="BE175" s="216">
        <f t="shared" si="14"/>
        <v>0</v>
      </c>
      <c r="BF175" s="216">
        <f t="shared" si="15"/>
        <v>0</v>
      </c>
      <c r="BG175" s="216">
        <f t="shared" si="16"/>
        <v>0</v>
      </c>
      <c r="BH175" s="216">
        <f t="shared" si="17"/>
        <v>0</v>
      </c>
      <c r="BI175" s="216">
        <f t="shared" si="18"/>
        <v>0</v>
      </c>
      <c r="BJ175" s="17" t="s">
        <v>150</v>
      </c>
      <c r="BK175" s="216">
        <f t="shared" si="19"/>
        <v>0</v>
      </c>
      <c r="BL175" s="17" t="s">
        <v>215</v>
      </c>
      <c r="BM175" s="215" t="s">
        <v>402</v>
      </c>
    </row>
    <row r="176" spans="1:65" s="2" customFormat="1" ht="38.4">
      <c r="A176" s="34"/>
      <c r="B176" s="35"/>
      <c r="C176" s="36"/>
      <c r="D176" s="229" t="s">
        <v>206</v>
      </c>
      <c r="E176" s="36"/>
      <c r="F176" s="250" t="s">
        <v>1446</v>
      </c>
      <c r="G176" s="36"/>
      <c r="H176" s="36"/>
      <c r="I176" s="116"/>
      <c r="J176" s="36"/>
      <c r="K176" s="36"/>
      <c r="L176" s="39"/>
      <c r="M176" s="251"/>
      <c r="N176" s="252"/>
      <c r="O176" s="72"/>
      <c r="P176" s="72"/>
      <c r="Q176" s="72"/>
      <c r="R176" s="72"/>
      <c r="S176" s="72"/>
      <c r="T176" s="73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206</v>
      </c>
      <c r="AU176" s="17" t="s">
        <v>83</v>
      </c>
    </row>
    <row r="177" spans="1:65" s="2" customFormat="1" ht="16.5" customHeight="1">
      <c r="A177" s="34"/>
      <c r="B177" s="35"/>
      <c r="C177" s="217" t="s">
        <v>279</v>
      </c>
      <c r="D177" s="217" t="s">
        <v>163</v>
      </c>
      <c r="E177" s="218" t="s">
        <v>1447</v>
      </c>
      <c r="F177" s="219" t="s">
        <v>1448</v>
      </c>
      <c r="G177" s="220" t="s">
        <v>1449</v>
      </c>
      <c r="H177" s="221">
        <v>1</v>
      </c>
      <c r="I177" s="222"/>
      <c r="J177" s="223">
        <f>ROUND(I177*H177,2)</f>
        <v>0</v>
      </c>
      <c r="K177" s="219" t="s">
        <v>1</v>
      </c>
      <c r="L177" s="224"/>
      <c r="M177" s="225" t="s">
        <v>1</v>
      </c>
      <c r="N177" s="226" t="s">
        <v>40</v>
      </c>
      <c r="O177" s="72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5" t="s">
        <v>279</v>
      </c>
      <c r="AT177" s="215" t="s">
        <v>163</v>
      </c>
      <c r="AU177" s="215" t="s">
        <v>83</v>
      </c>
      <c r="AY177" s="17" t="s">
        <v>142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150</v>
      </c>
      <c r="BK177" s="216">
        <f>ROUND(I177*H177,2)</f>
        <v>0</v>
      </c>
      <c r="BL177" s="17" t="s">
        <v>215</v>
      </c>
      <c r="BM177" s="215" t="s">
        <v>410</v>
      </c>
    </row>
    <row r="178" spans="1:65" s="12" customFormat="1" ht="22.8" customHeight="1">
      <c r="B178" s="188"/>
      <c r="C178" s="189"/>
      <c r="D178" s="190" t="s">
        <v>72</v>
      </c>
      <c r="E178" s="202" t="s">
        <v>1450</v>
      </c>
      <c r="F178" s="202" t="s">
        <v>1451</v>
      </c>
      <c r="G178" s="189"/>
      <c r="H178" s="189"/>
      <c r="I178" s="192"/>
      <c r="J178" s="203">
        <f>BK178</f>
        <v>0</v>
      </c>
      <c r="K178" s="189"/>
      <c r="L178" s="194"/>
      <c r="M178" s="195"/>
      <c r="N178" s="196"/>
      <c r="O178" s="196"/>
      <c r="P178" s="197">
        <f>SUM(P179:P184)</f>
        <v>0</v>
      </c>
      <c r="Q178" s="196"/>
      <c r="R178" s="197">
        <f>SUM(R179:R184)</f>
        <v>3.6000000000000002E-4</v>
      </c>
      <c r="S178" s="196"/>
      <c r="T178" s="198">
        <f>SUM(T179:T184)</f>
        <v>0</v>
      </c>
      <c r="AR178" s="199" t="s">
        <v>83</v>
      </c>
      <c r="AT178" s="200" t="s">
        <v>72</v>
      </c>
      <c r="AU178" s="200" t="s">
        <v>81</v>
      </c>
      <c r="AY178" s="199" t="s">
        <v>142</v>
      </c>
      <c r="BK178" s="201">
        <f>SUM(BK179:BK184)</f>
        <v>0</v>
      </c>
    </row>
    <row r="179" spans="1:65" s="2" customFormat="1" ht="16.5" customHeight="1">
      <c r="A179" s="34"/>
      <c r="B179" s="35"/>
      <c r="C179" s="204" t="s">
        <v>284</v>
      </c>
      <c r="D179" s="204" t="s">
        <v>145</v>
      </c>
      <c r="E179" s="205" t="s">
        <v>1452</v>
      </c>
      <c r="F179" s="206" t="s">
        <v>1453</v>
      </c>
      <c r="G179" s="207" t="s">
        <v>178</v>
      </c>
      <c r="H179" s="208">
        <v>600</v>
      </c>
      <c r="I179" s="209"/>
      <c r="J179" s="210">
        <f>ROUND(I179*H179,2)</f>
        <v>0</v>
      </c>
      <c r="K179" s="206" t="s">
        <v>149</v>
      </c>
      <c r="L179" s="39"/>
      <c r="M179" s="211" t="s">
        <v>1</v>
      </c>
      <c r="N179" s="212" t="s">
        <v>40</v>
      </c>
      <c r="O179" s="72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5" t="s">
        <v>215</v>
      </c>
      <c r="AT179" s="215" t="s">
        <v>145</v>
      </c>
      <c r="AU179" s="215" t="s">
        <v>83</v>
      </c>
      <c r="AY179" s="17" t="s">
        <v>142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150</v>
      </c>
      <c r="BK179" s="216">
        <f>ROUND(I179*H179,2)</f>
        <v>0</v>
      </c>
      <c r="BL179" s="17" t="s">
        <v>215</v>
      </c>
      <c r="BM179" s="215" t="s">
        <v>418</v>
      </c>
    </row>
    <row r="180" spans="1:65" s="2" customFormat="1" ht="16.5" customHeight="1">
      <c r="A180" s="34"/>
      <c r="B180" s="35"/>
      <c r="C180" s="217" t="s">
        <v>289</v>
      </c>
      <c r="D180" s="217" t="s">
        <v>163</v>
      </c>
      <c r="E180" s="218" t="s">
        <v>1454</v>
      </c>
      <c r="F180" s="219" t="s">
        <v>1455</v>
      </c>
      <c r="G180" s="220" t="s">
        <v>178</v>
      </c>
      <c r="H180" s="221">
        <v>720</v>
      </c>
      <c r="I180" s="222"/>
      <c r="J180" s="223">
        <f>ROUND(I180*H180,2)</f>
        <v>0</v>
      </c>
      <c r="K180" s="219" t="s">
        <v>1</v>
      </c>
      <c r="L180" s="224"/>
      <c r="M180" s="225" t="s">
        <v>1</v>
      </c>
      <c r="N180" s="226" t="s">
        <v>40</v>
      </c>
      <c r="O180" s="72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5" t="s">
        <v>279</v>
      </c>
      <c r="AT180" s="215" t="s">
        <v>163</v>
      </c>
      <c r="AU180" s="215" t="s">
        <v>83</v>
      </c>
      <c r="AY180" s="17" t="s">
        <v>142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150</v>
      </c>
      <c r="BK180" s="216">
        <f>ROUND(I180*H180,2)</f>
        <v>0</v>
      </c>
      <c r="BL180" s="17" t="s">
        <v>215</v>
      </c>
      <c r="BM180" s="215" t="s">
        <v>426</v>
      </c>
    </row>
    <row r="181" spans="1:65" s="13" customFormat="1" ht="10.199999999999999">
      <c r="B181" s="227"/>
      <c r="C181" s="228"/>
      <c r="D181" s="229" t="s">
        <v>169</v>
      </c>
      <c r="E181" s="230" t="s">
        <v>1</v>
      </c>
      <c r="F181" s="231" t="s">
        <v>1456</v>
      </c>
      <c r="G181" s="228"/>
      <c r="H181" s="232">
        <v>720</v>
      </c>
      <c r="I181" s="233"/>
      <c r="J181" s="228"/>
      <c r="K181" s="228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169</v>
      </c>
      <c r="AU181" s="238" t="s">
        <v>83</v>
      </c>
      <c r="AV181" s="13" t="s">
        <v>83</v>
      </c>
      <c r="AW181" s="13" t="s">
        <v>30</v>
      </c>
      <c r="AX181" s="13" t="s">
        <v>73</v>
      </c>
      <c r="AY181" s="238" t="s">
        <v>142</v>
      </c>
    </row>
    <row r="182" spans="1:65" s="14" customFormat="1" ht="10.199999999999999">
      <c r="B182" s="239"/>
      <c r="C182" s="240"/>
      <c r="D182" s="229" t="s">
        <v>169</v>
      </c>
      <c r="E182" s="241" t="s">
        <v>1</v>
      </c>
      <c r="F182" s="242" t="s">
        <v>170</v>
      </c>
      <c r="G182" s="240"/>
      <c r="H182" s="243">
        <v>720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AT182" s="249" t="s">
        <v>169</v>
      </c>
      <c r="AU182" s="249" t="s">
        <v>83</v>
      </c>
      <c r="AV182" s="14" t="s">
        <v>150</v>
      </c>
      <c r="AW182" s="14" t="s">
        <v>30</v>
      </c>
      <c r="AX182" s="14" t="s">
        <v>81</v>
      </c>
      <c r="AY182" s="249" t="s">
        <v>142</v>
      </c>
    </row>
    <row r="183" spans="1:65" s="2" customFormat="1" ht="16.5" customHeight="1">
      <c r="A183" s="34"/>
      <c r="B183" s="35"/>
      <c r="C183" s="204" t="s">
        <v>294</v>
      </c>
      <c r="D183" s="204" t="s">
        <v>145</v>
      </c>
      <c r="E183" s="205" t="s">
        <v>1457</v>
      </c>
      <c r="F183" s="206" t="s">
        <v>1458</v>
      </c>
      <c r="G183" s="207" t="s">
        <v>166</v>
      </c>
      <c r="H183" s="208">
        <v>6</v>
      </c>
      <c r="I183" s="209"/>
      <c r="J183" s="210">
        <f>ROUND(I183*H183,2)</f>
        <v>0</v>
      </c>
      <c r="K183" s="206" t="s">
        <v>149</v>
      </c>
      <c r="L183" s="39"/>
      <c r="M183" s="211" t="s">
        <v>1</v>
      </c>
      <c r="N183" s="212" t="s">
        <v>40</v>
      </c>
      <c r="O183" s="72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5" t="s">
        <v>215</v>
      </c>
      <c r="AT183" s="215" t="s">
        <v>145</v>
      </c>
      <c r="AU183" s="215" t="s">
        <v>83</v>
      </c>
      <c r="AY183" s="17" t="s">
        <v>142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150</v>
      </c>
      <c r="BK183" s="216">
        <f>ROUND(I183*H183,2)</f>
        <v>0</v>
      </c>
      <c r="BL183" s="17" t="s">
        <v>215</v>
      </c>
      <c r="BM183" s="215" t="s">
        <v>434</v>
      </c>
    </row>
    <row r="184" spans="1:65" s="2" customFormat="1" ht="16.5" customHeight="1">
      <c r="A184" s="34"/>
      <c r="B184" s="35"/>
      <c r="C184" s="217" t="s">
        <v>298</v>
      </c>
      <c r="D184" s="217" t="s">
        <v>163</v>
      </c>
      <c r="E184" s="218" t="s">
        <v>1459</v>
      </c>
      <c r="F184" s="219" t="s">
        <v>1460</v>
      </c>
      <c r="G184" s="220" t="s">
        <v>166</v>
      </c>
      <c r="H184" s="221">
        <v>6</v>
      </c>
      <c r="I184" s="222"/>
      <c r="J184" s="223">
        <f>ROUND(I184*H184,2)</f>
        <v>0</v>
      </c>
      <c r="K184" s="219" t="s">
        <v>149</v>
      </c>
      <c r="L184" s="224"/>
      <c r="M184" s="268" t="s">
        <v>1</v>
      </c>
      <c r="N184" s="269" t="s">
        <v>40</v>
      </c>
      <c r="O184" s="265"/>
      <c r="P184" s="266">
        <f>O184*H184</f>
        <v>0</v>
      </c>
      <c r="Q184" s="266">
        <v>6.0000000000000002E-5</v>
      </c>
      <c r="R184" s="266">
        <f>Q184*H184</f>
        <v>3.6000000000000002E-4</v>
      </c>
      <c r="S184" s="266">
        <v>0</v>
      </c>
      <c r="T184" s="26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5" t="s">
        <v>279</v>
      </c>
      <c r="AT184" s="215" t="s">
        <v>163</v>
      </c>
      <c r="AU184" s="215" t="s">
        <v>83</v>
      </c>
      <c r="AY184" s="17" t="s">
        <v>142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150</v>
      </c>
      <c r="BK184" s="216">
        <f>ROUND(I184*H184,2)</f>
        <v>0</v>
      </c>
      <c r="BL184" s="17" t="s">
        <v>215</v>
      </c>
      <c r="BM184" s="215" t="s">
        <v>446</v>
      </c>
    </row>
    <row r="185" spans="1:65" s="2" customFormat="1" ht="6.9" customHeight="1">
      <c r="A185" s="34"/>
      <c r="B185" s="55"/>
      <c r="C185" s="56"/>
      <c r="D185" s="56"/>
      <c r="E185" s="56"/>
      <c r="F185" s="56"/>
      <c r="G185" s="56"/>
      <c r="H185" s="56"/>
      <c r="I185" s="153"/>
      <c r="J185" s="56"/>
      <c r="K185" s="56"/>
      <c r="L185" s="39"/>
      <c r="M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</row>
  </sheetData>
  <sheetProtection algorithmName="SHA-512" hashValue="zu1oHIlcoHSiLLVZ8S43NHFGH6nJjQymwXzA06llMalXV0t9Pypnzfa989/f4w3ORlxXPce34C+t6hiOP1okKg==" saltValue="JVpJ4l96UlQhkAkVxaAXbU+qYPdJVmJ8Xz1iJ785lgsRxX/YTMDOHxli0qkzF3pT2OvBm7WmWMd3c6I2URrZog==" spinCount="100000" sheet="1" objects="1" scenarios="1" formatColumns="0" formatRows="0" autoFilter="0"/>
  <autoFilter ref="C123:K184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0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7" t="s">
        <v>89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83</v>
      </c>
    </row>
    <row r="4" spans="1:46" s="1" customFormat="1" ht="24.9" customHeight="1">
      <c r="B4" s="20"/>
      <c r="D4" s="113" t="s">
        <v>93</v>
      </c>
      <c r="I4" s="109"/>
      <c r="L4" s="20"/>
      <c r="M4" s="114" t="s">
        <v>10</v>
      </c>
      <c r="AT4" s="17" t="s">
        <v>30</v>
      </c>
    </row>
    <row r="5" spans="1:46" s="1" customFormat="1" ht="6.9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14" t="str">
        <f>'Rekapitulace stavby'!K6</f>
        <v>Protivín ON - oprava výpravní budovy</v>
      </c>
      <c r="F7" s="315"/>
      <c r="G7" s="315"/>
      <c r="H7" s="315"/>
      <c r="I7" s="109"/>
      <c r="L7" s="20"/>
    </row>
    <row r="8" spans="1:46" s="2" customFormat="1" ht="12" customHeight="1">
      <c r="A8" s="34"/>
      <c r="B8" s="39"/>
      <c r="C8" s="34"/>
      <c r="D8" s="115" t="s">
        <v>94</v>
      </c>
      <c r="E8" s="34"/>
      <c r="F8" s="34"/>
      <c r="G8" s="34"/>
      <c r="H8" s="34"/>
      <c r="I8" s="116"/>
      <c r="J8" s="34"/>
      <c r="K8" s="34"/>
      <c r="L8" s="5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1461</v>
      </c>
      <c r="F9" s="317"/>
      <c r="G9" s="317"/>
      <c r="H9" s="317"/>
      <c r="I9" s="116"/>
      <c r="J9" s="34"/>
      <c r="K9" s="34"/>
      <c r="L9" s="5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5" t="s">
        <v>20</v>
      </c>
      <c r="E12" s="34"/>
      <c r="F12" s="117" t="s">
        <v>21</v>
      </c>
      <c r="G12" s="34"/>
      <c r="H12" s="34"/>
      <c r="I12" s="118" t="s">
        <v>22</v>
      </c>
      <c r="J12" s="119" t="str">
        <f>'Rekapitulace stavby'!AN8</f>
        <v>1. 6. 2020</v>
      </c>
      <c r="K12" s="34"/>
      <c r="L12" s="5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tr">
        <f>IF('Rekapitulace stavby'!AN10="","",'Rekapitulace stavby'!AN10)</f>
        <v/>
      </c>
      <c r="K14" s="34"/>
      <c r="L14" s="5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tr">
        <f>IF('Rekapitulace stavby'!E11="","",'Rekapitulace stavby'!E11)</f>
        <v xml:space="preserve"> </v>
      </c>
      <c r="F15" s="34"/>
      <c r="G15" s="34"/>
      <c r="H15" s="34"/>
      <c r="I15" s="118" t="s">
        <v>26</v>
      </c>
      <c r="J15" s="117" t="str">
        <f>IF('Rekapitulace stavby'!AN11="","",'Rekapitulace stavby'!AN11)</f>
        <v/>
      </c>
      <c r="K15" s="34"/>
      <c r="L15" s="5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5" t="s">
        <v>27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8" t="str">
        <f>'Rekapitulace stavby'!E14</f>
        <v>Vyplň údaj</v>
      </c>
      <c r="F18" s="319"/>
      <c r="G18" s="319"/>
      <c r="H18" s="319"/>
      <c r="I18" s="118" t="s">
        <v>26</v>
      </c>
      <c r="J18" s="30" t="str">
        <f>'Rekapitulace stavby'!AN14</f>
        <v>Vyplň údaj</v>
      </c>
      <c r="K18" s="34"/>
      <c r="L18" s="5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5" t="s">
        <v>29</v>
      </c>
      <c r="E20" s="34"/>
      <c r="F20" s="34"/>
      <c r="G20" s="34"/>
      <c r="H20" s="34"/>
      <c r="I20" s="118" t="s">
        <v>25</v>
      </c>
      <c r="J20" s="117" t="str">
        <f>IF('Rekapitulace stavby'!AN16="","",'Rekapitulace stavby'!AN16)</f>
        <v/>
      </c>
      <c r="K20" s="34"/>
      <c r="L20" s="5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tr">
        <f>IF('Rekapitulace stavby'!E17="","",'Rekapitulace stavby'!E17)</f>
        <v xml:space="preserve"> </v>
      </c>
      <c r="F21" s="34"/>
      <c r="G21" s="34"/>
      <c r="H21" s="34"/>
      <c r="I21" s="118" t="s">
        <v>26</v>
      </c>
      <c r="J21" s="117" t="str">
        <f>IF('Rekapitulace stavby'!AN17="","",'Rekapitulace stavby'!AN17)</f>
        <v/>
      </c>
      <c r="K21" s="34"/>
      <c r="L21" s="5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5" t="s">
        <v>31</v>
      </c>
      <c r="E23" s="34"/>
      <c r="F23" s="34"/>
      <c r="G23" s="34"/>
      <c r="H23" s="34"/>
      <c r="I23" s="118" t="s">
        <v>25</v>
      </c>
      <c r="J23" s="117" t="str">
        <f>IF('Rekapitulace stavby'!AN19="","",'Rekapitulace stavby'!AN19)</f>
        <v/>
      </c>
      <c r="K23" s="34"/>
      <c r="L23" s="5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tr">
        <f>IF('Rekapitulace stavby'!E20="","",'Rekapitulace stavby'!E20)</f>
        <v xml:space="preserve"> </v>
      </c>
      <c r="F24" s="34"/>
      <c r="G24" s="34"/>
      <c r="H24" s="34"/>
      <c r="I24" s="118" t="s">
        <v>26</v>
      </c>
      <c r="J24" s="117" t="str">
        <f>IF('Rekapitulace stavby'!AN20="","",'Rekapitulace stavby'!AN20)</f>
        <v/>
      </c>
      <c r="K24" s="34"/>
      <c r="L24" s="5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5" t="s">
        <v>32</v>
      </c>
      <c r="E26" s="34"/>
      <c r="F26" s="34"/>
      <c r="G26" s="34"/>
      <c r="H26" s="34"/>
      <c r="I26" s="116"/>
      <c r="J26" s="34"/>
      <c r="K26" s="34"/>
      <c r="L26" s="5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0"/>
      <c r="B27" s="121"/>
      <c r="C27" s="120"/>
      <c r="D27" s="120"/>
      <c r="E27" s="320" t="s">
        <v>1</v>
      </c>
      <c r="F27" s="320"/>
      <c r="G27" s="320"/>
      <c r="H27" s="320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33</v>
      </c>
      <c r="E30" s="34"/>
      <c r="F30" s="34"/>
      <c r="G30" s="34"/>
      <c r="H30" s="34"/>
      <c r="I30" s="116"/>
      <c r="J30" s="127">
        <f>ROUND(J125, 2)</f>
        <v>0</v>
      </c>
      <c r="K30" s="34"/>
      <c r="L30" s="5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8" t="s">
        <v>35</v>
      </c>
      <c r="G32" s="34"/>
      <c r="H32" s="34"/>
      <c r="I32" s="129" t="s">
        <v>34</v>
      </c>
      <c r="J32" s="128" t="s">
        <v>36</v>
      </c>
      <c r="K32" s="34"/>
      <c r="L32" s="5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hidden="1" customHeight="1">
      <c r="A33" s="34"/>
      <c r="B33" s="39"/>
      <c r="C33" s="34"/>
      <c r="D33" s="130" t="s">
        <v>37</v>
      </c>
      <c r="E33" s="115" t="s">
        <v>38</v>
      </c>
      <c r="F33" s="131">
        <f>ROUND((SUM(BE125:BE249)),  2)</f>
        <v>0</v>
      </c>
      <c r="G33" s="34"/>
      <c r="H33" s="34"/>
      <c r="I33" s="132">
        <v>0.21</v>
      </c>
      <c r="J33" s="131">
        <f>ROUND(((SUM(BE125:BE249))*I33),  2)</f>
        <v>0</v>
      </c>
      <c r="K33" s="34"/>
      <c r="L33" s="5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hidden="1" customHeight="1">
      <c r="A34" s="34"/>
      <c r="B34" s="39"/>
      <c r="C34" s="34"/>
      <c r="D34" s="34"/>
      <c r="E34" s="115" t="s">
        <v>39</v>
      </c>
      <c r="F34" s="131">
        <f>ROUND((SUM(BF125:BF249)),  2)</f>
        <v>0</v>
      </c>
      <c r="G34" s="34"/>
      <c r="H34" s="34"/>
      <c r="I34" s="132">
        <v>0.15</v>
      </c>
      <c r="J34" s="131">
        <f>ROUND(((SUM(BF125:BF249))*I34),  2)</f>
        <v>0</v>
      </c>
      <c r="K34" s="34"/>
      <c r="L34" s="5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15" t="s">
        <v>37</v>
      </c>
      <c r="E35" s="115" t="s">
        <v>40</v>
      </c>
      <c r="F35" s="131">
        <f>ROUND((SUM(BG125:BG249)),  2)</f>
        <v>0</v>
      </c>
      <c r="G35" s="34"/>
      <c r="H35" s="34"/>
      <c r="I35" s="132">
        <v>0.21</v>
      </c>
      <c r="J35" s="131">
        <f>0</f>
        <v>0</v>
      </c>
      <c r="K35" s="34"/>
      <c r="L35" s="5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15" t="s">
        <v>41</v>
      </c>
      <c r="F36" s="131">
        <f>ROUND((SUM(BH125:BH249)),  2)</f>
        <v>0</v>
      </c>
      <c r="G36" s="34"/>
      <c r="H36" s="34"/>
      <c r="I36" s="132">
        <v>0.15</v>
      </c>
      <c r="J36" s="131">
        <f>0</f>
        <v>0</v>
      </c>
      <c r="K36" s="34"/>
      <c r="L36" s="5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5" t="s">
        <v>42</v>
      </c>
      <c r="F37" s="131">
        <f>ROUND((SUM(BI125:BI249)),  2)</f>
        <v>0</v>
      </c>
      <c r="G37" s="34"/>
      <c r="H37" s="34"/>
      <c r="I37" s="132">
        <v>0</v>
      </c>
      <c r="J37" s="131">
        <f>0</f>
        <v>0</v>
      </c>
      <c r="K37" s="34"/>
      <c r="L37" s="5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I41" s="109"/>
      <c r="L41" s="20"/>
    </row>
    <row r="42" spans="1:31" s="1" customFormat="1" ht="14.4" customHeight="1">
      <c r="B42" s="20"/>
      <c r="I42" s="109"/>
      <c r="L42" s="20"/>
    </row>
    <row r="43" spans="1:31" s="1" customFormat="1" ht="14.4" customHeight="1">
      <c r="B43" s="20"/>
      <c r="I43" s="109"/>
      <c r="L43" s="20"/>
    </row>
    <row r="44" spans="1:31" s="1" customFormat="1" ht="14.4" customHeight="1">
      <c r="B44" s="20"/>
      <c r="I44" s="109"/>
      <c r="L44" s="20"/>
    </row>
    <row r="45" spans="1:31" s="1" customFormat="1" ht="14.4" customHeight="1">
      <c r="B45" s="20"/>
      <c r="I45" s="109"/>
      <c r="L45" s="20"/>
    </row>
    <row r="46" spans="1:31" s="1" customFormat="1" ht="14.4" customHeight="1">
      <c r="B46" s="20"/>
      <c r="I46" s="109"/>
      <c r="L46" s="20"/>
    </row>
    <row r="47" spans="1:31" s="1" customFormat="1" ht="14.4" customHeight="1">
      <c r="B47" s="20"/>
      <c r="I47" s="109"/>
      <c r="L47" s="20"/>
    </row>
    <row r="48" spans="1:31" s="1" customFormat="1" ht="14.4" customHeight="1">
      <c r="B48" s="20"/>
      <c r="I48" s="109"/>
      <c r="L48" s="20"/>
    </row>
    <row r="49" spans="1:31" s="1" customFormat="1" ht="14.4" customHeight="1">
      <c r="B49" s="20"/>
      <c r="I49" s="109"/>
      <c r="L49" s="20"/>
    </row>
    <row r="50" spans="1:31" s="2" customFormat="1" ht="14.4" customHeight="1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96</v>
      </c>
      <c r="D82" s="36"/>
      <c r="E82" s="36"/>
      <c r="F82" s="36"/>
      <c r="G82" s="36"/>
      <c r="H82" s="36"/>
      <c r="I82" s="116"/>
      <c r="J82" s="36"/>
      <c r="K82" s="36"/>
      <c r="L82" s="5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1" t="str">
        <f>E7</f>
        <v>Protivín ON - oprava výpravní budovy</v>
      </c>
      <c r="F85" s="322"/>
      <c r="G85" s="322"/>
      <c r="H85" s="322"/>
      <c r="I85" s="116"/>
      <c r="J85" s="36"/>
      <c r="K85" s="36"/>
      <c r="L85" s="5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94</v>
      </c>
      <c r="D86" s="36"/>
      <c r="E86" s="36"/>
      <c r="F86" s="36"/>
      <c r="G86" s="36"/>
      <c r="H86" s="36"/>
      <c r="I86" s="116"/>
      <c r="J86" s="36"/>
      <c r="K86" s="36"/>
      <c r="L86" s="5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SO 03 - Oprava hromosvodu</v>
      </c>
      <c r="F87" s="323"/>
      <c r="G87" s="323"/>
      <c r="H87" s="323"/>
      <c r="I87" s="116"/>
      <c r="J87" s="36"/>
      <c r="K87" s="36"/>
      <c r="L87" s="5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8" t="s">
        <v>22</v>
      </c>
      <c r="J89" s="67" t="str">
        <f>IF(J12="","",J12)</f>
        <v>1. 6. 2020</v>
      </c>
      <c r="K89" s="36"/>
      <c r="L89" s="5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18" t="s">
        <v>29</v>
      </c>
      <c r="J91" s="32" t="str">
        <f>E21</f>
        <v xml:space="preserve"> </v>
      </c>
      <c r="K91" s="36"/>
      <c r="L91" s="5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18" t="s">
        <v>31</v>
      </c>
      <c r="J92" s="32" t="str">
        <f>E24</f>
        <v xml:space="preserve"> </v>
      </c>
      <c r="K92" s="36"/>
      <c r="L92" s="5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97</v>
      </c>
      <c r="D94" s="158"/>
      <c r="E94" s="158"/>
      <c r="F94" s="158"/>
      <c r="G94" s="158"/>
      <c r="H94" s="158"/>
      <c r="I94" s="159"/>
      <c r="J94" s="160" t="s">
        <v>98</v>
      </c>
      <c r="K94" s="158"/>
      <c r="L94" s="5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1" t="s">
        <v>99</v>
      </c>
      <c r="D96" s="36"/>
      <c r="E96" s="36"/>
      <c r="F96" s="36"/>
      <c r="G96" s="36"/>
      <c r="H96" s="36"/>
      <c r="I96" s="116"/>
      <c r="J96" s="85">
        <f>J125</f>
        <v>0</v>
      </c>
      <c r="K96" s="36"/>
      <c r="L96" s="5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1:31" s="9" customFormat="1" ht="24.9" customHeight="1">
      <c r="B97" s="162"/>
      <c r="C97" s="163"/>
      <c r="D97" s="164" t="s">
        <v>101</v>
      </c>
      <c r="E97" s="165"/>
      <c r="F97" s="165"/>
      <c r="G97" s="165"/>
      <c r="H97" s="165"/>
      <c r="I97" s="166"/>
      <c r="J97" s="167">
        <f>J126</f>
        <v>0</v>
      </c>
      <c r="K97" s="163"/>
      <c r="L97" s="168"/>
    </row>
    <row r="98" spans="1:31" s="10" customFormat="1" ht="19.95" customHeight="1">
      <c r="B98" s="169"/>
      <c r="C98" s="170"/>
      <c r="D98" s="171" t="s">
        <v>1462</v>
      </c>
      <c r="E98" s="172"/>
      <c r="F98" s="172"/>
      <c r="G98" s="172"/>
      <c r="H98" s="172"/>
      <c r="I98" s="173"/>
      <c r="J98" s="174">
        <f>J127</f>
        <v>0</v>
      </c>
      <c r="K98" s="170"/>
      <c r="L98" s="175"/>
    </row>
    <row r="99" spans="1:31" s="9" customFormat="1" ht="24.9" customHeight="1">
      <c r="B99" s="162"/>
      <c r="C99" s="163"/>
      <c r="D99" s="164" t="s">
        <v>108</v>
      </c>
      <c r="E99" s="165"/>
      <c r="F99" s="165"/>
      <c r="G99" s="165"/>
      <c r="H99" s="165"/>
      <c r="I99" s="166"/>
      <c r="J99" s="167">
        <f>J132</f>
        <v>0</v>
      </c>
      <c r="K99" s="163"/>
      <c r="L99" s="168"/>
    </row>
    <row r="100" spans="1:31" s="10" customFormat="1" ht="19.95" customHeight="1">
      <c r="B100" s="169"/>
      <c r="C100" s="170"/>
      <c r="D100" s="171" t="s">
        <v>112</v>
      </c>
      <c r="E100" s="172"/>
      <c r="F100" s="172"/>
      <c r="G100" s="172"/>
      <c r="H100" s="172"/>
      <c r="I100" s="173"/>
      <c r="J100" s="174">
        <f>J133</f>
        <v>0</v>
      </c>
      <c r="K100" s="170"/>
      <c r="L100" s="175"/>
    </row>
    <row r="101" spans="1:31" s="9" customFormat="1" ht="24.9" customHeight="1">
      <c r="B101" s="162"/>
      <c r="C101" s="163"/>
      <c r="D101" s="164" t="s">
        <v>120</v>
      </c>
      <c r="E101" s="165"/>
      <c r="F101" s="165"/>
      <c r="G101" s="165"/>
      <c r="H101" s="165"/>
      <c r="I101" s="166"/>
      <c r="J101" s="167">
        <f>J190</f>
        <v>0</v>
      </c>
      <c r="K101" s="163"/>
      <c r="L101" s="168"/>
    </row>
    <row r="102" spans="1:31" s="10" customFormat="1" ht="19.95" customHeight="1">
      <c r="B102" s="169"/>
      <c r="C102" s="170"/>
      <c r="D102" s="171" t="s">
        <v>121</v>
      </c>
      <c r="E102" s="172"/>
      <c r="F102" s="172"/>
      <c r="G102" s="172"/>
      <c r="H102" s="172"/>
      <c r="I102" s="173"/>
      <c r="J102" s="174">
        <f>J191</f>
        <v>0</v>
      </c>
      <c r="K102" s="170"/>
      <c r="L102" s="175"/>
    </row>
    <row r="103" spans="1:31" s="10" customFormat="1" ht="19.95" customHeight="1">
      <c r="B103" s="169"/>
      <c r="C103" s="170"/>
      <c r="D103" s="171" t="s">
        <v>105</v>
      </c>
      <c r="E103" s="172"/>
      <c r="F103" s="172"/>
      <c r="G103" s="172"/>
      <c r="H103" s="172"/>
      <c r="I103" s="173"/>
      <c r="J103" s="174">
        <f>J241</f>
        <v>0</v>
      </c>
      <c r="K103" s="170"/>
      <c r="L103" s="175"/>
    </row>
    <row r="104" spans="1:31" s="9" customFormat="1" ht="24.9" customHeight="1">
      <c r="B104" s="162"/>
      <c r="C104" s="163"/>
      <c r="D104" s="164" t="s">
        <v>123</v>
      </c>
      <c r="E104" s="165"/>
      <c r="F104" s="165"/>
      <c r="G104" s="165"/>
      <c r="H104" s="165"/>
      <c r="I104" s="166"/>
      <c r="J104" s="167">
        <f>J245</f>
        <v>0</v>
      </c>
      <c r="K104" s="163"/>
      <c r="L104" s="168"/>
    </row>
    <row r="105" spans="1:31" s="10" customFormat="1" ht="19.95" customHeight="1">
      <c r="B105" s="169"/>
      <c r="C105" s="170"/>
      <c r="D105" s="171" t="s">
        <v>1463</v>
      </c>
      <c r="E105" s="172"/>
      <c r="F105" s="172"/>
      <c r="G105" s="172"/>
      <c r="H105" s="172"/>
      <c r="I105" s="173"/>
      <c r="J105" s="174">
        <f>J246</f>
        <v>0</v>
      </c>
      <c r="K105" s="170"/>
      <c r="L105" s="175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116"/>
      <c r="J106" s="36"/>
      <c r="K106" s="36"/>
      <c r="L106" s="52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" customHeight="1">
      <c r="A107" s="34"/>
      <c r="B107" s="55"/>
      <c r="C107" s="56"/>
      <c r="D107" s="56"/>
      <c r="E107" s="56"/>
      <c r="F107" s="56"/>
      <c r="G107" s="56"/>
      <c r="H107" s="56"/>
      <c r="I107" s="153"/>
      <c r="J107" s="56"/>
      <c r="K107" s="56"/>
      <c r="L107" s="52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" customHeight="1">
      <c r="A111" s="34"/>
      <c r="B111" s="57"/>
      <c r="C111" s="58"/>
      <c r="D111" s="58"/>
      <c r="E111" s="58"/>
      <c r="F111" s="58"/>
      <c r="G111" s="58"/>
      <c r="H111" s="58"/>
      <c r="I111" s="156"/>
      <c r="J111" s="58"/>
      <c r="K111" s="58"/>
      <c r="L111" s="52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" customHeight="1">
      <c r="A112" s="34"/>
      <c r="B112" s="35"/>
      <c r="C112" s="23" t="s">
        <v>127</v>
      </c>
      <c r="D112" s="36"/>
      <c r="E112" s="36"/>
      <c r="F112" s="36"/>
      <c r="G112" s="36"/>
      <c r="H112" s="36"/>
      <c r="I112" s="116"/>
      <c r="J112" s="36"/>
      <c r="K112" s="36"/>
      <c r="L112" s="52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" customHeight="1">
      <c r="A113" s="34"/>
      <c r="B113" s="35"/>
      <c r="C113" s="36"/>
      <c r="D113" s="36"/>
      <c r="E113" s="36"/>
      <c r="F113" s="36"/>
      <c r="G113" s="36"/>
      <c r="H113" s="36"/>
      <c r="I113" s="116"/>
      <c r="J113" s="36"/>
      <c r="K113" s="36"/>
      <c r="L113" s="52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16</v>
      </c>
      <c r="D114" s="36"/>
      <c r="E114" s="36"/>
      <c r="F114" s="36"/>
      <c r="G114" s="36"/>
      <c r="H114" s="36"/>
      <c r="I114" s="116"/>
      <c r="J114" s="36"/>
      <c r="K114" s="36"/>
      <c r="L114" s="52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321" t="str">
        <f>E7</f>
        <v>Protivín ON - oprava výpravní budovy</v>
      </c>
      <c r="F115" s="322"/>
      <c r="G115" s="322"/>
      <c r="H115" s="322"/>
      <c r="I115" s="116"/>
      <c r="J115" s="36"/>
      <c r="K115" s="36"/>
      <c r="L115" s="52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94</v>
      </c>
      <c r="D116" s="36"/>
      <c r="E116" s="36"/>
      <c r="F116" s="36"/>
      <c r="G116" s="36"/>
      <c r="H116" s="36"/>
      <c r="I116" s="116"/>
      <c r="J116" s="36"/>
      <c r="K116" s="36"/>
      <c r="L116" s="52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3" t="str">
        <f>E9</f>
        <v>SO 03 - Oprava hromosvodu</v>
      </c>
      <c r="F117" s="323"/>
      <c r="G117" s="323"/>
      <c r="H117" s="323"/>
      <c r="I117" s="116"/>
      <c r="J117" s="36"/>
      <c r="K117" s="36"/>
      <c r="L117" s="52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" customHeight="1">
      <c r="A118" s="34"/>
      <c r="B118" s="35"/>
      <c r="C118" s="36"/>
      <c r="D118" s="36"/>
      <c r="E118" s="36"/>
      <c r="F118" s="36"/>
      <c r="G118" s="36"/>
      <c r="H118" s="36"/>
      <c r="I118" s="116"/>
      <c r="J118" s="36"/>
      <c r="K118" s="36"/>
      <c r="L118" s="52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F12</f>
        <v xml:space="preserve"> </v>
      </c>
      <c r="G119" s="36"/>
      <c r="H119" s="36"/>
      <c r="I119" s="118" t="s">
        <v>22</v>
      </c>
      <c r="J119" s="67" t="str">
        <f>IF(J12="","",J12)</f>
        <v>1. 6. 2020</v>
      </c>
      <c r="K119" s="36"/>
      <c r="L119" s="52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" customHeight="1">
      <c r="A120" s="34"/>
      <c r="B120" s="35"/>
      <c r="C120" s="36"/>
      <c r="D120" s="36"/>
      <c r="E120" s="36"/>
      <c r="F120" s="36"/>
      <c r="G120" s="36"/>
      <c r="H120" s="36"/>
      <c r="I120" s="116"/>
      <c r="J120" s="36"/>
      <c r="K120" s="36"/>
      <c r="L120" s="52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15" customHeight="1">
      <c r="A121" s="34"/>
      <c r="B121" s="35"/>
      <c r="C121" s="29" t="s">
        <v>24</v>
      </c>
      <c r="D121" s="36"/>
      <c r="E121" s="36"/>
      <c r="F121" s="27" t="str">
        <f>E15</f>
        <v xml:space="preserve"> </v>
      </c>
      <c r="G121" s="36"/>
      <c r="H121" s="36"/>
      <c r="I121" s="118" t="s">
        <v>29</v>
      </c>
      <c r="J121" s="32" t="str">
        <f>E21</f>
        <v xml:space="preserve"> </v>
      </c>
      <c r="K121" s="36"/>
      <c r="L121" s="52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15" customHeight="1">
      <c r="A122" s="34"/>
      <c r="B122" s="35"/>
      <c r="C122" s="29" t="s">
        <v>27</v>
      </c>
      <c r="D122" s="36"/>
      <c r="E122" s="36"/>
      <c r="F122" s="27" t="str">
        <f>IF(E18="","",E18)</f>
        <v>Vyplň údaj</v>
      </c>
      <c r="G122" s="36"/>
      <c r="H122" s="36"/>
      <c r="I122" s="118" t="s">
        <v>31</v>
      </c>
      <c r="J122" s="32" t="str">
        <f>E24</f>
        <v xml:space="preserve"> </v>
      </c>
      <c r="K122" s="36"/>
      <c r="L122" s="52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116"/>
      <c r="J123" s="36"/>
      <c r="K123" s="36"/>
      <c r="L123" s="52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76"/>
      <c r="B124" s="177"/>
      <c r="C124" s="178" t="s">
        <v>128</v>
      </c>
      <c r="D124" s="179" t="s">
        <v>58</v>
      </c>
      <c r="E124" s="179" t="s">
        <v>54</v>
      </c>
      <c r="F124" s="179" t="s">
        <v>55</v>
      </c>
      <c r="G124" s="179" t="s">
        <v>129</v>
      </c>
      <c r="H124" s="179" t="s">
        <v>130</v>
      </c>
      <c r="I124" s="180" t="s">
        <v>131</v>
      </c>
      <c r="J124" s="179" t="s">
        <v>98</v>
      </c>
      <c r="K124" s="181" t="s">
        <v>132</v>
      </c>
      <c r="L124" s="182"/>
      <c r="M124" s="76" t="s">
        <v>1</v>
      </c>
      <c r="N124" s="77" t="s">
        <v>37</v>
      </c>
      <c r="O124" s="77" t="s">
        <v>133</v>
      </c>
      <c r="P124" s="77" t="s">
        <v>134</v>
      </c>
      <c r="Q124" s="77" t="s">
        <v>135</v>
      </c>
      <c r="R124" s="77" t="s">
        <v>136</v>
      </c>
      <c r="S124" s="77" t="s">
        <v>137</v>
      </c>
      <c r="T124" s="78" t="s">
        <v>138</v>
      </c>
      <c r="U124" s="176"/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176"/>
    </row>
    <row r="125" spans="1:65" s="2" customFormat="1" ht="22.8" customHeight="1">
      <c r="A125" s="34"/>
      <c r="B125" s="35"/>
      <c r="C125" s="83" t="s">
        <v>139</v>
      </c>
      <c r="D125" s="36"/>
      <c r="E125" s="36"/>
      <c r="F125" s="36"/>
      <c r="G125" s="36"/>
      <c r="H125" s="36"/>
      <c r="I125" s="116"/>
      <c r="J125" s="183">
        <f>BK125</f>
        <v>0</v>
      </c>
      <c r="K125" s="36"/>
      <c r="L125" s="39"/>
      <c r="M125" s="79"/>
      <c r="N125" s="184"/>
      <c r="O125" s="80"/>
      <c r="P125" s="185">
        <f>P126+P132+P190+P245</f>
        <v>0</v>
      </c>
      <c r="Q125" s="80"/>
      <c r="R125" s="185">
        <f>R126+R132+R190+R245</f>
        <v>32.311292000000002</v>
      </c>
      <c r="S125" s="80"/>
      <c r="T125" s="186">
        <f>T126+T132+T190+T245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72</v>
      </c>
      <c r="AU125" s="17" t="s">
        <v>100</v>
      </c>
      <c r="BK125" s="187">
        <f>BK126+BK132+BK190+BK245</f>
        <v>0</v>
      </c>
    </row>
    <row r="126" spans="1:65" s="12" customFormat="1" ht="25.95" customHeight="1">
      <c r="B126" s="188"/>
      <c r="C126" s="189"/>
      <c r="D126" s="190" t="s">
        <v>72</v>
      </c>
      <c r="E126" s="191" t="s">
        <v>140</v>
      </c>
      <c r="F126" s="191" t="s">
        <v>141</v>
      </c>
      <c r="G126" s="189"/>
      <c r="H126" s="189"/>
      <c r="I126" s="192"/>
      <c r="J126" s="193">
        <f>BK126</f>
        <v>0</v>
      </c>
      <c r="K126" s="189"/>
      <c r="L126" s="194"/>
      <c r="M126" s="195"/>
      <c r="N126" s="196"/>
      <c r="O126" s="196"/>
      <c r="P126" s="197">
        <f>P127</f>
        <v>0</v>
      </c>
      <c r="Q126" s="196"/>
      <c r="R126" s="197">
        <f>R127</f>
        <v>0.22994999999999999</v>
      </c>
      <c r="S126" s="196"/>
      <c r="T126" s="198">
        <f>T127</f>
        <v>0</v>
      </c>
      <c r="AR126" s="199" t="s">
        <v>81</v>
      </c>
      <c r="AT126" s="200" t="s">
        <v>72</v>
      </c>
      <c r="AU126" s="200" t="s">
        <v>73</v>
      </c>
      <c r="AY126" s="199" t="s">
        <v>142</v>
      </c>
      <c r="BK126" s="201">
        <f>BK127</f>
        <v>0</v>
      </c>
    </row>
    <row r="127" spans="1:65" s="12" customFormat="1" ht="22.8" customHeight="1">
      <c r="B127" s="188"/>
      <c r="C127" s="189"/>
      <c r="D127" s="190" t="s">
        <v>72</v>
      </c>
      <c r="E127" s="202" t="s">
        <v>81</v>
      </c>
      <c r="F127" s="202" t="s">
        <v>1464</v>
      </c>
      <c r="G127" s="189"/>
      <c r="H127" s="189"/>
      <c r="I127" s="192"/>
      <c r="J127" s="203">
        <f>BK127</f>
        <v>0</v>
      </c>
      <c r="K127" s="189"/>
      <c r="L127" s="194"/>
      <c r="M127" s="195"/>
      <c r="N127" s="196"/>
      <c r="O127" s="196"/>
      <c r="P127" s="197">
        <f>SUM(P128:P131)</f>
        <v>0</v>
      </c>
      <c r="Q127" s="196"/>
      <c r="R127" s="197">
        <f>SUM(R128:R131)</f>
        <v>0.22994999999999999</v>
      </c>
      <c r="S127" s="196"/>
      <c r="T127" s="198">
        <f>SUM(T128:T131)</f>
        <v>0</v>
      </c>
      <c r="AR127" s="199" t="s">
        <v>81</v>
      </c>
      <c r="AT127" s="200" t="s">
        <v>72</v>
      </c>
      <c r="AU127" s="200" t="s">
        <v>81</v>
      </c>
      <c r="AY127" s="199" t="s">
        <v>142</v>
      </c>
      <c r="BK127" s="201">
        <f>SUM(BK128:BK131)</f>
        <v>0</v>
      </c>
    </row>
    <row r="128" spans="1:65" s="2" customFormat="1" ht="21.75" customHeight="1">
      <c r="A128" s="34"/>
      <c r="B128" s="35"/>
      <c r="C128" s="204" t="s">
        <v>81</v>
      </c>
      <c r="D128" s="204" t="s">
        <v>145</v>
      </c>
      <c r="E128" s="205" t="s">
        <v>1465</v>
      </c>
      <c r="F128" s="206" t="s">
        <v>1466</v>
      </c>
      <c r="G128" s="207" t="s">
        <v>166</v>
      </c>
      <c r="H128" s="208">
        <v>6</v>
      </c>
      <c r="I128" s="209"/>
      <c r="J128" s="210">
        <f>ROUND(I128*H128,2)</f>
        <v>0</v>
      </c>
      <c r="K128" s="206" t="s">
        <v>149</v>
      </c>
      <c r="L128" s="39"/>
      <c r="M128" s="211" t="s">
        <v>1</v>
      </c>
      <c r="N128" s="212" t="s">
        <v>40</v>
      </c>
      <c r="O128" s="72"/>
      <c r="P128" s="213">
        <f>O128*H128</f>
        <v>0</v>
      </c>
      <c r="Q128" s="213">
        <v>6.4999999999999997E-4</v>
      </c>
      <c r="R128" s="213">
        <f>Q128*H128</f>
        <v>3.8999999999999998E-3</v>
      </c>
      <c r="S128" s="213">
        <v>0</v>
      </c>
      <c r="T128" s="214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5" t="s">
        <v>150</v>
      </c>
      <c r="AT128" s="215" t="s">
        <v>145</v>
      </c>
      <c r="AU128" s="215" t="s">
        <v>83</v>
      </c>
      <c r="AY128" s="17" t="s">
        <v>142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150</v>
      </c>
      <c r="BK128" s="216">
        <f>ROUND(I128*H128,2)</f>
        <v>0</v>
      </c>
      <c r="BL128" s="17" t="s">
        <v>150</v>
      </c>
      <c r="BM128" s="215" t="s">
        <v>83</v>
      </c>
    </row>
    <row r="129" spans="1:65" s="2" customFormat="1" ht="21.75" customHeight="1">
      <c r="A129" s="34"/>
      <c r="B129" s="35"/>
      <c r="C129" s="204" t="s">
        <v>83</v>
      </c>
      <c r="D129" s="204" t="s">
        <v>145</v>
      </c>
      <c r="E129" s="205" t="s">
        <v>1467</v>
      </c>
      <c r="F129" s="206" t="s">
        <v>1468</v>
      </c>
      <c r="G129" s="207" t="s">
        <v>166</v>
      </c>
      <c r="H129" s="208">
        <v>6</v>
      </c>
      <c r="I129" s="209"/>
      <c r="J129" s="210">
        <f>ROUND(I129*H129,2)</f>
        <v>0</v>
      </c>
      <c r="K129" s="206" t="s">
        <v>149</v>
      </c>
      <c r="L129" s="39"/>
      <c r="M129" s="211" t="s">
        <v>1</v>
      </c>
      <c r="N129" s="212" t="s">
        <v>40</v>
      </c>
      <c r="O129" s="72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5" t="s">
        <v>150</v>
      </c>
      <c r="AT129" s="215" t="s">
        <v>145</v>
      </c>
      <c r="AU129" s="215" t="s">
        <v>83</v>
      </c>
      <c r="AY129" s="17" t="s">
        <v>142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150</v>
      </c>
      <c r="BK129" s="216">
        <f>ROUND(I129*H129,2)</f>
        <v>0</v>
      </c>
      <c r="BL129" s="17" t="s">
        <v>150</v>
      </c>
      <c r="BM129" s="215" t="s">
        <v>150</v>
      </c>
    </row>
    <row r="130" spans="1:65" s="2" customFormat="1" ht="16.5" customHeight="1">
      <c r="A130" s="34"/>
      <c r="B130" s="35"/>
      <c r="C130" s="204" t="s">
        <v>143</v>
      </c>
      <c r="D130" s="204" t="s">
        <v>145</v>
      </c>
      <c r="E130" s="205" t="s">
        <v>1469</v>
      </c>
      <c r="F130" s="206" t="s">
        <v>1470</v>
      </c>
      <c r="G130" s="207" t="s">
        <v>178</v>
      </c>
      <c r="H130" s="208">
        <v>411</v>
      </c>
      <c r="I130" s="209"/>
      <c r="J130" s="210">
        <f>ROUND(I130*H130,2)</f>
        <v>0</v>
      </c>
      <c r="K130" s="206" t="s">
        <v>149</v>
      </c>
      <c r="L130" s="39"/>
      <c r="M130" s="211" t="s">
        <v>1</v>
      </c>
      <c r="N130" s="212" t="s">
        <v>40</v>
      </c>
      <c r="O130" s="72"/>
      <c r="P130" s="213">
        <f>O130*H130</f>
        <v>0</v>
      </c>
      <c r="Q130" s="213">
        <v>5.5000000000000003E-4</v>
      </c>
      <c r="R130" s="213">
        <f>Q130*H130</f>
        <v>0.22605</v>
      </c>
      <c r="S130" s="213">
        <v>0</v>
      </c>
      <c r="T130" s="21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5" t="s">
        <v>150</v>
      </c>
      <c r="AT130" s="215" t="s">
        <v>145</v>
      </c>
      <c r="AU130" s="215" t="s">
        <v>83</v>
      </c>
      <c r="AY130" s="17" t="s">
        <v>142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150</v>
      </c>
      <c r="BK130" s="216">
        <f>ROUND(I130*H130,2)</f>
        <v>0</v>
      </c>
      <c r="BL130" s="17" t="s">
        <v>150</v>
      </c>
      <c r="BM130" s="215" t="s">
        <v>171</v>
      </c>
    </row>
    <row r="131" spans="1:65" s="2" customFormat="1" ht="16.5" customHeight="1">
      <c r="A131" s="34"/>
      <c r="B131" s="35"/>
      <c r="C131" s="204" t="s">
        <v>150</v>
      </c>
      <c r="D131" s="204" t="s">
        <v>145</v>
      </c>
      <c r="E131" s="205" t="s">
        <v>1471</v>
      </c>
      <c r="F131" s="206" t="s">
        <v>1472</v>
      </c>
      <c r="G131" s="207" t="s">
        <v>178</v>
      </c>
      <c r="H131" s="208">
        <v>411</v>
      </c>
      <c r="I131" s="209"/>
      <c r="J131" s="210">
        <f>ROUND(I131*H131,2)</f>
        <v>0</v>
      </c>
      <c r="K131" s="206" t="s">
        <v>149</v>
      </c>
      <c r="L131" s="39"/>
      <c r="M131" s="211" t="s">
        <v>1</v>
      </c>
      <c r="N131" s="212" t="s">
        <v>40</v>
      </c>
      <c r="O131" s="72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5" t="s">
        <v>150</v>
      </c>
      <c r="AT131" s="215" t="s">
        <v>145</v>
      </c>
      <c r="AU131" s="215" t="s">
        <v>83</v>
      </c>
      <c r="AY131" s="17" t="s">
        <v>142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150</v>
      </c>
      <c r="BK131" s="216">
        <f>ROUND(I131*H131,2)</f>
        <v>0</v>
      </c>
      <c r="BL131" s="17" t="s">
        <v>150</v>
      </c>
      <c r="BM131" s="215" t="s">
        <v>167</v>
      </c>
    </row>
    <row r="132" spans="1:65" s="12" customFormat="1" ht="25.95" customHeight="1">
      <c r="B132" s="188"/>
      <c r="C132" s="189"/>
      <c r="D132" s="190" t="s">
        <v>72</v>
      </c>
      <c r="E132" s="191" t="s">
        <v>488</v>
      </c>
      <c r="F132" s="191" t="s">
        <v>489</v>
      </c>
      <c r="G132" s="189"/>
      <c r="H132" s="189"/>
      <c r="I132" s="192"/>
      <c r="J132" s="193">
        <f>BK132</f>
        <v>0</v>
      </c>
      <c r="K132" s="189"/>
      <c r="L132" s="194"/>
      <c r="M132" s="195"/>
      <c r="N132" s="196"/>
      <c r="O132" s="196"/>
      <c r="P132" s="197">
        <f>P133</f>
        <v>0</v>
      </c>
      <c r="Q132" s="196"/>
      <c r="R132" s="197">
        <f>R133</f>
        <v>0.327824</v>
      </c>
      <c r="S132" s="196"/>
      <c r="T132" s="198">
        <f>T133</f>
        <v>0</v>
      </c>
      <c r="AR132" s="199" t="s">
        <v>83</v>
      </c>
      <c r="AT132" s="200" t="s">
        <v>72</v>
      </c>
      <c r="AU132" s="200" t="s">
        <v>73</v>
      </c>
      <c r="AY132" s="199" t="s">
        <v>142</v>
      </c>
      <c r="BK132" s="201">
        <f>BK133</f>
        <v>0</v>
      </c>
    </row>
    <row r="133" spans="1:65" s="12" customFormat="1" ht="22.8" customHeight="1">
      <c r="B133" s="188"/>
      <c r="C133" s="189"/>
      <c r="D133" s="190" t="s">
        <v>72</v>
      </c>
      <c r="E133" s="202" t="s">
        <v>558</v>
      </c>
      <c r="F133" s="202" t="s">
        <v>559</v>
      </c>
      <c r="G133" s="189"/>
      <c r="H133" s="189"/>
      <c r="I133" s="192"/>
      <c r="J133" s="203">
        <f>BK133</f>
        <v>0</v>
      </c>
      <c r="K133" s="189"/>
      <c r="L133" s="194"/>
      <c r="M133" s="195"/>
      <c r="N133" s="196"/>
      <c r="O133" s="196"/>
      <c r="P133" s="197">
        <f>SUM(P134:P189)</f>
        <v>0</v>
      </c>
      <c r="Q133" s="196"/>
      <c r="R133" s="197">
        <f>SUM(R134:R189)</f>
        <v>0.327824</v>
      </c>
      <c r="S133" s="196"/>
      <c r="T133" s="198">
        <f>SUM(T134:T189)</f>
        <v>0</v>
      </c>
      <c r="AR133" s="199" t="s">
        <v>83</v>
      </c>
      <c r="AT133" s="200" t="s">
        <v>72</v>
      </c>
      <c r="AU133" s="200" t="s">
        <v>81</v>
      </c>
      <c r="AY133" s="199" t="s">
        <v>142</v>
      </c>
      <c r="BK133" s="201">
        <f>SUM(BK134:BK189)</f>
        <v>0</v>
      </c>
    </row>
    <row r="134" spans="1:65" s="2" customFormat="1" ht="16.5" customHeight="1">
      <c r="A134" s="34"/>
      <c r="B134" s="35"/>
      <c r="C134" s="204" t="s">
        <v>162</v>
      </c>
      <c r="D134" s="204" t="s">
        <v>145</v>
      </c>
      <c r="E134" s="205" t="s">
        <v>1473</v>
      </c>
      <c r="F134" s="206" t="s">
        <v>1474</v>
      </c>
      <c r="G134" s="207" t="s">
        <v>1171</v>
      </c>
      <c r="H134" s="208">
        <v>1</v>
      </c>
      <c r="I134" s="209"/>
      <c r="J134" s="210">
        <f>ROUND(I134*H134,2)</f>
        <v>0</v>
      </c>
      <c r="K134" s="206" t="s">
        <v>1</v>
      </c>
      <c r="L134" s="39"/>
      <c r="M134" s="211" t="s">
        <v>1</v>
      </c>
      <c r="N134" s="212" t="s">
        <v>40</v>
      </c>
      <c r="O134" s="72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5" t="s">
        <v>215</v>
      </c>
      <c r="AT134" s="215" t="s">
        <v>145</v>
      </c>
      <c r="AU134" s="215" t="s">
        <v>83</v>
      </c>
      <c r="AY134" s="17" t="s">
        <v>142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150</v>
      </c>
      <c r="BK134" s="216">
        <f>ROUND(I134*H134,2)</f>
        <v>0</v>
      </c>
      <c r="BL134" s="17" t="s">
        <v>215</v>
      </c>
      <c r="BM134" s="215" t="s">
        <v>190</v>
      </c>
    </row>
    <row r="135" spans="1:65" s="13" customFormat="1" ht="10.199999999999999">
      <c r="B135" s="227"/>
      <c r="C135" s="228"/>
      <c r="D135" s="229" t="s">
        <v>169</v>
      </c>
      <c r="E135" s="230" t="s">
        <v>1</v>
      </c>
      <c r="F135" s="231" t="s">
        <v>1361</v>
      </c>
      <c r="G135" s="228"/>
      <c r="H135" s="232">
        <v>1</v>
      </c>
      <c r="I135" s="233"/>
      <c r="J135" s="228"/>
      <c r="K135" s="228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169</v>
      </c>
      <c r="AU135" s="238" t="s">
        <v>83</v>
      </c>
      <c r="AV135" s="13" t="s">
        <v>83</v>
      </c>
      <c r="AW135" s="13" t="s">
        <v>30</v>
      </c>
      <c r="AX135" s="13" t="s">
        <v>73</v>
      </c>
      <c r="AY135" s="238" t="s">
        <v>142</v>
      </c>
    </row>
    <row r="136" spans="1:65" s="14" customFormat="1" ht="10.199999999999999">
      <c r="B136" s="239"/>
      <c r="C136" s="240"/>
      <c r="D136" s="229" t="s">
        <v>169</v>
      </c>
      <c r="E136" s="241" t="s">
        <v>1</v>
      </c>
      <c r="F136" s="242" t="s">
        <v>170</v>
      </c>
      <c r="G136" s="240"/>
      <c r="H136" s="243">
        <v>1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AT136" s="249" t="s">
        <v>169</v>
      </c>
      <c r="AU136" s="249" t="s">
        <v>83</v>
      </c>
      <c r="AV136" s="14" t="s">
        <v>150</v>
      </c>
      <c r="AW136" s="14" t="s">
        <v>30</v>
      </c>
      <c r="AX136" s="14" t="s">
        <v>81</v>
      </c>
      <c r="AY136" s="249" t="s">
        <v>142</v>
      </c>
    </row>
    <row r="137" spans="1:65" s="2" customFormat="1" ht="21.75" customHeight="1">
      <c r="A137" s="34"/>
      <c r="B137" s="35"/>
      <c r="C137" s="204" t="s">
        <v>171</v>
      </c>
      <c r="D137" s="204" t="s">
        <v>145</v>
      </c>
      <c r="E137" s="205" t="s">
        <v>1475</v>
      </c>
      <c r="F137" s="206" t="s">
        <v>1476</v>
      </c>
      <c r="G137" s="207" t="s">
        <v>178</v>
      </c>
      <c r="H137" s="208">
        <v>230</v>
      </c>
      <c r="I137" s="209"/>
      <c r="J137" s="210">
        <f>ROUND(I137*H137,2)</f>
        <v>0</v>
      </c>
      <c r="K137" s="206" t="s">
        <v>149</v>
      </c>
      <c r="L137" s="39"/>
      <c r="M137" s="211" t="s">
        <v>1</v>
      </c>
      <c r="N137" s="212" t="s">
        <v>40</v>
      </c>
      <c r="O137" s="72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5" t="s">
        <v>215</v>
      </c>
      <c r="AT137" s="215" t="s">
        <v>145</v>
      </c>
      <c r="AU137" s="215" t="s">
        <v>83</v>
      </c>
      <c r="AY137" s="17" t="s">
        <v>142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150</v>
      </c>
      <c r="BK137" s="216">
        <f>ROUND(I137*H137,2)</f>
        <v>0</v>
      </c>
      <c r="BL137" s="17" t="s">
        <v>215</v>
      </c>
      <c r="BM137" s="215" t="s">
        <v>198</v>
      </c>
    </row>
    <row r="138" spans="1:65" s="2" customFormat="1" ht="16.5" customHeight="1">
      <c r="A138" s="34"/>
      <c r="B138" s="35"/>
      <c r="C138" s="217" t="s">
        <v>175</v>
      </c>
      <c r="D138" s="217" t="s">
        <v>163</v>
      </c>
      <c r="E138" s="218" t="s">
        <v>1477</v>
      </c>
      <c r="F138" s="219" t="s">
        <v>1478</v>
      </c>
      <c r="G138" s="220" t="s">
        <v>442</v>
      </c>
      <c r="H138" s="221">
        <v>240.953</v>
      </c>
      <c r="I138" s="222"/>
      <c r="J138" s="223">
        <f>ROUND(I138*H138,2)</f>
        <v>0</v>
      </c>
      <c r="K138" s="219" t="s">
        <v>149</v>
      </c>
      <c r="L138" s="224"/>
      <c r="M138" s="225" t="s">
        <v>1</v>
      </c>
      <c r="N138" s="226" t="s">
        <v>40</v>
      </c>
      <c r="O138" s="72"/>
      <c r="P138" s="213">
        <f>O138*H138</f>
        <v>0</v>
      </c>
      <c r="Q138" s="213">
        <v>1E-3</v>
      </c>
      <c r="R138" s="213">
        <f>Q138*H138</f>
        <v>0.240953</v>
      </c>
      <c r="S138" s="213">
        <v>0</v>
      </c>
      <c r="T138" s="214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5" t="s">
        <v>279</v>
      </c>
      <c r="AT138" s="215" t="s">
        <v>163</v>
      </c>
      <c r="AU138" s="215" t="s">
        <v>83</v>
      </c>
      <c r="AY138" s="17" t="s">
        <v>142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150</v>
      </c>
      <c r="BK138" s="216">
        <f>ROUND(I138*H138,2)</f>
        <v>0</v>
      </c>
      <c r="BL138" s="17" t="s">
        <v>215</v>
      </c>
      <c r="BM138" s="215" t="s">
        <v>208</v>
      </c>
    </row>
    <row r="139" spans="1:65" s="13" customFormat="1" ht="10.199999999999999">
      <c r="B139" s="227"/>
      <c r="C139" s="228"/>
      <c r="D139" s="229" t="s">
        <v>169</v>
      </c>
      <c r="E139" s="230" t="s">
        <v>1</v>
      </c>
      <c r="F139" s="231" t="s">
        <v>1479</v>
      </c>
      <c r="G139" s="228"/>
      <c r="H139" s="232">
        <v>240.953</v>
      </c>
      <c r="I139" s="233"/>
      <c r="J139" s="228"/>
      <c r="K139" s="228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169</v>
      </c>
      <c r="AU139" s="238" t="s">
        <v>83</v>
      </c>
      <c r="AV139" s="13" t="s">
        <v>83</v>
      </c>
      <c r="AW139" s="13" t="s">
        <v>30</v>
      </c>
      <c r="AX139" s="13" t="s">
        <v>73</v>
      </c>
      <c r="AY139" s="238" t="s">
        <v>142</v>
      </c>
    </row>
    <row r="140" spans="1:65" s="14" customFormat="1" ht="10.199999999999999">
      <c r="B140" s="239"/>
      <c r="C140" s="240"/>
      <c r="D140" s="229" t="s">
        <v>169</v>
      </c>
      <c r="E140" s="241" t="s">
        <v>1</v>
      </c>
      <c r="F140" s="242" t="s">
        <v>170</v>
      </c>
      <c r="G140" s="240"/>
      <c r="H140" s="243">
        <v>240.953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AT140" s="249" t="s">
        <v>169</v>
      </c>
      <c r="AU140" s="249" t="s">
        <v>83</v>
      </c>
      <c r="AV140" s="14" t="s">
        <v>150</v>
      </c>
      <c r="AW140" s="14" t="s">
        <v>30</v>
      </c>
      <c r="AX140" s="14" t="s">
        <v>81</v>
      </c>
      <c r="AY140" s="249" t="s">
        <v>142</v>
      </c>
    </row>
    <row r="141" spans="1:65" s="2" customFormat="1" ht="21.75" customHeight="1">
      <c r="A141" s="34"/>
      <c r="B141" s="35"/>
      <c r="C141" s="204" t="s">
        <v>167</v>
      </c>
      <c r="D141" s="204" t="s">
        <v>145</v>
      </c>
      <c r="E141" s="205" t="s">
        <v>1480</v>
      </c>
      <c r="F141" s="206" t="s">
        <v>1481</v>
      </c>
      <c r="G141" s="207" t="s">
        <v>178</v>
      </c>
      <c r="H141" s="208">
        <v>50</v>
      </c>
      <c r="I141" s="209"/>
      <c r="J141" s="210">
        <f>ROUND(I141*H141,2)</f>
        <v>0</v>
      </c>
      <c r="K141" s="206" t="s">
        <v>149</v>
      </c>
      <c r="L141" s="39"/>
      <c r="M141" s="211" t="s">
        <v>1</v>
      </c>
      <c r="N141" s="212" t="s">
        <v>40</v>
      </c>
      <c r="O141" s="72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5" t="s">
        <v>215</v>
      </c>
      <c r="AT141" s="215" t="s">
        <v>145</v>
      </c>
      <c r="AU141" s="215" t="s">
        <v>83</v>
      </c>
      <c r="AY141" s="17" t="s">
        <v>142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150</v>
      </c>
      <c r="BK141" s="216">
        <f>ROUND(I141*H141,2)</f>
        <v>0</v>
      </c>
      <c r="BL141" s="17" t="s">
        <v>215</v>
      </c>
      <c r="BM141" s="215" t="s">
        <v>215</v>
      </c>
    </row>
    <row r="142" spans="1:65" s="2" customFormat="1" ht="16.5" customHeight="1">
      <c r="A142" s="34"/>
      <c r="B142" s="35"/>
      <c r="C142" s="217" t="s">
        <v>184</v>
      </c>
      <c r="D142" s="217" t="s">
        <v>163</v>
      </c>
      <c r="E142" s="218" t="s">
        <v>1482</v>
      </c>
      <c r="F142" s="219" t="s">
        <v>1483</v>
      </c>
      <c r="G142" s="220" t="s">
        <v>442</v>
      </c>
      <c r="H142" s="221">
        <v>34.161000000000001</v>
      </c>
      <c r="I142" s="222"/>
      <c r="J142" s="223">
        <f>ROUND(I142*H142,2)</f>
        <v>0</v>
      </c>
      <c r="K142" s="219" t="s">
        <v>149</v>
      </c>
      <c r="L142" s="224"/>
      <c r="M142" s="225" t="s">
        <v>1</v>
      </c>
      <c r="N142" s="226" t="s">
        <v>40</v>
      </c>
      <c r="O142" s="72"/>
      <c r="P142" s="213">
        <f>O142*H142</f>
        <v>0</v>
      </c>
      <c r="Q142" s="213">
        <v>1E-3</v>
      </c>
      <c r="R142" s="213">
        <f>Q142*H142</f>
        <v>3.4161000000000004E-2</v>
      </c>
      <c r="S142" s="213">
        <v>0</v>
      </c>
      <c r="T142" s="21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5" t="s">
        <v>279</v>
      </c>
      <c r="AT142" s="215" t="s">
        <v>163</v>
      </c>
      <c r="AU142" s="215" t="s">
        <v>83</v>
      </c>
      <c r="AY142" s="17" t="s">
        <v>142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150</v>
      </c>
      <c r="BK142" s="216">
        <f>ROUND(I142*H142,2)</f>
        <v>0</v>
      </c>
      <c r="BL142" s="17" t="s">
        <v>215</v>
      </c>
      <c r="BM142" s="215" t="s">
        <v>223</v>
      </c>
    </row>
    <row r="143" spans="1:65" s="13" customFormat="1" ht="10.199999999999999">
      <c r="B143" s="227"/>
      <c r="C143" s="228"/>
      <c r="D143" s="229" t="s">
        <v>169</v>
      </c>
      <c r="E143" s="230" t="s">
        <v>1</v>
      </c>
      <c r="F143" s="231" t="s">
        <v>1484</v>
      </c>
      <c r="G143" s="228"/>
      <c r="H143" s="232">
        <v>34.161000000000001</v>
      </c>
      <c r="I143" s="233"/>
      <c r="J143" s="228"/>
      <c r="K143" s="228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169</v>
      </c>
      <c r="AU143" s="238" t="s">
        <v>83</v>
      </c>
      <c r="AV143" s="13" t="s">
        <v>83</v>
      </c>
      <c r="AW143" s="13" t="s">
        <v>30</v>
      </c>
      <c r="AX143" s="13" t="s">
        <v>73</v>
      </c>
      <c r="AY143" s="238" t="s">
        <v>142</v>
      </c>
    </row>
    <row r="144" spans="1:65" s="14" customFormat="1" ht="10.199999999999999">
      <c r="B144" s="239"/>
      <c r="C144" s="240"/>
      <c r="D144" s="229" t="s">
        <v>169</v>
      </c>
      <c r="E144" s="241" t="s">
        <v>1</v>
      </c>
      <c r="F144" s="242" t="s">
        <v>170</v>
      </c>
      <c r="G144" s="240"/>
      <c r="H144" s="243">
        <v>34.161000000000001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AT144" s="249" t="s">
        <v>169</v>
      </c>
      <c r="AU144" s="249" t="s">
        <v>83</v>
      </c>
      <c r="AV144" s="14" t="s">
        <v>150</v>
      </c>
      <c r="AW144" s="14" t="s">
        <v>30</v>
      </c>
      <c r="AX144" s="14" t="s">
        <v>81</v>
      </c>
      <c r="AY144" s="249" t="s">
        <v>142</v>
      </c>
    </row>
    <row r="145" spans="1:65" s="2" customFormat="1" ht="21.75" customHeight="1">
      <c r="A145" s="34"/>
      <c r="B145" s="35"/>
      <c r="C145" s="204" t="s">
        <v>190</v>
      </c>
      <c r="D145" s="204" t="s">
        <v>145</v>
      </c>
      <c r="E145" s="205" t="s">
        <v>1485</v>
      </c>
      <c r="F145" s="206" t="s">
        <v>1486</v>
      </c>
      <c r="G145" s="207" t="s">
        <v>178</v>
      </c>
      <c r="H145" s="208">
        <v>200</v>
      </c>
      <c r="I145" s="209"/>
      <c r="J145" s="210">
        <f>ROUND(I145*H145,2)</f>
        <v>0</v>
      </c>
      <c r="K145" s="206" t="s">
        <v>149</v>
      </c>
      <c r="L145" s="39"/>
      <c r="M145" s="211" t="s">
        <v>1</v>
      </c>
      <c r="N145" s="212" t="s">
        <v>40</v>
      </c>
      <c r="O145" s="72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5" t="s">
        <v>215</v>
      </c>
      <c r="AT145" s="215" t="s">
        <v>145</v>
      </c>
      <c r="AU145" s="215" t="s">
        <v>83</v>
      </c>
      <c r="AY145" s="17" t="s">
        <v>142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150</v>
      </c>
      <c r="BK145" s="216">
        <f>ROUND(I145*H145,2)</f>
        <v>0</v>
      </c>
      <c r="BL145" s="17" t="s">
        <v>215</v>
      </c>
      <c r="BM145" s="215" t="s">
        <v>231</v>
      </c>
    </row>
    <row r="146" spans="1:65" s="2" customFormat="1" ht="16.5" customHeight="1">
      <c r="A146" s="34"/>
      <c r="B146" s="35"/>
      <c r="C146" s="217" t="s">
        <v>194</v>
      </c>
      <c r="D146" s="217" t="s">
        <v>163</v>
      </c>
      <c r="E146" s="218" t="s">
        <v>1416</v>
      </c>
      <c r="F146" s="219" t="s">
        <v>1417</v>
      </c>
      <c r="G146" s="220" t="s">
        <v>178</v>
      </c>
      <c r="H146" s="221">
        <v>200</v>
      </c>
      <c r="I146" s="222"/>
      <c r="J146" s="223">
        <f>ROUND(I146*H146,2)</f>
        <v>0</v>
      </c>
      <c r="K146" s="219" t="s">
        <v>1</v>
      </c>
      <c r="L146" s="224"/>
      <c r="M146" s="225" t="s">
        <v>1</v>
      </c>
      <c r="N146" s="226" t="s">
        <v>40</v>
      </c>
      <c r="O146" s="72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5" t="s">
        <v>279</v>
      </c>
      <c r="AT146" s="215" t="s">
        <v>163</v>
      </c>
      <c r="AU146" s="215" t="s">
        <v>83</v>
      </c>
      <c r="AY146" s="17" t="s">
        <v>142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150</v>
      </c>
      <c r="BK146" s="216">
        <f>ROUND(I146*H146,2)</f>
        <v>0</v>
      </c>
      <c r="BL146" s="17" t="s">
        <v>215</v>
      </c>
      <c r="BM146" s="215" t="s">
        <v>238</v>
      </c>
    </row>
    <row r="147" spans="1:65" s="2" customFormat="1" ht="57.6">
      <c r="A147" s="34"/>
      <c r="B147" s="35"/>
      <c r="C147" s="36"/>
      <c r="D147" s="229" t="s">
        <v>206</v>
      </c>
      <c r="E147" s="36"/>
      <c r="F147" s="250" t="s">
        <v>1418</v>
      </c>
      <c r="G147" s="36"/>
      <c r="H147" s="36"/>
      <c r="I147" s="116"/>
      <c r="J147" s="36"/>
      <c r="K147" s="36"/>
      <c r="L147" s="39"/>
      <c r="M147" s="251"/>
      <c r="N147" s="252"/>
      <c r="O147" s="72"/>
      <c r="P147" s="72"/>
      <c r="Q147" s="72"/>
      <c r="R147" s="72"/>
      <c r="S147" s="72"/>
      <c r="T147" s="73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206</v>
      </c>
      <c r="AU147" s="17" t="s">
        <v>83</v>
      </c>
    </row>
    <row r="148" spans="1:65" s="13" customFormat="1" ht="10.199999999999999">
      <c r="B148" s="227"/>
      <c r="C148" s="228"/>
      <c r="D148" s="229" t="s">
        <v>169</v>
      </c>
      <c r="E148" s="230" t="s">
        <v>1</v>
      </c>
      <c r="F148" s="231" t="s">
        <v>1487</v>
      </c>
      <c r="G148" s="228"/>
      <c r="H148" s="232">
        <v>200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169</v>
      </c>
      <c r="AU148" s="238" t="s">
        <v>83</v>
      </c>
      <c r="AV148" s="13" t="s">
        <v>83</v>
      </c>
      <c r="AW148" s="13" t="s">
        <v>30</v>
      </c>
      <c r="AX148" s="13" t="s">
        <v>73</v>
      </c>
      <c r="AY148" s="238" t="s">
        <v>142</v>
      </c>
    </row>
    <row r="149" spans="1:65" s="14" customFormat="1" ht="10.199999999999999">
      <c r="B149" s="239"/>
      <c r="C149" s="240"/>
      <c r="D149" s="229" t="s">
        <v>169</v>
      </c>
      <c r="E149" s="241" t="s">
        <v>1</v>
      </c>
      <c r="F149" s="242" t="s">
        <v>170</v>
      </c>
      <c r="G149" s="240"/>
      <c r="H149" s="243">
        <v>200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169</v>
      </c>
      <c r="AU149" s="249" t="s">
        <v>83</v>
      </c>
      <c r="AV149" s="14" t="s">
        <v>150</v>
      </c>
      <c r="AW149" s="14" t="s">
        <v>30</v>
      </c>
      <c r="AX149" s="14" t="s">
        <v>81</v>
      </c>
      <c r="AY149" s="249" t="s">
        <v>142</v>
      </c>
    </row>
    <row r="150" spans="1:65" s="2" customFormat="1" ht="16.5" customHeight="1">
      <c r="A150" s="34"/>
      <c r="B150" s="35"/>
      <c r="C150" s="204" t="s">
        <v>198</v>
      </c>
      <c r="D150" s="204" t="s">
        <v>145</v>
      </c>
      <c r="E150" s="205" t="s">
        <v>1488</v>
      </c>
      <c r="F150" s="206" t="s">
        <v>1489</v>
      </c>
      <c r="G150" s="207" t="s">
        <v>166</v>
      </c>
      <c r="H150" s="208">
        <v>4</v>
      </c>
      <c r="I150" s="209"/>
      <c r="J150" s="210">
        <f t="shared" ref="J150:J156" si="0">ROUND(I150*H150,2)</f>
        <v>0</v>
      </c>
      <c r="K150" s="206" t="s">
        <v>1</v>
      </c>
      <c r="L150" s="39"/>
      <c r="M150" s="211" t="s">
        <v>1</v>
      </c>
      <c r="N150" s="212" t="s">
        <v>40</v>
      </c>
      <c r="O150" s="72"/>
      <c r="P150" s="213">
        <f t="shared" ref="P150:P156" si="1">O150*H150</f>
        <v>0</v>
      </c>
      <c r="Q150" s="213">
        <v>0</v>
      </c>
      <c r="R150" s="213">
        <f t="shared" ref="R150:R156" si="2">Q150*H150</f>
        <v>0</v>
      </c>
      <c r="S150" s="213">
        <v>0</v>
      </c>
      <c r="T150" s="214">
        <f t="shared" ref="T150:T156" si="3"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5" t="s">
        <v>215</v>
      </c>
      <c r="AT150" s="215" t="s">
        <v>145</v>
      </c>
      <c r="AU150" s="215" t="s">
        <v>83</v>
      </c>
      <c r="AY150" s="17" t="s">
        <v>142</v>
      </c>
      <c r="BE150" s="216">
        <f t="shared" ref="BE150:BE156" si="4">IF(N150="základní",J150,0)</f>
        <v>0</v>
      </c>
      <c r="BF150" s="216">
        <f t="shared" ref="BF150:BF156" si="5">IF(N150="snížená",J150,0)</f>
        <v>0</v>
      </c>
      <c r="BG150" s="216">
        <f t="shared" ref="BG150:BG156" si="6">IF(N150="zákl. přenesená",J150,0)</f>
        <v>0</v>
      </c>
      <c r="BH150" s="216">
        <f t="shared" ref="BH150:BH156" si="7">IF(N150="sníž. přenesená",J150,0)</f>
        <v>0</v>
      </c>
      <c r="BI150" s="216">
        <f t="shared" ref="BI150:BI156" si="8">IF(N150="nulová",J150,0)</f>
        <v>0</v>
      </c>
      <c r="BJ150" s="17" t="s">
        <v>150</v>
      </c>
      <c r="BK150" s="216">
        <f t="shared" ref="BK150:BK156" si="9">ROUND(I150*H150,2)</f>
        <v>0</v>
      </c>
      <c r="BL150" s="17" t="s">
        <v>215</v>
      </c>
      <c r="BM150" s="215" t="s">
        <v>247</v>
      </c>
    </row>
    <row r="151" spans="1:65" s="2" customFormat="1" ht="16.5" customHeight="1">
      <c r="A151" s="34"/>
      <c r="B151" s="35"/>
      <c r="C151" s="217" t="s">
        <v>202</v>
      </c>
      <c r="D151" s="217" t="s">
        <v>163</v>
      </c>
      <c r="E151" s="218" t="s">
        <v>1490</v>
      </c>
      <c r="F151" s="219" t="s">
        <v>1491</v>
      </c>
      <c r="G151" s="220" t="s">
        <v>166</v>
      </c>
      <c r="H151" s="221">
        <v>4</v>
      </c>
      <c r="I151" s="222"/>
      <c r="J151" s="223">
        <f t="shared" si="0"/>
        <v>0</v>
      </c>
      <c r="K151" s="219" t="s">
        <v>1</v>
      </c>
      <c r="L151" s="224"/>
      <c r="M151" s="225" t="s">
        <v>1</v>
      </c>
      <c r="N151" s="226" t="s">
        <v>40</v>
      </c>
      <c r="O151" s="72"/>
      <c r="P151" s="213">
        <f t="shared" si="1"/>
        <v>0</v>
      </c>
      <c r="Q151" s="213">
        <v>0</v>
      </c>
      <c r="R151" s="213">
        <f t="shared" si="2"/>
        <v>0</v>
      </c>
      <c r="S151" s="213">
        <v>0</v>
      </c>
      <c r="T151" s="214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5" t="s">
        <v>279</v>
      </c>
      <c r="AT151" s="215" t="s">
        <v>163</v>
      </c>
      <c r="AU151" s="215" t="s">
        <v>83</v>
      </c>
      <c r="AY151" s="17" t="s">
        <v>142</v>
      </c>
      <c r="BE151" s="216">
        <f t="shared" si="4"/>
        <v>0</v>
      </c>
      <c r="BF151" s="216">
        <f t="shared" si="5"/>
        <v>0</v>
      </c>
      <c r="BG151" s="216">
        <f t="shared" si="6"/>
        <v>0</v>
      </c>
      <c r="BH151" s="216">
        <f t="shared" si="7"/>
        <v>0</v>
      </c>
      <c r="BI151" s="216">
        <f t="shared" si="8"/>
        <v>0</v>
      </c>
      <c r="BJ151" s="17" t="s">
        <v>150</v>
      </c>
      <c r="BK151" s="216">
        <f t="shared" si="9"/>
        <v>0</v>
      </c>
      <c r="BL151" s="17" t="s">
        <v>215</v>
      </c>
      <c r="BM151" s="215" t="s">
        <v>255</v>
      </c>
    </row>
    <row r="152" spans="1:65" s="2" customFormat="1" ht="16.5" customHeight="1">
      <c r="A152" s="34"/>
      <c r="B152" s="35"/>
      <c r="C152" s="204" t="s">
        <v>208</v>
      </c>
      <c r="D152" s="204" t="s">
        <v>145</v>
      </c>
      <c r="E152" s="205" t="s">
        <v>1492</v>
      </c>
      <c r="F152" s="206" t="s">
        <v>1493</v>
      </c>
      <c r="G152" s="207" t="s">
        <v>166</v>
      </c>
      <c r="H152" s="208">
        <v>5</v>
      </c>
      <c r="I152" s="209"/>
      <c r="J152" s="210">
        <f t="shared" si="0"/>
        <v>0</v>
      </c>
      <c r="K152" s="206" t="s">
        <v>1</v>
      </c>
      <c r="L152" s="39"/>
      <c r="M152" s="211" t="s">
        <v>1</v>
      </c>
      <c r="N152" s="212" t="s">
        <v>40</v>
      </c>
      <c r="O152" s="72"/>
      <c r="P152" s="213">
        <f t="shared" si="1"/>
        <v>0</v>
      </c>
      <c r="Q152" s="213">
        <v>0</v>
      </c>
      <c r="R152" s="213">
        <f t="shared" si="2"/>
        <v>0</v>
      </c>
      <c r="S152" s="213">
        <v>0</v>
      </c>
      <c r="T152" s="214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5" t="s">
        <v>215</v>
      </c>
      <c r="AT152" s="215" t="s">
        <v>145</v>
      </c>
      <c r="AU152" s="215" t="s">
        <v>83</v>
      </c>
      <c r="AY152" s="17" t="s">
        <v>142</v>
      </c>
      <c r="BE152" s="216">
        <f t="shared" si="4"/>
        <v>0</v>
      </c>
      <c r="BF152" s="216">
        <f t="shared" si="5"/>
        <v>0</v>
      </c>
      <c r="BG152" s="216">
        <f t="shared" si="6"/>
        <v>0</v>
      </c>
      <c r="BH152" s="216">
        <f t="shared" si="7"/>
        <v>0</v>
      </c>
      <c r="BI152" s="216">
        <f t="shared" si="8"/>
        <v>0</v>
      </c>
      <c r="BJ152" s="17" t="s">
        <v>150</v>
      </c>
      <c r="BK152" s="216">
        <f t="shared" si="9"/>
        <v>0</v>
      </c>
      <c r="BL152" s="17" t="s">
        <v>215</v>
      </c>
      <c r="BM152" s="215" t="s">
        <v>263</v>
      </c>
    </row>
    <row r="153" spans="1:65" s="2" customFormat="1" ht="16.5" customHeight="1">
      <c r="A153" s="34"/>
      <c r="B153" s="35"/>
      <c r="C153" s="217" t="s">
        <v>8</v>
      </c>
      <c r="D153" s="217" t="s">
        <v>163</v>
      </c>
      <c r="E153" s="218" t="s">
        <v>1494</v>
      </c>
      <c r="F153" s="219" t="s">
        <v>1495</v>
      </c>
      <c r="G153" s="220" t="s">
        <v>166</v>
      </c>
      <c r="H153" s="221">
        <v>5</v>
      </c>
      <c r="I153" s="222"/>
      <c r="J153" s="223">
        <f t="shared" si="0"/>
        <v>0</v>
      </c>
      <c r="K153" s="219" t="s">
        <v>1</v>
      </c>
      <c r="L153" s="224"/>
      <c r="M153" s="225" t="s">
        <v>1</v>
      </c>
      <c r="N153" s="226" t="s">
        <v>40</v>
      </c>
      <c r="O153" s="72"/>
      <c r="P153" s="213">
        <f t="shared" si="1"/>
        <v>0</v>
      </c>
      <c r="Q153" s="213">
        <v>0</v>
      </c>
      <c r="R153" s="213">
        <f t="shared" si="2"/>
        <v>0</v>
      </c>
      <c r="S153" s="213">
        <v>0</v>
      </c>
      <c r="T153" s="214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5" t="s">
        <v>279</v>
      </c>
      <c r="AT153" s="215" t="s">
        <v>163</v>
      </c>
      <c r="AU153" s="215" t="s">
        <v>83</v>
      </c>
      <c r="AY153" s="17" t="s">
        <v>142</v>
      </c>
      <c r="BE153" s="216">
        <f t="shared" si="4"/>
        <v>0</v>
      </c>
      <c r="BF153" s="216">
        <f t="shared" si="5"/>
        <v>0</v>
      </c>
      <c r="BG153" s="216">
        <f t="shared" si="6"/>
        <v>0</v>
      </c>
      <c r="BH153" s="216">
        <f t="shared" si="7"/>
        <v>0</v>
      </c>
      <c r="BI153" s="216">
        <f t="shared" si="8"/>
        <v>0</v>
      </c>
      <c r="BJ153" s="17" t="s">
        <v>150</v>
      </c>
      <c r="BK153" s="216">
        <f t="shared" si="9"/>
        <v>0</v>
      </c>
      <c r="BL153" s="17" t="s">
        <v>215</v>
      </c>
      <c r="BM153" s="215" t="s">
        <v>271</v>
      </c>
    </row>
    <row r="154" spans="1:65" s="2" customFormat="1" ht="21.75" customHeight="1">
      <c r="A154" s="34"/>
      <c r="B154" s="35"/>
      <c r="C154" s="204" t="s">
        <v>215</v>
      </c>
      <c r="D154" s="204" t="s">
        <v>145</v>
      </c>
      <c r="E154" s="205" t="s">
        <v>1496</v>
      </c>
      <c r="F154" s="206" t="s">
        <v>1497</v>
      </c>
      <c r="G154" s="207" t="s">
        <v>178</v>
      </c>
      <c r="H154" s="208">
        <v>125</v>
      </c>
      <c r="I154" s="209"/>
      <c r="J154" s="210">
        <f t="shared" si="0"/>
        <v>0</v>
      </c>
      <c r="K154" s="206" t="s">
        <v>149</v>
      </c>
      <c r="L154" s="39"/>
      <c r="M154" s="211" t="s">
        <v>1</v>
      </c>
      <c r="N154" s="212" t="s">
        <v>40</v>
      </c>
      <c r="O154" s="72"/>
      <c r="P154" s="213">
        <f t="shared" si="1"/>
        <v>0</v>
      </c>
      <c r="Q154" s="213">
        <v>0</v>
      </c>
      <c r="R154" s="213">
        <f t="shared" si="2"/>
        <v>0</v>
      </c>
      <c r="S154" s="213">
        <v>0</v>
      </c>
      <c r="T154" s="214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5" t="s">
        <v>215</v>
      </c>
      <c r="AT154" s="215" t="s">
        <v>145</v>
      </c>
      <c r="AU154" s="215" t="s">
        <v>83</v>
      </c>
      <c r="AY154" s="17" t="s">
        <v>142</v>
      </c>
      <c r="BE154" s="216">
        <f t="shared" si="4"/>
        <v>0</v>
      </c>
      <c r="BF154" s="216">
        <f t="shared" si="5"/>
        <v>0</v>
      </c>
      <c r="BG154" s="216">
        <f t="shared" si="6"/>
        <v>0</v>
      </c>
      <c r="BH154" s="216">
        <f t="shared" si="7"/>
        <v>0</v>
      </c>
      <c r="BI154" s="216">
        <f t="shared" si="8"/>
        <v>0</v>
      </c>
      <c r="BJ154" s="17" t="s">
        <v>150</v>
      </c>
      <c r="BK154" s="216">
        <f t="shared" si="9"/>
        <v>0</v>
      </c>
      <c r="BL154" s="17" t="s">
        <v>215</v>
      </c>
      <c r="BM154" s="215" t="s">
        <v>279</v>
      </c>
    </row>
    <row r="155" spans="1:65" s="2" customFormat="1" ht="21.75" customHeight="1">
      <c r="A155" s="34"/>
      <c r="B155" s="35"/>
      <c r="C155" s="217" t="s">
        <v>219</v>
      </c>
      <c r="D155" s="217" t="s">
        <v>163</v>
      </c>
      <c r="E155" s="218" t="s">
        <v>1498</v>
      </c>
      <c r="F155" s="219" t="s">
        <v>1499</v>
      </c>
      <c r="G155" s="220" t="s">
        <v>178</v>
      </c>
      <c r="H155" s="221">
        <v>125</v>
      </c>
      <c r="I155" s="222"/>
      <c r="J155" s="223">
        <f t="shared" si="0"/>
        <v>0</v>
      </c>
      <c r="K155" s="219" t="s">
        <v>1</v>
      </c>
      <c r="L155" s="224"/>
      <c r="M155" s="225" t="s">
        <v>1</v>
      </c>
      <c r="N155" s="226" t="s">
        <v>40</v>
      </c>
      <c r="O155" s="72"/>
      <c r="P155" s="213">
        <f t="shared" si="1"/>
        <v>0</v>
      </c>
      <c r="Q155" s="213">
        <v>0</v>
      </c>
      <c r="R155" s="213">
        <f t="shared" si="2"/>
        <v>0</v>
      </c>
      <c r="S155" s="213">
        <v>0</v>
      </c>
      <c r="T155" s="214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5" t="s">
        <v>279</v>
      </c>
      <c r="AT155" s="215" t="s">
        <v>163</v>
      </c>
      <c r="AU155" s="215" t="s">
        <v>83</v>
      </c>
      <c r="AY155" s="17" t="s">
        <v>142</v>
      </c>
      <c r="BE155" s="216">
        <f t="shared" si="4"/>
        <v>0</v>
      </c>
      <c r="BF155" s="216">
        <f t="shared" si="5"/>
        <v>0</v>
      </c>
      <c r="BG155" s="216">
        <f t="shared" si="6"/>
        <v>0</v>
      </c>
      <c r="BH155" s="216">
        <f t="shared" si="7"/>
        <v>0</v>
      </c>
      <c r="BI155" s="216">
        <f t="shared" si="8"/>
        <v>0</v>
      </c>
      <c r="BJ155" s="17" t="s">
        <v>150</v>
      </c>
      <c r="BK155" s="216">
        <f t="shared" si="9"/>
        <v>0</v>
      </c>
      <c r="BL155" s="17" t="s">
        <v>215</v>
      </c>
      <c r="BM155" s="215" t="s">
        <v>289</v>
      </c>
    </row>
    <row r="156" spans="1:65" s="2" customFormat="1" ht="16.5" customHeight="1">
      <c r="A156" s="34"/>
      <c r="B156" s="35"/>
      <c r="C156" s="204" t="s">
        <v>223</v>
      </c>
      <c r="D156" s="204" t="s">
        <v>145</v>
      </c>
      <c r="E156" s="205" t="s">
        <v>1500</v>
      </c>
      <c r="F156" s="206" t="s">
        <v>1501</v>
      </c>
      <c r="G156" s="207" t="s">
        <v>166</v>
      </c>
      <c r="H156" s="208">
        <v>11</v>
      </c>
      <c r="I156" s="209"/>
      <c r="J156" s="210">
        <f t="shared" si="0"/>
        <v>0</v>
      </c>
      <c r="K156" s="206" t="s">
        <v>149</v>
      </c>
      <c r="L156" s="39"/>
      <c r="M156" s="211" t="s">
        <v>1</v>
      </c>
      <c r="N156" s="212" t="s">
        <v>40</v>
      </c>
      <c r="O156" s="72"/>
      <c r="P156" s="213">
        <f t="shared" si="1"/>
        <v>0</v>
      </c>
      <c r="Q156" s="213">
        <v>0</v>
      </c>
      <c r="R156" s="213">
        <f t="shared" si="2"/>
        <v>0</v>
      </c>
      <c r="S156" s="213">
        <v>0</v>
      </c>
      <c r="T156" s="214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5" t="s">
        <v>215</v>
      </c>
      <c r="AT156" s="215" t="s">
        <v>145</v>
      </c>
      <c r="AU156" s="215" t="s">
        <v>83</v>
      </c>
      <c r="AY156" s="17" t="s">
        <v>142</v>
      </c>
      <c r="BE156" s="216">
        <f t="shared" si="4"/>
        <v>0</v>
      </c>
      <c r="BF156" s="216">
        <f t="shared" si="5"/>
        <v>0</v>
      </c>
      <c r="BG156" s="216">
        <f t="shared" si="6"/>
        <v>0</v>
      </c>
      <c r="BH156" s="216">
        <f t="shared" si="7"/>
        <v>0</v>
      </c>
      <c r="BI156" s="216">
        <f t="shared" si="8"/>
        <v>0</v>
      </c>
      <c r="BJ156" s="17" t="s">
        <v>150</v>
      </c>
      <c r="BK156" s="216">
        <f t="shared" si="9"/>
        <v>0</v>
      </c>
      <c r="BL156" s="17" t="s">
        <v>215</v>
      </c>
      <c r="BM156" s="215" t="s">
        <v>298</v>
      </c>
    </row>
    <row r="157" spans="1:65" s="13" customFormat="1" ht="10.199999999999999">
      <c r="B157" s="227"/>
      <c r="C157" s="228"/>
      <c r="D157" s="229" t="s">
        <v>169</v>
      </c>
      <c r="E157" s="230" t="s">
        <v>1</v>
      </c>
      <c r="F157" s="231" t="s">
        <v>1502</v>
      </c>
      <c r="G157" s="228"/>
      <c r="H157" s="232">
        <v>11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169</v>
      </c>
      <c r="AU157" s="238" t="s">
        <v>83</v>
      </c>
      <c r="AV157" s="13" t="s">
        <v>83</v>
      </c>
      <c r="AW157" s="13" t="s">
        <v>30</v>
      </c>
      <c r="AX157" s="13" t="s">
        <v>73</v>
      </c>
      <c r="AY157" s="238" t="s">
        <v>142</v>
      </c>
    </row>
    <row r="158" spans="1:65" s="14" customFormat="1" ht="10.199999999999999">
      <c r="B158" s="239"/>
      <c r="C158" s="240"/>
      <c r="D158" s="229" t="s">
        <v>169</v>
      </c>
      <c r="E158" s="241" t="s">
        <v>1</v>
      </c>
      <c r="F158" s="242" t="s">
        <v>170</v>
      </c>
      <c r="G158" s="240"/>
      <c r="H158" s="243">
        <v>11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169</v>
      </c>
      <c r="AU158" s="249" t="s">
        <v>83</v>
      </c>
      <c r="AV158" s="14" t="s">
        <v>150</v>
      </c>
      <c r="AW158" s="14" t="s">
        <v>30</v>
      </c>
      <c r="AX158" s="14" t="s">
        <v>81</v>
      </c>
      <c r="AY158" s="249" t="s">
        <v>142</v>
      </c>
    </row>
    <row r="159" spans="1:65" s="2" customFormat="1" ht="16.5" customHeight="1">
      <c r="A159" s="34"/>
      <c r="B159" s="35"/>
      <c r="C159" s="217" t="s">
        <v>227</v>
      </c>
      <c r="D159" s="217" t="s">
        <v>163</v>
      </c>
      <c r="E159" s="218" t="s">
        <v>1503</v>
      </c>
      <c r="F159" s="219" t="s">
        <v>1504</v>
      </c>
      <c r="G159" s="220" t="s">
        <v>166</v>
      </c>
      <c r="H159" s="221">
        <v>7</v>
      </c>
      <c r="I159" s="222"/>
      <c r="J159" s="223">
        <f>ROUND(I159*H159,2)</f>
        <v>0</v>
      </c>
      <c r="K159" s="219" t="s">
        <v>149</v>
      </c>
      <c r="L159" s="224"/>
      <c r="M159" s="225" t="s">
        <v>1</v>
      </c>
      <c r="N159" s="226" t="s">
        <v>40</v>
      </c>
      <c r="O159" s="72"/>
      <c r="P159" s="213">
        <f>O159*H159</f>
        <v>0</v>
      </c>
      <c r="Q159" s="213">
        <v>2.0000000000000001E-4</v>
      </c>
      <c r="R159" s="213">
        <f>Q159*H159</f>
        <v>1.4E-3</v>
      </c>
      <c r="S159" s="213">
        <v>0</v>
      </c>
      <c r="T159" s="21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5" t="s">
        <v>279</v>
      </c>
      <c r="AT159" s="215" t="s">
        <v>163</v>
      </c>
      <c r="AU159" s="215" t="s">
        <v>83</v>
      </c>
      <c r="AY159" s="17" t="s">
        <v>142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150</v>
      </c>
      <c r="BK159" s="216">
        <f>ROUND(I159*H159,2)</f>
        <v>0</v>
      </c>
      <c r="BL159" s="17" t="s">
        <v>215</v>
      </c>
      <c r="BM159" s="215" t="s">
        <v>306</v>
      </c>
    </row>
    <row r="160" spans="1:65" s="2" customFormat="1" ht="16.5" customHeight="1">
      <c r="A160" s="34"/>
      <c r="B160" s="35"/>
      <c r="C160" s="217" t="s">
        <v>231</v>
      </c>
      <c r="D160" s="217" t="s">
        <v>163</v>
      </c>
      <c r="E160" s="218" t="s">
        <v>1505</v>
      </c>
      <c r="F160" s="219" t="s">
        <v>1506</v>
      </c>
      <c r="G160" s="220" t="s">
        <v>166</v>
      </c>
      <c r="H160" s="221">
        <v>4</v>
      </c>
      <c r="I160" s="222"/>
      <c r="J160" s="223">
        <f>ROUND(I160*H160,2)</f>
        <v>0</v>
      </c>
      <c r="K160" s="219" t="s">
        <v>149</v>
      </c>
      <c r="L160" s="224"/>
      <c r="M160" s="225" t="s">
        <v>1</v>
      </c>
      <c r="N160" s="226" t="s">
        <v>40</v>
      </c>
      <c r="O160" s="72"/>
      <c r="P160" s="213">
        <f>O160*H160</f>
        <v>0</v>
      </c>
      <c r="Q160" s="213">
        <v>1.6000000000000001E-4</v>
      </c>
      <c r="R160" s="213">
        <f>Q160*H160</f>
        <v>6.4000000000000005E-4</v>
      </c>
      <c r="S160" s="213">
        <v>0</v>
      </c>
      <c r="T160" s="21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5" t="s">
        <v>279</v>
      </c>
      <c r="AT160" s="215" t="s">
        <v>163</v>
      </c>
      <c r="AU160" s="215" t="s">
        <v>83</v>
      </c>
      <c r="AY160" s="17" t="s">
        <v>142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150</v>
      </c>
      <c r="BK160" s="216">
        <f>ROUND(I160*H160,2)</f>
        <v>0</v>
      </c>
      <c r="BL160" s="17" t="s">
        <v>215</v>
      </c>
      <c r="BM160" s="215" t="s">
        <v>314</v>
      </c>
    </row>
    <row r="161" spans="1:65" s="2" customFormat="1" ht="16.5" customHeight="1">
      <c r="A161" s="34"/>
      <c r="B161" s="35"/>
      <c r="C161" s="204" t="s">
        <v>7</v>
      </c>
      <c r="D161" s="204" t="s">
        <v>145</v>
      </c>
      <c r="E161" s="205" t="s">
        <v>1507</v>
      </c>
      <c r="F161" s="206" t="s">
        <v>1508</v>
      </c>
      <c r="G161" s="207" t="s">
        <v>166</v>
      </c>
      <c r="H161" s="208">
        <v>2</v>
      </c>
      <c r="I161" s="209"/>
      <c r="J161" s="210">
        <f>ROUND(I161*H161,2)</f>
        <v>0</v>
      </c>
      <c r="K161" s="206" t="s">
        <v>1</v>
      </c>
      <c r="L161" s="39"/>
      <c r="M161" s="211" t="s">
        <v>1</v>
      </c>
      <c r="N161" s="212" t="s">
        <v>40</v>
      </c>
      <c r="O161" s="72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5" t="s">
        <v>215</v>
      </c>
      <c r="AT161" s="215" t="s">
        <v>145</v>
      </c>
      <c r="AU161" s="215" t="s">
        <v>83</v>
      </c>
      <c r="AY161" s="17" t="s">
        <v>142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150</v>
      </c>
      <c r="BK161" s="216">
        <f>ROUND(I161*H161,2)</f>
        <v>0</v>
      </c>
      <c r="BL161" s="17" t="s">
        <v>215</v>
      </c>
      <c r="BM161" s="215" t="s">
        <v>322</v>
      </c>
    </row>
    <row r="162" spans="1:65" s="2" customFormat="1" ht="16.5" customHeight="1">
      <c r="A162" s="34"/>
      <c r="B162" s="35"/>
      <c r="C162" s="204" t="s">
        <v>238</v>
      </c>
      <c r="D162" s="204" t="s">
        <v>145</v>
      </c>
      <c r="E162" s="205" t="s">
        <v>1509</v>
      </c>
      <c r="F162" s="206" t="s">
        <v>1510</v>
      </c>
      <c r="G162" s="207" t="s">
        <v>166</v>
      </c>
      <c r="H162" s="208">
        <v>41</v>
      </c>
      <c r="I162" s="209"/>
      <c r="J162" s="210">
        <f>ROUND(I162*H162,2)</f>
        <v>0</v>
      </c>
      <c r="K162" s="206" t="s">
        <v>149</v>
      </c>
      <c r="L162" s="39"/>
      <c r="M162" s="211" t="s">
        <v>1</v>
      </c>
      <c r="N162" s="212" t="s">
        <v>40</v>
      </c>
      <c r="O162" s="72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5" t="s">
        <v>215</v>
      </c>
      <c r="AT162" s="215" t="s">
        <v>145</v>
      </c>
      <c r="AU162" s="215" t="s">
        <v>83</v>
      </c>
      <c r="AY162" s="17" t="s">
        <v>142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150</v>
      </c>
      <c r="BK162" s="216">
        <f>ROUND(I162*H162,2)</f>
        <v>0</v>
      </c>
      <c r="BL162" s="17" t="s">
        <v>215</v>
      </c>
      <c r="BM162" s="215" t="s">
        <v>330</v>
      </c>
    </row>
    <row r="163" spans="1:65" s="13" customFormat="1" ht="10.199999999999999">
      <c r="B163" s="227"/>
      <c r="C163" s="228"/>
      <c r="D163" s="229" t="s">
        <v>169</v>
      </c>
      <c r="E163" s="230" t="s">
        <v>1</v>
      </c>
      <c r="F163" s="231" t="s">
        <v>1511</v>
      </c>
      <c r="G163" s="228"/>
      <c r="H163" s="232">
        <v>41</v>
      </c>
      <c r="I163" s="233"/>
      <c r="J163" s="228"/>
      <c r="K163" s="228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169</v>
      </c>
      <c r="AU163" s="238" t="s">
        <v>83</v>
      </c>
      <c r="AV163" s="13" t="s">
        <v>83</v>
      </c>
      <c r="AW163" s="13" t="s">
        <v>30</v>
      </c>
      <c r="AX163" s="13" t="s">
        <v>73</v>
      </c>
      <c r="AY163" s="238" t="s">
        <v>142</v>
      </c>
    </row>
    <row r="164" spans="1:65" s="14" customFormat="1" ht="10.199999999999999">
      <c r="B164" s="239"/>
      <c r="C164" s="240"/>
      <c r="D164" s="229" t="s">
        <v>169</v>
      </c>
      <c r="E164" s="241" t="s">
        <v>1</v>
      </c>
      <c r="F164" s="242" t="s">
        <v>170</v>
      </c>
      <c r="G164" s="240"/>
      <c r="H164" s="243">
        <v>41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169</v>
      </c>
      <c r="AU164" s="249" t="s">
        <v>83</v>
      </c>
      <c r="AV164" s="14" t="s">
        <v>150</v>
      </c>
      <c r="AW164" s="14" t="s">
        <v>30</v>
      </c>
      <c r="AX164" s="14" t="s">
        <v>81</v>
      </c>
      <c r="AY164" s="249" t="s">
        <v>142</v>
      </c>
    </row>
    <row r="165" spans="1:65" s="2" customFormat="1" ht="21.75" customHeight="1">
      <c r="A165" s="34"/>
      <c r="B165" s="35"/>
      <c r="C165" s="217" t="s">
        <v>243</v>
      </c>
      <c r="D165" s="217" t="s">
        <v>163</v>
      </c>
      <c r="E165" s="218" t="s">
        <v>1512</v>
      </c>
      <c r="F165" s="219" t="s">
        <v>1513</v>
      </c>
      <c r="G165" s="220" t="s">
        <v>166</v>
      </c>
      <c r="H165" s="221">
        <v>16</v>
      </c>
      <c r="I165" s="222"/>
      <c r="J165" s="223">
        <f t="shared" ref="J165:J176" si="10">ROUND(I165*H165,2)</f>
        <v>0</v>
      </c>
      <c r="K165" s="219" t="s">
        <v>149</v>
      </c>
      <c r="L165" s="224"/>
      <c r="M165" s="225" t="s">
        <v>1</v>
      </c>
      <c r="N165" s="226" t="s">
        <v>40</v>
      </c>
      <c r="O165" s="72"/>
      <c r="P165" s="213">
        <f t="shared" ref="P165:P176" si="11">O165*H165</f>
        <v>0</v>
      </c>
      <c r="Q165" s="213">
        <v>6.9999999999999999E-4</v>
      </c>
      <c r="R165" s="213">
        <f t="shared" ref="R165:R176" si="12">Q165*H165</f>
        <v>1.12E-2</v>
      </c>
      <c r="S165" s="213">
        <v>0</v>
      </c>
      <c r="T165" s="214">
        <f t="shared" ref="T165:T176" si="13"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5" t="s">
        <v>279</v>
      </c>
      <c r="AT165" s="215" t="s">
        <v>163</v>
      </c>
      <c r="AU165" s="215" t="s">
        <v>83</v>
      </c>
      <c r="AY165" s="17" t="s">
        <v>142</v>
      </c>
      <c r="BE165" s="216">
        <f t="shared" ref="BE165:BE176" si="14">IF(N165="základní",J165,0)</f>
        <v>0</v>
      </c>
      <c r="BF165" s="216">
        <f t="shared" ref="BF165:BF176" si="15">IF(N165="snížená",J165,0)</f>
        <v>0</v>
      </c>
      <c r="BG165" s="216">
        <f t="shared" ref="BG165:BG176" si="16">IF(N165="zákl. přenesená",J165,0)</f>
        <v>0</v>
      </c>
      <c r="BH165" s="216">
        <f t="shared" ref="BH165:BH176" si="17">IF(N165="sníž. přenesená",J165,0)</f>
        <v>0</v>
      </c>
      <c r="BI165" s="216">
        <f t="shared" ref="BI165:BI176" si="18">IF(N165="nulová",J165,0)</f>
        <v>0</v>
      </c>
      <c r="BJ165" s="17" t="s">
        <v>150</v>
      </c>
      <c r="BK165" s="216">
        <f t="shared" ref="BK165:BK176" si="19">ROUND(I165*H165,2)</f>
        <v>0</v>
      </c>
      <c r="BL165" s="17" t="s">
        <v>215</v>
      </c>
      <c r="BM165" s="215" t="s">
        <v>338</v>
      </c>
    </row>
    <row r="166" spans="1:65" s="2" customFormat="1" ht="21.75" customHeight="1">
      <c r="A166" s="34"/>
      <c r="B166" s="35"/>
      <c r="C166" s="217" t="s">
        <v>247</v>
      </c>
      <c r="D166" s="217" t="s">
        <v>163</v>
      </c>
      <c r="E166" s="218" t="s">
        <v>1514</v>
      </c>
      <c r="F166" s="219" t="s">
        <v>1515</v>
      </c>
      <c r="G166" s="220" t="s">
        <v>166</v>
      </c>
      <c r="H166" s="221">
        <v>18</v>
      </c>
      <c r="I166" s="222"/>
      <c r="J166" s="223">
        <f t="shared" si="10"/>
        <v>0</v>
      </c>
      <c r="K166" s="219" t="s">
        <v>149</v>
      </c>
      <c r="L166" s="224"/>
      <c r="M166" s="225" t="s">
        <v>1</v>
      </c>
      <c r="N166" s="226" t="s">
        <v>40</v>
      </c>
      <c r="O166" s="72"/>
      <c r="P166" s="213">
        <f t="shared" si="11"/>
        <v>0</v>
      </c>
      <c r="Q166" s="213">
        <v>2.5999999999999998E-4</v>
      </c>
      <c r="R166" s="213">
        <f t="shared" si="12"/>
        <v>4.6799999999999993E-3</v>
      </c>
      <c r="S166" s="213">
        <v>0</v>
      </c>
      <c r="T166" s="214">
        <f t="shared" si="1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5" t="s">
        <v>279</v>
      </c>
      <c r="AT166" s="215" t="s">
        <v>163</v>
      </c>
      <c r="AU166" s="215" t="s">
        <v>83</v>
      </c>
      <c r="AY166" s="17" t="s">
        <v>142</v>
      </c>
      <c r="BE166" s="216">
        <f t="shared" si="14"/>
        <v>0</v>
      </c>
      <c r="BF166" s="216">
        <f t="shared" si="15"/>
        <v>0</v>
      </c>
      <c r="BG166" s="216">
        <f t="shared" si="16"/>
        <v>0</v>
      </c>
      <c r="BH166" s="216">
        <f t="shared" si="17"/>
        <v>0</v>
      </c>
      <c r="BI166" s="216">
        <f t="shared" si="18"/>
        <v>0</v>
      </c>
      <c r="BJ166" s="17" t="s">
        <v>150</v>
      </c>
      <c r="BK166" s="216">
        <f t="shared" si="19"/>
        <v>0</v>
      </c>
      <c r="BL166" s="17" t="s">
        <v>215</v>
      </c>
      <c r="BM166" s="215" t="s">
        <v>346</v>
      </c>
    </row>
    <row r="167" spans="1:65" s="2" customFormat="1" ht="16.5" customHeight="1">
      <c r="A167" s="34"/>
      <c r="B167" s="35"/>
      <c r="C167" s="217" t="s">
        <v>251</v>
      </c>
      <c r="D167" s="217" t="s">
        <v>163</v>
      </c>
      <c r="E167" s="218" t="s">
        <v>1516</v>
      </c>
      <c r="F167" s="219" t="s">
        <v>1517</v>
      </c>
      <c r="G167" s="220" t="s">
        <v>166</v>
      </c>
      <c r="H167" s="221">
        <v>7</v>
      </c>
      <c r="I167" s="222"/>
      <c r="J167" s="223">
        <f t="shared" si="10"/>
        <v>0</v>
      </c>
      <c r="K167" s="219" t="s">
        <v>149</v>
      </c>
      <c r="L167" s="224"/>
      <c r="M167" s="225" t="s">
        <v>1</v>
      </c>
      <c r="N167" s="226" t="s">
        <v>40</v>
      </c>
      <c r="O167" s="72"/>
      <c r="P167" s="213">
        <f t="shared" si="11"/>
        <v>0</v>
      </c>
      <c r="Q167" s="213">
        <v>1.2999999999999999E-4</v>
      </c>
      <c r="R167" s="213">
        <f t="shared" si="12"/>
        <v>9.0999999999999989E-4</v>
      </c>
      <c r="S167" s="213">
        <v>0</v>
      </c>
      <c r="T167" s="214">
        <f t="shared" si="1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5" t="s">
        <v>279</v>
      </c>
      <c r="AT167" s="215" t="s">
        <v>163</v>
      </c>
      <c r="AU167" s="215" t="s">
        <v>83</v>
      </c>
      <c r="AY167" s="17" t="s">
        <v>142</v>
      </c>
      <c r="BE167" s="216">
        <f t="shared" si="14"/>
        <v>0</v>
      </c>
      <c r="BF167" s="216">
        <f t="shared" si="15"/>
        <v>0</v>
      </c>
      <c r="BG167" s="216">
        <f t="shared" si="16"/>
        <v>0</v>
      </c>
      <c r="BH167" s="216">
        <f t="shared" si="17"/>
        <v>0</v>
      </c>
      <c r="BI167" s="216">
        <f t="shared" si="18"/>
        <v>0</v>
      </c>
      <c r="BJ167" s="17" t="s">
        <v>150</v>
      </c>
      <c r="BK167" s="216">
        <f t="shared" si="19"/>
        <v>0</v>
      </c>
      <c r="BL167" s="17" t="s">
        <v>215</v>
      </c>
      <c r="BM167" s="215" t="s">
        <v>354</v>
      </c>
    </row>
    <row r="168" spans="1:65" s="2" customFormat="1" ht="16.5" customHeight="1">
      <c r="A168" s="34"/>
      <c r="B168" s="35"/>
      <c r="C168" s="204" t="s">
        <v>255</v>
      </c>
      <c r="D168" s="204" t="s">
        <v>145</v>
      </c>
      <c r="E168" s="205" t="s">
        <v>1518</v>
      </c>
      <c r="F168" s="206" t="s">
        <v>1519</v>
      </c>
      <c r="G168" s="207" t="s">
        <v>166</v>
      </c>
      <c r="H168" s="208">
        <v>4</v>
      </c>
      <c r="I168" s="209"/>
      <c r="J168" s="210">
        <f t="shared" si="10"/>
        <v>0</v>
      </c>
      <c r="K168" s="206" t="s">
        <v>1</v>
      </c>
      <c r="L168" s="39"/>
      <c r="M168" s="211" t="s">
        <v>1</v>
      </c>
      <c r="N168" s="212" t="s">
        <v>40</v>
      </c>
      <c r="O168" s="72"/>
      <c r="P168" s="213">
        <f t="shared" si="11"/>
        <v>0</v>
      </c>
      <c r="Q168" s="213">
        <v>0</v>
      </c>
      <c r="R168" s="213">
        <f t="shared" si="12"/>
        <v>0</v>
      </c>
      <c r="S168" s="213">
        <v>0</v>
      </c>
      <c r="T168" s="214">
        <f t="shared" si="1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5" t="s">
        <v>215</v>
      </c>
      <c r="AT168" s="215" t="s">
        <v>145</v>
      </c>
      <c r="AU168" s="215" t="s">
        <v>83</v>
      </c>
      <c r="AY168" s="17" t="s">
        <v>142</v>
      </c>
      <c r="BE168" s="216">
        <f t="shared" si="14"/>
        <v>0</v>
      </c>
      <c r="BF168" s="216">
        <f t="shared" si="15"/>
        <v>0</v>
      </c>
      <c r="BG168" s="216">
        <f t="shared" si="16"/>
        <v>0</v>
      </c>
      <c r="BH168" s="216">
        <f t="shared" si="17"/>
        <v>0</v>
      </c>
      <c r="BI168" s="216">
        <f t="shared" si="18"/>
        <v>0</v>
      </c>
      <c r="BJ168" s="17" t="s">
        <v>150</v>
      </c>
      <c r="BK168" s="216">
        <f t="shared" si="19"/>
        <v>0</v>
      </c>
      <c r="BL168" s="17" t="s">
        <v>215</v>
      </c>
      <c r="BM168" s="215" t="s">
        <v>362</v>
      </c>
    </row>
    <row r="169" spans="1:65" s="2" customFormat="1" ht="21.75" customHeight="1">
      <c r="A169" s="34"/>
      <c r="B169" s="35"/>
      <c r="C169" s="204" t="s">
        <v>259</v>
      </c>
      <c r="D169" s="204" t="s">
        <v>145</v>
      </c>
      <c r="E169" s="205" t="s">
        <v>1520</v>
      </c>
      <c r="F169" s="206" t="s">
        <v>1521</v>
      </c>
      <c r="G169" s="207" t="s">
        <v>166</v>
      </c>
      <c r="H169" s="208">
        <v>7</v>
      </c>
      <c r="I169" s="209"/>
      <c r="J169" s="210">
        <f t="shared" si="10"/>
        <v>0</v>
      </c>
      <c r="K169" s="206" t="s">
        <v>149</v>
      </c>
      <c r="L169" s="39"/>
      <c r="M169" s="211" t="s">
        <v>1</v>
      </c>
      <c r="N169" s="212" t="s">
        <v>40</v>
      </c>
      <c r="O169" s="72"/>
      <c r="P169" s="213">
        <f t="shared" si="11"/>
        <v>0</v>
      </c>
      <c r="Q169" s="213">
        <v>0</v>
      </c>
      <c r="R169" s="213">
        <f t="shared" si="12"/>
        <v>0</v>
      </c>
      <c r="S169" s="213">
        <v>0</v>
      </c>
      <c r="T169" s="214">
        <f t="shared" si="1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5" t="s">
        <v>215</v>
      </c>
      <c r="AT169" s="215" t="s">
        <v>145</v>
      </c>
      <c r="AU169" s="215" t="s">
        <v>83</v>
      </c>
      <c r="AY169" s="17" t="s">
        <v>142</v>
      </c>
      <c r="BE169" s="216">
        <f t="shared" si="14"/>
        <v>0</v>
      </c>
      <c r="BF169" s="216">
        <f t="shared" si="15"/>
        <v>0</v>
      </c>
      <c r="BG169" s="216">
        <f t="shared" si="16"/>
        <v>0</v>
      </c>
      <c r="BH169" s="216">
        <f t="shared" si="17"/>
        <v>0</v>
      </c>
      <c r="BI169" s="216">
        <f t="shared" si="18"/>
        <v>0</v>
      </c>
      <c r="BJ169" s="17" t="s">
        <v>150</v>
      </c>
      <c r="BK169" s="216">
        <f t="shared" si="19"/>
        <v>0</v>
      </c>
      <c r="BL169" s="17" t="s">
        <v>215</v>
      </c>
      <c r="BM169" s="215" t="s">
        <v>370</v>
      </c>
    </row>
    <row r="170" spans="1:65" s="2" customFormat="1" ht="16.5" customHeight="1">
      <c r="A170" s="34"/>
      <c r="B170" s="35"/>
      <c r="C170" s="217" t="s">
        <v>263</v>
      </c>
      <c r="D170" s="217" t="s">
        <v>163</v>
      </c>
      <c r="E170" s="218" t="s">
        <v>1522</v>
      </c>
      <c r="F170" s="219" t="s">
        <v>1523</v>
      </c>
      <c r="G170" s="220" t="s">
        <v>166</v>
      </c>
      <c r="H170" s="221">
        <v>7</v>
      </c>
      <c r="I170" s="222"/>
      <c r="J170" s="223">
        <f t="shared" si="10"/>
        <v>0</v>
      </c>
      <c r="K170" s="219" t="s">
        <v>149</v>
      </c>
      <c r="L170" s="224"/>
      <c r="M170" s="225" t="s">
        <v>1</v>
      </c>
      <c r="N170" s="226" t="s">
        <v>40</v>
      </c>
      <c r="O170" s="72"/>
      <c r="P170" s="213">
        <f t="shared" si="11"/>
        <v>0</v>
      </c>
      <c r="Q170" s="213">
        <v>4.1999999999999997E-3</v>
      </c>
      <c r="R170" s="213">
        <f t="shared" si="12"/>
        <v>2.9399999999999999E-2</v>
      </c>
      <c r="S170" s="213">
        <v>0</v>
      </c>
      <c r="T170" s="214">
        <f t="shared" si="1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5" t="s">
        <v>279</v>
      </c>
      <c r="AT170" s="215" t="s">
        <v>163</v>
      </c>
      <c r="AU170" s="215" t="s">
        <v>83</v>
      </c>
      <c r="AY170" s="17" t="s">
        <v>142</v>
      </c>
      <c r="BE170" s="216">
        <f t="shared" si="14"/>
        <v>0</v>
      </c>
      <c r="BF170" s="216">
        <f t="shared" si="15"/>
        <v>0</v>
      </c>
      <c r="BG170" s="216">
        <f t="shared" si="16"/>
        <v>0</v>
      </c>
      <c r="BH170" s="216">
        <f t="shared" si="17"/>
        <v>0</v>
      </c>
      <c r="BI170" s="216">
        <f t="shared" si="18"/>
        <v>0</v>
      </c>
      <c r="BJ170" s="17" t="s">
        <v>150</v>
      </c>
      <c r="BK170" s="216">
        <f t="shared" si="19"/>
        <v>0</v>
      </c>
      <c r="BL170" s="17" t="s">
        <v>215</v>
      </c>
      <c r="BM170" s="215" t="s">
        <v>378</v>
      </c>
    </row>
    <row r="171" spans="1:65" s="2" customFormat="1" ht="16.5" customHeight="1">
      <c r="A171" s="34"/>
      <c r="B171" s="35"/>
      <c r="C171" s="217" t="s">
        <v>267</v>
      </c>
      <c r="D171" s="217" t="s">
        <v>163</v>
      </c>
      <c r="E171" s="218" t="s">
        <v>1524</v>
      </c>
      <c r="F171" s="219" t="s">
        <v>1525</v>
      </c>
      <c r="G171" s="220" t="s">
        <v>166</v>
      </c>
      <c r="H171" s="221">
        <v>14</v>
      </c>
      <c r="I171" s="222"/>
      <c r="J171" s="223">
        <f t="shared" si="10"/>
        <v>0</v>
      </c>
      <c r="K171" s="219" t="s">
        <v>149</v>
      </c>
      <c r="L171" s="224"/>
      <c r="M171" s="225" t="s">
        <v>1</v>
      </c>
      <c r="N171" s="226" t="s">
        <v>40</v>
      </c>
      <c r="O171" s="72"/>
      <c r="P171" s="213">
        <f t="shared" si="11"/>
        <v>0</v>
      </c>
      <c r="Q171" s="213">
        <v>3.2000000000000003E-4</v>
      </c>
      <c r="R171" s="213">
        <f t="shared" si="12"/>
        <v>4.4800000000000005E-3</v>
      </c>
      <c r="S171" s="213">
        <v>0</v>
      </c>
      <c r="T171" s="214">
        <f t="shared" si="1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5" t="s">
        <v>279</v>
      </c>
      <c r="AT171" s="215" t="s">
        <v>163</v>
      </c>
      <c r="AU171" s="215" t="s">
        <v>83</v>
      </c>
      <c r="AY171" s="17" t="s">
        <v>142</v>
      </c>
      <c r="BE171" s="216">
        <f t="shared" si="14"/>
        <v>0</v>
      </c>
      <c r="BF171" s="216">
        <f t="shared" si="15"/>
        <v>0</v>
      </c>
      <c r="BG171" s="216">
        <f t="shared" si="16"/>
        <v>0</v>
      </c>
      <c r="BH171" s="216">
        <f t="shared" si="17"/>
        <v>0</v>
      </c>
      <c r="BI171" s="216">
        <f t="shared" si="18"/>
        <v>0</v>
      </c>
      <c r="BJ171" s="17" t="s">
        <v>150</v>
      </c>
      <c r="BK171" s="216">
        <f t="shared" si="19"/>
        <v>0</v>
      </c>
      <c r="BL171" s="17" t="s">
        <v>215</v>
      </c>
      <c r="BM171" s="215" t="s">
        <v>386</v>
      </c>
    </row>
    <row r="172" spans="1:65" s="2" customFormat="1" ht="16.5" customHeight="1">
      <c r="A172" s="34"/>
      <c r="B172" s="35"/>
      <c r="C172" s="204" t="s">
        <v>271</v>
      </c>
      <c r="D172" s="204" t="s">
        <v>145</v>
      </c>
      <c r="E172" s="205" t="s">
        <v>1526</v>
      </c>
      <c r="F172" s="206" t="s">
        <v>1527</v>
      </c>
      <c r="G172" s="207" t="s">
        <v>166</v>
      </c>
      <c r="H172" s="208">
        <v>40</v>
      </c>
      <c r="I172" s="209"/>
      <c r="J172" s="210">
        <f t="shared" si="10"/>
        <v>0</v>
      </c>
      <c r="K172" s="206" t="s">
        <v>149</v>
      </c>
      <c r="L172" s="39"/>
      <c r="M172" s="211" t="s">
        <v>1</v>
      </c>
      <c r="N172" s="212" t="s">
        <v>40</v>
      </c>
      <c r="O172" s="72"/>
      <c r="P172" s="213">
        <f t="shared" si="11"/>
        <v>0</v>
      </c>
      <c r="Q172" s="213">
        <v>0</v>
      </c>
      <c r="R172" s="213">
        <f t="shared" si="12"/>
        <v>0</v>
      </c>
      <c r="S172" s="213">
        <v>0</v>
      </c>
      <c r="T172" s="214">
        <f t="shared" si="1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5" t="s">
        <v>215</v>
      </c>
      <c r="AT172" s="215" t="s">
        <v>145</v>
      </c>
      <c r="AU172" s="215" t="s">
        <v>83</v>
      </c>
      <c r="AY172" s="17" t="s">
        <v>142</v>
      </c>
      <c r="BE172" s="216">
        <f t="shared" si="14"/>
        <v>0</v>
      </c>
      <c r="BF172" s="216">
        <f t="shared" si="15"/>
        <v>0</v>
      </c>
      <c r="BG172" s="216">
        <f t="shared" si="16"/>
        <v>0</v>
      </c>
      <c r="BH172" s="216">
        <f t="shared" si="17"/>
        <v>0</v>
      </c>
      <c r="BI172" s="216">
        <f t="shared" si="18"/>
        <v>0</v>
      </c>
      <c r="BJ172" s="17" t="s">
        <v>150</v>
      </c>
      <c r="BK172" s="216">
        <f t="shared" si="19"/>
        <v>0</v>
      </c>
      <c r="BL172" s="17" t="s">
        <v>215</v>
      </c>
      <c r="BM172" s="215" t="s">
        <v>394</v>
      </c>
    </row>
    <row r="173" spans="1:65" s="2" customFormat="1" ht="16.5" customHeight="1">
      <c r="A173" s="34"/>
      <c r="B173" s="35"/>
      <c r="C173" s="217" t="s">
        <v>275</v>
      </c>
      <c r="D173" s="217" t="s">
        <v>163</v>
      </c>
      <c r="E173" s="218" t="s">
        <v>1528</v>
      </c>
      <c r="F173" s="219" t="s">
        <v>1529</v>
      </c>
      <c r="G173" s="220" t="s">
        <v>166</v>
      </c>
      <c r="H173" s="221">
        <v>40</v>
      </c>
      <c r="I173" s="222"/>
      <c r="J173" s="223">
        <f t="shared" si="10"/>
        <v>0</v>
      </c>
      <c r="K173" s="219" t="s">
        <v>1</v>
      </c>
      <c r="L173" s="224"/>
      <c r="M173" s="225" t="s">
        <v>1</v>
      </c>
      <c r="N173" s="226" t="s">
        <v>40</v>
      </c>
      <c r="O173" s="72"/>
      <c r="P173" s="213">
        <f t="shared" si="11"/>
        <v>0</v>
      </c>
      <c r="Q173" s="213">
        <v>0</v>
      </c>
      <c r="R173" s="213">
        <f t="shared" si="12"/>
        <v>0</v>
      </c>
      <c r="S173" s="213">
        <v>0</v>
      </c>
      <c r="T173" s="214">
        <f t="shared" si="1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5" t="s">
        <v>279</v>
      </c>
      <c r="AT173" s="215" t="s">
        <v>163</v>
      </c>
      <c r="AU173" s="215" t="s">
        <v>83</v>
      </c>
      <c r="AY173" s="17" t="s">
        <v>142</v>
      </c>
      <c r="BE173" s="216">
        <f t="shared" si="14"/>
        <v>0</v>
      </c>
      <c r="BF173" s="216">
        <f t="shared" si="15"/>
        <v>0</v>
      </c>
      <c r="BG173" s="216">
        <f t="shared" si="16"/>
        <v>0</v>
      </c>
      <c r="BH173" s="216">
        <f t="shared" si="17"/>
        <v>0</v>
      </c>
      <c r="BI173" s="216">
        <f t="shared" si="18"/>
        <v>0</v>
      </c>
      <c r="BJ173" s="17" t="s">
        <v>150</v>
      </c>
      <c r="BK173" s="216">
        <f t="shared" si="19"/>
        <v>0</v>
      </c>
      <c r="BL173" s="17" t="s">
        <v>215</v>
      </c>
      <c r="BM173" s="215" t="s">
        <v>402</v>
      </c>
    </row>
    <row r="174" spans="1:65" s="2" customFormat="1" ht="16.5" customHeight="1">
      <c r="A174" s="34"/>
      <c r="B174" s="35"/>
      <c r="C174" s="204" t="s">
        <v>279</v>
      </c>
      <c r="D174" s="204" t="s">
        <v>145</v>
      </c>
      <c r="E174" s="205" t="s">
        <v>1530</v>
      </c>
      <c r="F174" s="206" t="s">
        <v>1531</v>
      </c>
      <c r="G174" s="207" t="s">
        <v>166</v>
      </c>
      <c r="H174" s="208">
        <v>70</v>
      </c>
      <c r="I174" s="209"/>
      <c r="J174" s="210">
        <f t="shared" si="10"/>
        <v>0</v>
      </c>
      <c r="K174" s="206" t="s">
        <v>149</v>
      </c>
      <c r="L174" s="39"/>
      <c r="M174" s="211" t="s">
        <v>1</v>
      </c>
      <c r="N174" s="212" t="s">
        <v>40</v>
      </c>
      <c r="O174" s="72"/>
      <c r="P174" s="213">
        <f t="shared" si="11"/>
        <v>0</v>
      </c>
      <c r="Q174" s="213">
        <v>0</v>
      </c>
      <c r="R174" s="213">
        <f t="shared" si="12"/>
        <v>0</v>
      </c>
      <c r="S174" s="213">
        <v>0</v>
      </c>
      <c r="T174" s="214">
        <f t="shared" si="1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5" t="s">
        <v>215</v>
      </c>
      <c r="AT174" s="215" t="s">
        <v>145</v>
      </c>
      <c r="AU174" s="215" t="s">
        <v>83</v>
      </c>
      <c r="AY174" s="17" t="s">
        <v>142</v>
      </c>
      <c r="BE174" s="216">
        <f t="shared" si="14"/>
        <v>0</v>
      </c>
      <c r="BF174" s="216">
        <f t="shared" si="15"/>
        <v>0</v>
      </c>
      <c r="BG174" s="216">
        <f t="shared" si="16"/>
        <v>0</v>
      </c>
      <c r="BH174" s="216">
        <f t="shared" si="17"/>
        <v>0</v>
      </c>
      <c r="BI174" s="216">
        <f t="shared" si="18"/>
        <v>0</v>
      </c>
      <c r="BJ174" s="17" t="s">
        <v>150</v>
      </c>
      <c r="BK174" s="216">
        <f t="shared" si="19"/>
        <v>0</v>
      </c>
      <c r="BL174" s="17" t="s">
        <v>215</v>
      </c>
      <c r="BM174" s="215" t="s">
        <v>410</v>
      </c>
    </row>
    <row r="175" spans="1:65" s="2" customFormat="1" ht="16.5" customHeight="1">
      <c r="A175" s="34"/>
      <c r="B175" s="35"/>
      <c r="C175" s="217" t="s">
        <v>284</v>
      </c>
      <c r="D175" s="217" t="s">
        <v>163</v>
      </c>
      <c r="E175" s="218" t="s">
        <v>1532</v>
      </c>
      <c r="F175" s="219" t="s">
        <v>1533</v>
      </c>
      <c r="G175" s="220" t="s">
        <v>166</v>
      </c>
      <c r="H175" s="221">
        <v>70</v>
      </c>
      <c r="I175" s="222"/>
      <c r="J175" s="223">
        <f t="shared" si="10"/>
        <v>0</v>
      </c>
      <c r="K175" s="219" t="s">
        <v>1</v>
      </c>
      <c r="L175" s="224"/>
      <c r="M175" s="225" t="s">
        <v>1</v>
      </c>
      <c r="N175" s="226" t="s">
        <v>40</v>
      </c>
      <c r="O175" s="72"/>
      <c r="P175" s="213">
        <f t="shared" si="11"/>
        <v>0</v>
      </c>
      <c r="Q175" s="213">
        <v>0</v>
      </c>
      <c r="R175" s="213">
        <f t="shared" si="12"/>
        <v>0</v>
      </c>
      <c r="S175" s="213">
        <v>0</v>
      </c>
      <c r="T175" s="214">
        <f t="shared" si="1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5" t="s">
        <v>279</v>
      </c>
      <c r="AT175" s="215" t="s">
        <v>163</v>
      </c>
      <c r="AU175" s="215" t="s">
        <v>83</v>
      </c>
      <c r="AY175" s="17" t="s">
        <v>142</v>
      </c>
      <c r="BE175" s="216">
        <f t="shared" si="14"/>
        <v>0</v>
      </c>
      <c r="BF175" s="216">
        <f t="shared" si="15"/>
        <v>0</v>
      </c>
      <c r="BG175" s="216">
        <f t="shared" si="16"/>
        <v>0</v>
      </c>
      <c r="BH175" s="216">
        <f t="shared" si="17"/>
        <v>0</v>
      </c>
      <c r="BI175" s="216">
        <f t="shared" si="18"/>
        <v>0</v>
      </c>
      <c r="BJ175" s="17" t="s">
        <v>150</v>
      </c>
      <c r="BK175" s="216">
        <f t="shared" si="19"/>
        <v>0</v>
      </c>
      <c r="BL175" s="17" t="s">
        <v>215</v>
      </c>
      <c r="BM175" s="215" t="s">
        <v>418</v>
      </c>
    </row>
    <row r="176" spans="1:65" s="2" customFormat="1" ht="21.75" customHeight="1">
      <c r="A176" s="34"/>
      <c r="B176" s="35"/>
      <c r="C176" s="204" t="s">
        <v>289</v>
      </c>
      <c r="D176" s="204" t="s">
        <v>145</v>
      </c>
      <c r="E176" s="205" t="s">
        <v>1534</v>
      </c>
      <c r="F176" s="206" t="s">
        <v>1535</v>
      </c>
      <c r="G176" s="207" t="s">
        <v>166</v>
      </c>
      <c r="H176" s="208">
        <v>2</v>
      </c>
      <c r="I176" s="209"/>
      <c r="J176" s="210">
        <f t="shared" si="10"/>
        <v>0</v>
      </c>
      <c r="K176" s="206" t="s">
        <v>1</v>
      </c>
      <c r="L176" s="39"/>
      <c r="M176" s="211" t="s">
        <v>1</v>
      </c>
      <c r="N176" s="212" t="s">
        <v>40</v>
      </c>
      <c r="O176" s="72"/>
      <c r="P176" s="213">
        <f t="shared" si="11"/>
        <v>0</v>
      </c>
      <c r="Q176" s="213">
        <v>0</v>
      </c>
      <c r="R176" s="213">
        <f t="shared" si="12"/>
        <v>0</v>
      </c>
      <c r="S176" s="213">
        <v>0</v>
      </c>
      <c r="T176" s="214">
        <f t="shared" si="1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5" t="s">
        <v>215</v>
      </c>
      <c r="AT176" s="215" t="s">
        <v>145</v>
      </c>
      <c r="AU176" s="215" t="s">
        <v>83</v>
      </c>
      <c r="AY176" s="17" t="s">
        <v>142</v>
      </c>
      <c r="BE176" s="216">
        <f t="shared" si="14"/>
        <v>0</v>
      </c>
      <c r="BF176" s="216">
        <f t="shared" si="15"/>
        <v>0</v>
      </c>
      <c r="BG176" s="216">
        <f t="shared" si="16"/>
        <v>0</v>
      </c>
      <c r="BH176" s="216">
        <f t="shared" si="17"/>
        <v>0</v>
      </c>
      <c r="BI176" s="216">
        <f t="shared" si="18"/>
        <v>0</v>
      </c>
      <c r="BJ176" s="17" t="s">
        <v>150</v>
      </c>
      <c r="BK176" s="216">
        <f t="shared" si="19"/>
        <v>0</v>
      </c>
      <c r="BL176" s="17" t="s">
        <v>215</v>
      </c>
      <c r="BM176" s="215" t="s">
        <v>426</v>
      </c>
    </row>
    <row r="177" spans="1:65" s="2" customFormat="1" ht="28.8">
      <c r="A177" s="34"/>
      <c r="B177" s="35"/>
      <c r="C177" s="36"/>
      <c r="D177" s="229" t="s">
        <v>206</v>
      </c>
      <c r="E177" s="36"/>
      <c r="F177" s="250" t="s">
        <v>1536</v>
      </c>
      <c r="G177" s="36"/>
      <c r="H177" s="36"/>
      <c r="I177" s="116"/>
      <c r="J177" s="36"/>
      <c r="K177" s="36"/>
      <c r="L177" s="39"/>
      <c r="M177" s="251"/>
      <c r="N177" s="252"/>
      <c r="O177" s="72"/>
      <c r="P177" s="72"/>
      <c r="Q177" s="72"/>
      <c r="R177" s="72"/>
      <c r="S177" s="72"/>
      <c r="T177" s="73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206</v>
      </c>
      <c r="AU177" s="17" t="s">
        <v>83</v>
      </c>
    </row>
    <row r="178" spans="1:65" s="2" customFormat="1" ht="21.75" customHeight="1">
      <c r="A178" s="34"/>
      <c r="B178" s="35"/>
      <c r="C178" s="204" t="s">
        <v>294</v>
      </c>
      <c r="D178" s="204" t="s">
        <v>145</v>
      </c>
      <c r="E178" s="205" t="s">
        <v>1537</v>
      </c>
      <c r="F178" s="206" t="s">
        <v>1538</v>
      </c>
      <c r="G178" s="207" t="s">
        <v>166</v>
      </c>
      <c r="H178" s="208">
        <v>1</v>
      </c>
      <c r="I178" s="209"/>
      <c r="J178" s="210">
        <f>ROUND(I178*H178,2)</f>
        <v>0</v>
      </c>
      <c r="K178" s="206" t="s">
        <v>1</v>
      </c>
      <c r="L178" s="39"/>
      <c r="M178" s="211" t="s">
        <v>1</v>
      </c>
      <c r="N178" s="212" t="s">
        <v>40</v>
      </c>
      <c r="O178" s="72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5" t="s">
        <v>215</v>
      </c>
      <c r="AT178" s="215" t="s">
        <v>145</v>
      </c>
      <c r="AU178" s="215" t="s">
        <v>83</v>
      </c>
      <c r="AY178" s="17" t="s">
        <v>142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150</v>
      </c>
      <c r="BK178" s="216">
        <f>ROUND(I178*H178,2)</f>
        <v>0</v>
      </c>
      <c r="BL178" s="17" t="s">
        <v>215</v>
      </c>
      <c r="BM178" s="215" t="s">
        <v>434</v>
      </c>
    </row>
    <row r="179" spans="1:65" s="2" customFormat="1" ht="28.8">
      <c r="A179" s="34"/>
      <c r="B179" s="35"/>
      <c r="C179" s="36"/>
      <c r="D179" s="229" t="s">
        <v>206</v>
      </c>
      <c r="E179" s="36"/>
      <c r="F179" s="250" t="s">
        <v>1536</v>
      </c>
      <c r="G179" s="36"/>
      <c r="H179" s="36"/>
      <c r="I179" s="116"/>
      <c r="J179" s="36"/>
      <c r="K179" s="36"/>
      <c r="L179" s="39"/>
      <c r="M179" s="251"/>
      <c r="N179" s="252"/>
      <c r="O179" s="72"/>
      <c r="P179" s="72"/>
      <c r="Q179" s="72"/>
      <c r="R179" s="72"/>
      <c r="S179" s="72"/>
      <c r="T179" s="73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206</v>
      </c>
      <c r="AU179" s="17" t="s">
        <v>83</v>
      </c>
    </row>
    <row r="180" spans="1:65" s="2" customFormat="1" ht="21.75" customHeight="1">
      <c r="A180" s="34"/>
      <c r="B180" s="35"/>
      <c r="C180" s="204" t="s">
        <v>298</v>
      </c>
      <c r="D180" s="204" t="s">
        <v>145</v>
      </c>
      <c r="E180" s="205" t="s">
        <v>1539</v>
      </c>
      <c r="F180" s="206" t="s">
        <v>1540</v>
      </c>
      <c r="G180" s="207" t="s">
        <v>166</v>
      </c>
      <c r="H180" s="208">
        <v>2</v>
      </c>
      <c r="I180" s="209"/>
      <c r="J180" s="210">
        <f>ROUND(I180*H180,2)</f>
        <v>0</v>
      </c>
      <c r="K180" s="206" t="s">
        <v>1</v>
      </c>
      <c r="L180" s="39"/>
      <c r="M180" s="211" t="s">
        <v>1</v>
      </c>
      <c r="N180" s="212" t="s">
        <v>40</v>
      </c>
      <c r="O180" s="72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5" t="s">
        <v>215</v>
      </c>
      <c r="AT180" s="215" t="s">
        <v>145</v>
      </c>
      <c r="AU180" s="215" t="s">
        <v>83</v>
      </c>
      <c r="AY180" s="17" t="s">
        <v>142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150</v>
      </c>
      <c r="BK180" s="216">
        <f>ROUND(I180*H180,2)</f>
        <v>0</v>
      </c>
      <c r="BL180" s="17" t="s">
        <v>215</v>
      </c>
      <c r="BM180" s="215" t="s">
        <v>446</v>
      </c>
    </row>
    <row r="181" spans="1:65" s="2" customFormat="1" ht="28.8">
      <c r="A181" s="34"/>
      <c r="B181" s="35"/>
      <c r="C181" s="36"/>
      <c r="D181" s="229" t="s">
        <v>206</v>
      </c>
      <c r="E181" s="36"/>
      <c r="F181" s="250" t="s">
        <v>1536</v>
      </c>
      <c r="G181" s="36"/>
      <c r="H181" s="36"/>
      <c r="I181" s="116"/>
      <c r="J181" s="36"/>
      <c r="K181" s="36"/>
      <c r="L181" s="39"/>
      <c r="M181" s="251"/>
      <c r="N181" s="252"/>
      <c r="O181" s="72"/>
      <c r="P181" s="72"/>
      <c r="Q181" s="72"/>
      <c r="R181" s="72"/>
      <c r="S181" s="72"/>
      <c r="T181" s="73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206</v>
      </c>
      <c r="AU181" s="17" t="s">
        <v>83</v>
      </c>
    </row>
    <row r="182" spans="1:65" s="2" customFormat="1" ht="21.75" customHeight="1">
      <c r="A182" s="34"/>
      <c r="B182" s="35"/>
      <c r="C182" s="204" t="s">
        <v>302</v>
      </c>
      <c r="D182" s="204" t="s">
        <v>145</v>
      </c>
      <c r="E182" s="205" t="s">
        <v>1541</v>
      </c>
      <c r="F182" s="206" t="s">
        <v>1542</v>
      </c>
      <c r="G182" s="207" t="s">
        <v>166</v>
      </c>
      <c r="H182" s="208">
        <v>2</v>
      </c>
      <c r="I182" s="209"/>
      <c r="J182" s="210">
        <f>ROUND(I182*H182,2)</f>
        <v>0</v>
      </c>
      <c r="K182" s="206" t="s">
        <v>1</v>
      </c>
      <c r="L182" s="39"/>
      <c r="M182" s="211" t="s">
        <v>1</v>
      </c>
      <c r="N182" s="212" t="s">
        <v>40</v>
      </c>
      <c r="O182" s="72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5" t="s">
        <v>215</v>
      </c>
      <c r="AT182" s="215" t="s">
        <v>145</v>
      </c>
      <c r="AU182" s="215" t="s">
        <v>83</v>
      </c>
      <c r="AY182" s="17" t="s">
        <v>142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150</v>
      </c>
      <c r="BK182" s="216">
        <f>ROUND(I182*H182,2)</f>
        <v>0</v>
      </c>
      <c r="BL182" s="17" t="s">
        <v>215</v>
      </c>
      <c r="BM182" s="215" t="s">
        <v>454</v>
      </c>
    </row>
    <row r="183" spans="1:65" s="2" customFormat="1" ht="28.8">
      <c r="A183" s="34"/>
      <c r="B183" s="35"/>
      <c r="C183" s="36"/>
      <c r="D183" s="229" t="s">
        <v>206</v>
      </c>
      <c r="E183" s="36"/>
      <c r="F183" s="250" t="s">
        <v>1536</v>
      </c>
      <c r="G183" s="36"/>
      <c r="H183" s="36"/>
      <c r="I183" s="116"/>
      <c r="J183" s="36"/>
      <c r="K183" s="36"/>
      <c r="L183" s="39"/>
      <c r="M183" s="251"/>
      <c r="N183" s="252"/>
      <c r="O183" s="72"/>
      <c r="P183" s="72"/>
      <c r="Q183" s="72"/>
      <c r="R183" s="72"/>
      <c r="S183" s="72"/>
      <c r="T183" s="73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206</v>
      </c>
      <c r="AU183" s="17" t="s">
        <v>83</v>
      </c>
    </row>
    <row r="184" spans="1:65" s="2" customFormat="1" ht="16.5" customHeight="1">
      <c r="A184" s="34"/>
      <c r="B184" s="35"/>
      <c r="C184" s="204" t="s">
        <v>306</v>
      </c>
      <c r="D184" s="204" t="s">
        <v>145</v>
      </c>
      <c r="E184" s="205" t="s">
        <v>1543</v>
      </c>
      <c r="F184" s="206" t="s">
        <v>1544</v>
      </c>
      <c r="G184" s="207" t="s">
        <v>166</v>
      </c>
      <c r="H184" s="208">
        <v>10</v>
      </c>
      <c r="I184" s="209"/>
      <c r="J184" s="210">
        <f t="shared" ref="J184:J189" si="20">ROUND(I184*H184,2)</f>
        <v>0</v>
      </c>
      <c r="K184" s="206" t="s">
        <v>1</v>
      </c>
      <c r="L184" s="39"/>
      <c r="M184" s="211" t="s">
        <v>1</v>
      </c>
      <c r="N184" s="212" t="s">
        <v>40</v>
      </c>
      <c r="O184" s="72"/>
      <c r="P184" s="213">
        <f t="shared" ref="P184:P189" si="21">O184*H184</f>
        <v>0</v>
      </c>
      <c r="Q184" s="213">
        <v>0</v>
      </c>
      <c r="R184" s="213">
        <f t="shared" ref="R184:R189" si="22">Q184*H184</f>
        <v>0</v>
      </c>
      <c r="S184" s="213">
        <v>0</v>
      </c>
      <c r="T184" s="214">
        <f t="shared" ref="T184:T189" si="23"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5" t="s">
        <v>215</v>
      </c>
      <c r="AT184" s="215" t="s">
        <v>145</v>
      </c>
      <c r="AU184" s="215" t="s">
        <v>83</v>
      </c>
      <c r="AY184" s="17" t="s">
        <v>142</v>
      </c>
      <c r="BE184" s="216">
        <f t="shared" ref="BE184:BE189" si="24">IF(N184="základní",J184,0)</f>
        <v>0</v>
      </c>
      <c r="BF184" s="216">
        <f t="shared" ref="BF184:BF189" si="25">IF(N184="snížená",J184,0)</f>
        <v>0</v>
      </c>
      <c r="BG184" s="216">
        <f t="shared" ref="BG184:BG189" si="26">IF(N184="zákl. přenesená",J184,0)</f>
        <v>0</v>
      </c>
      <c r="BH184" s="216">
        <f t="shared" ref="BH184:BH189" si="27">IF(N184="sníž. přenesená",J184,0)</f>
        <v>0</v>
      </c>
      <c r="BI184" s="216">
        <f t="shared" ref="BI184:BI189" si="28">IF(N184="nulová",J184,0)</f>
        <v>0</v>
      </c>
      <c r="BJ184" s="17" t="s">
        <v>150</v>
      </c>
      <c r="BK184" s="216">
        <f t="shared" ref="BK184:BK189" si="29">ROUND(I184*H184,2)</f>
        <v>0</v>
      </c>
      <c r="BL184" s="17" t="s">
        <v>215</v>
      </c>
      <c r="BM184" s="215" t="s">
        <v>462</v>
      </c>
    </row>
    <row r="185" spans="1:65" s="2" customFormat="1" ht="16.5" customHeight="1">
      <c r="A185" s="34"/>
      <c r="B185" s="35"/>
      <c r="C185" s="217" t="s">
        <v>310</v>
      </c>
      <c r="D185" s="217" t="s">
        <v>163</v>
      </c>
      <c r="E185" s="218" t="s">
        <v>1545</v>
      </c>
      <c r="F185" s="219" t="s">
        <v>1546</v>
      </c>
      <c r="G185" s="220" t="s">
        <v>166</v>
      </c>
      <c r="H185" s="221">
        <v>10</v>
      </c>
      <c r="I185" s="222"/>
      <c r="J185" s="223">
        <f t="shared" si="20"/>
        <v>0</v>
      </c>
      <c r="K185" s="219" t="s">
        <v>149</v>
      </c>
      <c r="L185" s="224"/>
      <c r="M185" s="225" t="s">
        <v>1</v>
      </c>
      <c r="N185" s="226" t="s">
        <v>40</v>
      </c>
      <c r="O185" s="72"/>
      <c r="P185" s="213">
        <f t="shared" si="21"/>
        <v>0</v>
      </c>
      <c r="Q185" s="213">
        <v>0</v>
      </c>
      <c r="R185" s="213">
        <f t="shared" si="22"/>
        <v>0</v>
      </c>
      <c r="S185" s="213">
        <v>0</v>
      </c>
      <c r="T185" s="214">
        <f t="shared" si="2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5" t="s">
        <v>279</v>
      </c>
      <c r="AT185" s="215" t="s">
        <v>163</v>
      </c>
      <c r="AU185" s="215" t="s">
        <v>83</v>
      </c>
      <c r="AY185" s="17" t="s">
        <v>142</v>
      </c>
      <c r="BE185" s="216">
        <f t="shared" si="24"/>
        <v>0</v>
      </c>
      <c r="BF185" s="216">
        <f t="shared" si="25"/>
        <v>0</v>
      </c>
      <c r="BG185" s="216">
        <f t="shared" si="26"/>
        <v>0</v>
      </c>
      <c r="BH185" s="216">
        <f t="shared" si="27"/>
        <v>0</v>
      </c>
      <c r="BI185" s="216">
        <f t="shared" si="28"/>
        <v>0</v>
      </c>
      <c r="BJ185" s="17" t="s">
        <v>150</v>
      </c>
      <c r="BK185" s="216">
        <f t="shared" si="29"/>
        <v>0</v>
      </c>
      <c r="BL185" s="17" t="s">
        <v>215</v>
      </c>
      <c r="BM185" s="215" t="s">
        <v>470</v>
      </c>
    </row>
    <row r="186" spans="1:65" s="2" customFormat="1" ht="16.5" customHeight="1">
      <c r="A186" s="34"/>
      <c r="B186" s="35"/>
      <c r="C186" s="204" t="s">
        <v>314</v>
      </c>
      <c r="D186" s="204" t="s">
        <v>145</v>
      </c>
      <c r="E186" s="205" t="s">
        <v>1547</v>
      </c>
      <c r="F186" s="206" t="s">
        <v>1548</v>
      </c>
      <c r="G186" s="207" t="s">
        <v>166</v>
      </c>
      <c r="H186" s="208">
        <v>1</v>
      </c>
      <c r="I186" s="209"/>
      <c r="J186" s="210">
        <f t="shared" si="20"/>
        <v>0</v>
      </c>
      <c r="K186" s="206" t="s">
        <v>1</v>
      </c>
      <c r="L186" s="39"/>
      <c r="M186" s="211" t="s">
        <v>1</v>
      </c>
      <c r="N186" s="212" t="s">
        <v>40</v>
      </c>
      <c r="O186" s="72"/>
      <c r="P186" s="213">
        <f t="shared" si="21"/>
        <v>0</v>
      </c>
      <c r="Q186" s="213">
        <v>0</v>
      </c>
      <c r="R186" s="213">
        <f t="shared" si="22"/>
        <v>0</v>
      </c>
      <c r="S186" s="213">
        <v>0</v>
      </c>
      <c r="T186" s="214">
        <f t="shared" si="2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5" t="s">
        <v>215</v>
      </c>
      <c r="AT186" s="215" t="s">
        <v>145</v>
      </c>
      <c r="AU186" s="215" t="s">
        <v>83</v>
      </c>
      <c r="AY186" s="17" t="s">
        <v>142</v>
      </c>
      <c r="BE186" s="216">
        <f t="shared" si="24"/>
        <v>0</v>
      </c>
      <c r="BF186" s="216">
        <f t="shared" si="25"/>
        <v>0</v>
      </c>
      <c r="BG186" s="216">
        <f t="shared" si="26"/>
        <v>0</v>
      </c>
      <c r="BH186" s="216">
        <f t="shared" si="27"/>
        <v>0</v>
      </c>
      <c r="BI186" s="216">
        <f t="shared" si="28"/>
        <v>0</v>
      </c>
      <c r="BJ186" s="17" t="s">
        <v>150</v>
      </c>
      <c r="BK186" s="216">
        <f t="shared" si="29"/>
        <v>0</v>
      </c>
      <c r="BL186" s="17" t="s">
        <v>215</v>
      </c>
      <c r="BM186" s="215" t="s">
        <v>478</v>
      </c>
    </row>
    <row r="187" spans="1:65" s="2" customFormat="1" ht="16.5" customHeight="1">
      <c r="A187" s="34"/>
      <c r="B187" s="35"/>
      <c r="C187" s="204" t="s">
        <v>318</v>
      </c>
      <c r="D187" s="204" t="s">
        <v>145</v>
      </c>
      <c r="E187" s="205" t="s">
        <v>1549</v>
      </c>
      <c r="F187" s="206" t="s">
        <v>1550</v>
      </c>
      <c r="G187" s="207" t="s">
        <v>166</v>
      </c>
      <c r="H187" s="208">
        <v>1</v>
      </c>
      <c r="I187" s="209"/>
      <c r="J187" s="210">
        <f t="shared" si="20"/>
        <v>0</v>
      </c>
      <c r="K187" s="206" t="s">
        <v>149</v>
      </c>
      <c r="L187" s="39"/>
      <c r="M187" s="211" t="s">
        <v>1</v>
      </c>
      <c r="N187" s="212" t="s">
        <v>40</v>
      </c>
      <c r="O187" s="72"/>
      <c r="P187" s="213">
        <f t="shared" si="21"/>
        <v>0</v>
      </c>
      <c r="Q187" s="213">
        <v>0</v>
      </c>
      <c r="R187" s="213">
        <f t="shared" si="22"/>
        <v>0</v>
      </c>
      <c r="S187" s="213">
        <v>0</v>
      </c>
      <c r="T187" s="214">
        <f t="shared" si="2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5" t="s">
        <v>215</v>
      </c>
      <c r="AT187" s="215" t="s">
        <v>145</v>
      </c>
      <c r="AU187" s="215" t="s">
        <v>83</v>
      </c>
      <c r="AY187" s="17" t="s">
        <v>142</v>
      </c>
      <c r="BE187" s="216">
        <f t="shared" si="24"/>
        <v>0</v>
      </c>
      <c r="BF187" s="216">
        <f t="shared" si="25"/>
        <v>0</v>
      </c>
      <c r="BG187" s="216">
        <f t="shared" si="26"/>
        <v>0</v>
      </c>
      <c r="BH187" s="216">
        <f t="shared" si="27"/>
        <v>0</v>
      </c>
      <c r="BI187" s="216">
        <f t="shared" si="28"/>
        <v>0</v>
      </c>
      <c r="BJ187" s="17" t="s">
        <v>150</v>
      </c>
      <c r="BK187" s="216">
        <f t="shared" si="29"/>
        <v>0</v>
      </c>
      <c r="BL187" s="17" t="s">
        <v>215</v>
      </c>
      <c r="BM187" s="215" t="s">
        <v>492</v>
      </c>
    </row>
    <row r="188" spans="1:65" s="2" customFormat="1" ht="16.5" customHeight="1">
      <c r="A188" s="34"/>
      <c r="B188" s="35"/>
      <c r="C188" s="204" t="s">
        <v>322</v>
      </c>
      <c r="D188" s="204" t="s">
        <v>145</v>
      </c>
      <c r="E188" s="205" t="s">
        <v>1551</v>
      </c>
      <c r="F188" s="206" t="s">
        <v>1552</v>
      </c>
      <c r="G188" s="207" t="s">
        <v>166</v>
      </c>
      <c r="H188" s="208">
        <v>1</v>
      </c>
      <c r="I188" s="209"/>
      <c r="J188" s="210">
        <f t="shared" si="20"/>
        <v>0</v>
      </c>
      <c r="K188" s="206" t="s">
        <v>149</v>
      </c>
      <c r="L188" s="39"/>
      <c r="M188" s="211" t="s">
        <v>1</v>
      </c>
      <c r="N188" s="212" t="s">
        <v>40</v>
      </c>
      <c r="O188" s="72"/>
      <c r="P188" s="213">
        <f t="shared" si="21"/>
        <v>0</v>
      </c>
      <c r="Q188" s="213">
        <v>0</v>
      </c>
      <c r="R188" s="213">
        <f t="shared" si="22"/>
        <v>0</v>
      </c>
      <c r="S188" s="213">
        <v>0</v>
      </c>
      <c r="T188" s="214">
        <f t="shared" si="2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5" t="s">
        <v>215</v>
      </c>
      <c r="AT188" s="215" t="s">
        <v>145</v>
      </c>
      <c r="AU188" s="215" t="s">
        <v>83</v>
      </c>
      <c r="AY188" s="17" t="s">
        <v>142</v>
      </c>
      <c r="BE188" s="216">
        <f t="shared" si="24"/>
        <v>0</v>
      </c>
      <c r="BF188" s="216">
        <f t="shared" si="25"/>
        <v>0</v>
      </c>
      <c r="BG188" s="216">
        <f t="shared" si="26"/>
        <v>0</v>
      </c>
      <c r="BH188" s="216">
        <f t="shared" si="27"/>
        <v>0</v>
      </c>
      <c r="BI188" s="216">
        <f t="shared" si="28"/>
        <v>0</v>
      </c>
      <c r="BJ188" s="17" t="s">
        <v>150</v>
      </c>
      <c r="BK188" s="216">
        <f t="shared" si="29"/>
        <v>0</v>
      </c>
      <c r="BL188" s="17" t="s">
        <v>215</v>
      </c>
      <c r="BM188" s="215" t="s">
        <v>500</v>
      </c>
    </row>
    <row r="189" spans="1:65" s="2" customFormat="1" ht="16.5" customHeight="1">
      <c r="A189" s="34"/>
      <c r="B189" s="35"/>
      <c r="C189" s="204" t="s">
        <v>326</v>
      </c>
      <c r="D189" s="204" t="s">
        <v>145</v>
      </c>
      <c r="E189" s="205" t="s">
        <v>1553</v>
      </c>
      <c r="F189" s="206" t="s">
        <v>1554</v>
      </c>
      <c r="G189" s="207" t="s">
        <v>1449</v>
      </c>
      <c r="H189" s="208">
        <v>2</v>
      </c>
      <c r="I189" s="209"/>
      <c r="J189" s="210">
        <f t="shared" si="20"/>
        <v>0</v>
      </c>
      <c r="K189" s="206" t="s">
        <v>1</v>
      </c>
      <c r="L189" s="39"/>
      <c r="M189" s="211" t="s">
        <v>1</v>
      </c>
      <c r="N189" s="212" t="s">
        <v>40</v>
      </c>
      <c r="O189" s="72"/>
      <c r="P189" s="213">
        <f t="shared" si="21"/>
        <v>0</v>
      </c>
      <c r="Q189" s="213">
        <v>0</v>
      </c>
      <c r="R189" s="213">
        <f t="shared" si="22"/>
        <v>0</v>
      </c>
      <c r="S189" s="213">
        <v>0</v>
      </c>
      <c r="T189" s="214">
        <f t="shared" si="2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5" t="s">
        <v>215</v>
      </c>
      <c r="AT189" s="215" t="s">
        <v>145</v>
      </c>
      <c r="AU189" s="215" t="s">
        <v>83</v>
      </c>
      <c r="AY189" s="17" t="s">
        <v>142</v>
      </c>
      <c r="BE189" s="216">
        <f t="shared" si="24"/>
        <v>0</v>
      </c>
      <c r="BF189" s="216">
        <f t="shared" si="25"/>
        <v>0</v>
      </c>
      <c r="BG189" s="216">
        <f t="shared" si="26"/>
        <v>0</v>
      </c>
      <c r="BH189" s="216">
        <f t="shared" si="27"/>
        <v>0</v>
      </c>
      <c r="BI189" s="216">
        <f t="shared" si="28"/>
        <v>0</v>
      </c>
      <c r="BJ189" s="17" t="s">
        <v>150</v>
      </c>
      <c r="BK189" s="216">
        <f t="shared" si="29"/>
        <v>0</v>
      </c>
      <c r="BL189" s="17" t="s">
        <v>215</v>
      </c>
      <c r="BM189" s="215" t="s">
        <v>508</v>
      </c>
    </row>
    <row r="190" spans="1:65" s="12" customFormat="1" ht="25.95" customHeight="1">
      <c r="B190" s="188"/>
      <c r="C190" s="189"/>
      <c r="D190" s="190" t="s">
        <v>72</v>
      </c>
      <c r="E190" s="191" t="s">
        <v>163</v>
      </c>
      <c r="F190" s="191" t="s">
        <v>1254</v>
      </c>
      <c r="G190" s="189"/>
      <c r="H190" s="189"/>
      <c r="I190" s="192"/>
      <c r="J190" s="193">
        <f>BK190</f>
        <v>0</v>
      </c>
      <c r="K190" s="189"/>
      <c r="L190" s="194"/>
      <c r="M190" s="195"/>
      <c r="N190" s="196"/>
      <c r="O190" s="196"/>
      <c r="P190" s="197">
        <f>P191+P241</f>
        <v>0</v>
      </c>
      <c r="Q190" s="196"/>
      <c r="R190" s="197">
        <f>R191+R241</f>
        <v>31.753518</v>
      </c>
      <c r="S190" s="196"/>
      <c r="T190" s="198">
        <f>T191+T241</f>
        <v>0</v>
      </c>
      <c r="AR190" s="199" t="s">
        <v>143</v>
      </c>
      <c r="AT190" s="200" t="s">
        <v>72</v>
      </c>
      <c r="AU190" s="200" t="s">
        <v>73</v>
      </c>
      <c r="AY190" s="199" t="s">
        <v>142</v>
      </c>
      <c r="BK190" s="201">
        <f>BK191+BK241</f>
        <v>0</v>
      </c>
    </row>
    <row r="191" spans="1:65" s="12" customFormat="1" ht="22.8" customHeight="1">
      <c r="B191" s="188"/>
      <c r="C191" s="189"/>
      <c r="D191" s="190" t="s">
        <v>72</v>
      </c>
      <c r="E191" s="202" t="s">
        <v>1255</v>
      </c>
      <c r="F191" s="202" t="s">
        <v>1256</v>
      </c>
      <c r="G191" s="189"/>
      <c r="H191" s="189"/>
      <c r="I191" s="192"/>
      <c r="J191" s="203">
        <f>BK191</f>
        <v>0</v>
      </c>
      <c r="K191" s="189"/>
      <c r="L191" s="194"/>
      <c r="M191" s="195"/>
      <c r="N191" s="196"/>
      <c r="O191" s="196"/>
      <c r="P191" s="197">
        <f>SUM(P192:P240)</f>
        <v>0</v>
      </c>
      <c r="Q191" s="196"/>
      <c r="R191" s="197">
        <f>SUM(R192:R240)</f>
        <v>31.753518</v>
      </c>
      <c r="S191" s="196"/>
      <c r="T191" s="198">
        <f>SUM(T192:T240)</f>
        <v>0</v>
      </c>
      <c r="AR191" s="199" t="s">
        <v>143</v>
      </c>
      <c r="AT191" s="200" t="s">
        <v>72</v>
      </c>
      <c r="AU191" s="200" t="s">
        <v>81</v>
      </c>
      <c r="AY191" s="199" t="s">
        <v>142</v>
      </c>
      <c r="BK191" s="201">
        <f>SUM(BK192:BK240)</f>
        <v>0</v>
      </c>
    </row>
    <row r="192" spans="1:65" s="2" customFormat="1" ht="21.75" customHeight="1">
      <c r="A192" s="34"/>
      <c r="B192" s="35"/>
      <c r="C192" s="204" t="s">
        <v>330</v>
      </c>
      <c r="D192" s="204" t="s">
        <v>145</v>
      </c>
      <c r="E192" s="205" t="s">
        <v>1555</v>
      </c>
      <c r="F192" s="206" t="s">
        <v>1556</v>
      </c>
      <c r="G192" s="207" t="s">
        <v>154</v>
      </c>
      <c r="H192" s="208">
        <v>10.199999999999999</v>
      </c>
      <c r="I192" s="209"/>
      <c r="J192" s="210">
        <f>ROUND(I192*H192,2)</f>
        <v>0</v>
      </c>
      <c r="K192" s="206" t="s">
        <v>149</v>
      </c>
      <c r="L192" s="39"/>
      <c r="M192" s="211" t="s">
        <v>1</v>
      </c>
      <c r="N192" s="212" t="s">
        <v>40</v>
      </c>
      <c r="O192" s="72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5" t="s">
        <v>410</v>
      </c>
      <c r="AT192" s="215" t="s">
        <v>145</v>
      </c>
      <c r="AU192" s="215" t="s">
        <v>83</v>
      </c>
      <c r="AY192" s="17" t="s">
        <v>142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150</v>
      </c>
      <c r="BK192" s="216">
        <f>ROUND(I192*H192,2)</f>
        <v>0</v>
      </c>
      <c r="BL192" s="17" t="s">
        <v>410</v>
      </c>
      <c r="BM192" s="215" t="s">
        <v>516</v>
      </c>
    </row>
    <row r="193" spans="1:65" s="13" customFormat="1" ht="10.199999999999999">
      <c r="B193" s="227"/>
      <c r="C193" s="228"/>
      <c r="D193" s="229" t="s">
        <v>169</v>
      </c>
      <c r="E193" s="230" t="s">
        <v>1</v>
      </c>
      <c r="F193" s="231" t="s">
        <v>1557</v>
      </c>
      <c r="G193" s="228"/>
      <c r="H193" s="232">
        <v>10.199999999999999</v>
      </c>
      <c r="I193" s="233"/>
      <c r="J193" s="228"/>
      <c r="K193" s="228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169</v>
      </c>
      <c r="AU193" s="238" t="s">
        <v>83</v>
      </c>
      <c r="AV193" s="13" t="s">
        <v>83</v>
      </c>
      <c r="AW193" s="13" t="s">
        <v>30</v>
      </c>
      <c r="AX193" s="13" t="s">
        <v>73</v>
      </c>
      <c r="AY193" s="238" t="s">
        <v>142</v>
      </c>
    </row>
    <row r="194" spans="1:65" s="14" customFormat="1" ht="10.199999999999999">
      <c r="B194" s="239"/>
      <c r="C194" s="240"/>
      <c r="D194" s="229" t="s">
        <v>169</v>
      </c>
      <c r="E194" s="241" t="s">
        <v>1</v>
      </c>
      <c r="F194" s="242" t="s">
        <v>170</v>
      </c>
      <c r="G194" s="240"/>
      <c r="H194" s="243">
        <v>10.199999999999999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AT194" s="249" t="s">
        <v>169</v>
      </c>
      <c r="AU194" s="249" t="s">
        <v>83</v>
      </c>
      <c r="AV194" s="14" t="s">
        <v>150</v>
      </c>
      <c r="AW194" s="14" t="s">
        <v>30</v>
      </c>
      <c r="AX194" s="14" t="s">
        <v>81</v>
      </c>
      <c r="AY194" s="249" t="s">
        <v>142</v>
      </c>
    </row>
    <row r="195" spans="1:65" s="2" customFormat="1" ht="21.75" customHeight="1">
      <c r="A195" s="34"/>
      <c r="B195" s="35"/>
      <c r="C195" s="204" t="s">
        <v>334</v>
      </c>
      <c r="D195" s="204" t="s">
        <v>145</v>
      </c>
      <c r="E195" s="205" t="s">
        <v>1558</v>
      </c>
      <c r="F195" s="206" t="s">
        <v>1559</v>
      </c>
      <c r="G195" s="207" t="s">
        <v>154</v>
      </c>
      <c r="H195" s="208">
        <v>38.4</v>
      </c>
      <c r="I195" s="209"/>
      <c r="J195" s="210">
        <f>ROUND(I195*H195,2)</f>
        <v>0</v>
      </c>
      <c r="K195" s="206" t="s">
        <v>149</v>
      </c>
      <c r="L195" s="39"/>
      <c r="M195" s="211" t="s">
        <v>1</v>
      </c>
      <c r="N195" s="212" t="s">
        <v>40</v>
      </c>
      <c r="O195" s="72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5" t="s">
        <v>410</v>
      </c>
      <c r="AT195" s="215" t="s">
        <v>145</v>
      </c>
      <c r="AU195" s="215" t="s">
        <v>83</v>
      </c>
      <c r="AY195" s="17" t="s">
        <v>142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150</v>
      </c>
      <c r="BK195" s="216">
        <f>ROUND(I195*H195,2)</f>
        <v>0</v>
      </c>
      <c r="BL195" s="17" t="s">
        <v>410</v>
      </c>
      <c r="BM195" s="215" t="s">
        <v>526</v>
      </c>
    </row>
    <row r="196" spans="1:65" s="13" customFormat="1" ht="10.199999999999999">
      <c r="B196" s="227"/>
      <c r="C196" s="228"/>
      <c r="D196" s="229" t="s">
        <v>169</v>
      </c>
      <c r="E196" s="230" t="s">
        <v>1</v>
      </c>
      <c r="F196" s="231" t="s">
        <v>1560</v>
      </c>
      <c r="G196" s="228"/>
      <c r="H196" s="232">
        <v>38.4</v>
      </c>
      <c r="I196" s="233"/>
      <c r="J196" s="228"/>
      <c r="K196" s="228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169</v>
      </c>
      <c r="AU196" s="238" t="s">
        <v>83</v>
      </c>
      <c r="AV196" s="13" t="s">
        <v>83</v>
      </c>
      <c r="AW196" s="13" t="s">
        <v>30</v>
      </c>
      <c r="AX196" s="13" t="s">
        <v>73</v>
      </c>
      <c r="AY196" s="238" t="s">
        <v>142</v>
      </c>
    </row>
    <row r="197" spans="1:65" s="14" customFormat="1" ht="10.199999999999999">
      <c r="B197" s="239"/>
      <c r="C197" s="240"/>
      <c r="D197" s="229" t="s">
        <v>169</v>
      </c>
      <c r="E197" s="241" t="s">
        <v>1</v>
      </c>
      <c r="F197" s="242" t="s">
        <v>170</v>
      </c>
      <c r="G197" s="240"/>
      <c r="H197" s="243">
        <v>38.4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AT197" s="249" t="s">
        <v>169</v>
      </c>
      <c r="AU197" s="249" t="s">
        <v>83</v>
      </c>
      <c r="AV197" s="14" t="s">
        <v>150</v>
      </c>
      <c r="AW197" s="14" t="s">
        <v>30</v>
      </c>
      <c r="AX197" s="14" t="s">
        <v>81</v>
      </c>
      <c r="AY197" s="249" t="s">
        <v>142</v>
      </c>
    </row>
    <row r="198" spans="1:65" s="2" customFormat="1" ht="21.75" customHeight="1">
      <c r="A198" s="34"/>
      <c r="B198" s="35"/>
      <c r="C198" s="204" t="s">
        <v>338</v>
      </c>
      <c r="D198" s="204" t="s">
        <v>145</v>
      </c>
      <c r="E198" s="205" t="s">
        <v>1561</v>
      </c>
      <c r="F198" s="206" t="s">
        <v>1562</v>
      </c>
      <c r="G198" s="207" t="s">
        <v>154</v>
      </c>
      <c r="H198" s="208">
        <v>51</v>
      </c>
      <c r="I198" s="209"/>
      <c r="J198" s="210">
        <f>ROUND(I198*H198,2)</f>
        <v>0</v>
      </c>
      <c r="K198" s="206" t="s">
        <v>149</v>
      </c>
      <c r="L198" s="39"/>
      <c r="M198" s="211" t="s">
        <v>1</v>
      </c>
      <c r="N198" s="212" t="s">
        <v>40</v>
      </c>
      <c r="O198" s="72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5" t="s">
        <v>410</v>
      </c>
      <c r="AT198" s="215" t="s">
        <v>145</v>
      </c>
      <c r="AU198" s="215" t="s">
        <v>83</v>
      </c>
      <c r="AY198" s="17" t="s">
        <v>142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150</v>
      </c>
      <c r="BK198" s="216">
        <f>ROUND(I198*H198,2)</f>
        <v>0</v>
      </c>
      <c r="BL198" s="17" t="s">
        <v>410</v>
      </c>
      <c r="BM198" s="215" t="s">
        <v>534</v>
      </c>
    </row>
    <row r="199" spans="1:65" s="13" customFormat="1" ht="10.199999999999999">
      <c r="B199" s="227"/>
      <c r="C199" s="228"/>
      <c r="D199" s="229" t="s">
        <v>169</v>
      </c>
      <c r="E199" s="230" t="s">
        <v>1</v>
      </c>
      <c r="F199" s="231" t="s">
        <v>1563</v>
      </c>
      <c r="G199" s="228"/>
      <c r="H199" s="232">
        <v>51</v>
      </c>
      <c r="I199" s="233"/>
      <c r="J199" s="228"/>
      <c r="K199" s="228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169</v>
      </c>
      <c r="AU199" s="238" t="s">
        <v>83</v>
      </c>
      <c r="AV199" s="13" t="s">
        <v>83</v>
      </c>
      <c r="AW199" s="13" t="s">
        <v>30</v>
      </c>
      <c r="AX199" s="13" t="s">
        <v>73</v>
      </c>
      <c r="AY199" s="238" t="s">
        <v>142</v>
      </c>
    </row>
    <row r="200" spans="1:65" s="14" customFormat="1" ht="10.199999999999999">
      <c r="B200" s="239"/>
      <c r="C200" s="240"/>
      <c r="D200" s="229" t="s">
        <v>169</v>
      </c>
      <c r="E200" s="241" t="s">
        <v>1</v>
      </c>
      <c r="F200" s="242" t="s">
        <v>170</v>
      </c>
      <c r="G200" s="240"/>
      <c r="H200" s="243">
        <v>51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AT200" s="249" t="s">
        <v>169</v>
      </c>
      <c r="AU200" s="249" t="s">
        <v>83</v>
      </c>
      <c r="AV200" s="14" t="s">
        <v>150</v>
      </c>
      <c r="AW200" s="14" t="s">
        <v>30</v>
      </c>
      <c r="AX200" s="14" t="s">
        <v>81</v>
      </c>
      <c r="AY200" s="249" t="s">
        <v>142</v>
      </c>
    </row>
    <row r="201" spans="1:65" s="2" customFormat="1" ht="21.75" customHeight="1">
      <c r="A201" s="34"/>
      <c r="B201" s="35"/>
      <c r="C201" s="204" t="s">
        <v>342</v>
      </c>
      <c r="D201" s="204" t="s">
        <v>145</v>
      </c>
      <c r="E201" s="205" t="s">
        <v>1564</v>
      </c>
      <c r="F201" s="206" t="s">
        <v>1565</v>
      </c>
      <c r="G201" s="207" t="s">
        <v>154</v>
      </c>
      <c r="H201" s="208">
        <v>2.4</v>
      </c>
      <c r="I201" s="209"/>
      <c r="J201" s="210">
        <f>ROUND(I201*H201,2)</f>
        <v>0</v>
      </c>
      <c r="K201" s="206" t="s">
        <v>149</v>
      </c>
      <c r="L201" s="39"/>
      <c r="M201" s="211" t="s">
        <v>1</v>
      </c>
      <c r="N201" s="212" t="s">
        <v>40</v>
      </c>
      <c r="O201" s="72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5" t="s">
        <v>410</v>
      </c>
      <c r="AT201" s="215" t="s">
        <v>145</v>
      </c>
      <c r="AU201" s="215" t="s">
        <v>83</v>
      </c>
      <c r="AY201" s="17" t="s">
        <v>142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150</v>
      </c>
      <c r="BK201" s="216">
        <f>ROUND(I201*H201,2)</f>
        <v>0</v>
      </c>
      <c r="BL201" s="17" t="s">
        <v>410</v>
      </c>
      <c r="BM201" s="215" t="s">
        <v>542</v>
      </c>
    </row>
    <row r="202" spans="1:65" s="13" customFormat="1" ht="10.199999999999999">
      <c r="B202" s="227"/>
      <c r="C202" s="228"/>
      <c r="D202" s="229" t="s">
        <v>169</v>
      </c>
      <c r="E202" s="230" t="s">
        <v>1</v>
      </c>
      <c r="F202" s="231" t="s">
        <v>1566</v>
      </c>
      <c r="G202" s="228"/>
      <c r="H202" s="232">
        <v>2.4</v>
      </c>
      <c r="I202" s="233"/>
      <c r="J202" s="228"/>
      <c r="K202" s="228"/>
      <c r="L202" s="234"/>
      <c r="M202" s="235"/>
      <c r="N202" s="236"/>
      <c r="O202" s="236"/>
      <c r="P202" s="236"/>
      <c r="Q202" s="236"/>
      <c r="R202" s="236"/>
      <c r="S202" s="236"/>
      <c r="T202" s="237"/>
      <c r="AT202" s="238" t="s">
        <v>169</v>
      </c>
      <c r="AU202" s="238" t="s">
        <v>83</v>
      </c>
      <c r="AV202" s="13" t="s">
        <v>83</v>
      </c>
      <c r="AW202" s="13" t="s">
        <v>30</v>
      </c>
      <c r="AX202" s="13" t="s">
        <v>73</v>
      </c>
      <c r="AY202" s="238" t="s">
        <v>142</v>
      </c>
    </row>
    <row r="203" spans="1:65" s="14" customFormat="1" ht="10.199999999999999">
      <c r="B203" s="239"/>
      <c r="C203" s="240"/>
      <c r="D203" s="229" t="s">
        <v>169</v>
      </c>
      <c r="E203" s="241" t="s">
        <v>1</v>
      </c>
      <c r="F203" s="242" t="s">
        <v>170</v>
      </c>
      <c r="G203" s="240"/>
      <c r="H203" s="243">
        <v>2.4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AT203" s="249" t="s">
        <v>169</v>
      </c>
      <c r="AU203" s="249" t="s">
        <v>83</v>
      </c>
      <c r="AV203" s="14" t="s">
        <v>150</v>
      </c>
      <c r="AW203" s="14" t="s">
        <v>30</v>
      </c>
      <c r="AX203" s="14" t="s">
        <v>81</v>
      </c>
      <c r="AY203" s="249" t="s">
        <v>142</v>
      </c>
    </row>
    <row r="204" spans="1:65" s="2" customFormat="1" ht="21.75" customHeight="1">
      <c r="A204" s="34"/>
      <c r="B204" s="35"/>
      <c r="C204" s="204" t="s">
        <v>346</v>
      </c>
      <c r="D204" s="204" t="s">
        <v>145</v>
      </c>
      <c r="E204" s="205" t="s">
        <v>1567</v>
      </c>
      <c r="F204" s="206" t="s">
        <v>1568</v>
      </c>
      <c r="G204" s="207" t="s">
        <v>178</v>
      </c>
      <c r="H204" s="208">
        <v>411</v>
      </c>
      <c r="I204" s="209"/>
      <c r="J204" s="210">
        <f>ROUND(I204*H204,2)</f>
        <v>0</v>
      </c>
      <c r="K204" s="206" t="s">
        <v>149</v>
      </c>
      <c r="L204" s="39"/>
      <c r="M204" s="211" t="s">
        <v>1</v>
      </c>
      <c r="N204" s="212" t="s">
        <v>40</v>
      </c>
      <c r="O204" s="72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5" t="s">
        <v>410</v>
      </c>
      <c r="AT204" s="215" t="s">
        <v>145</v>
      </c>
      <c r="AU204" s="215" t="s">
        <v>83</v>
      </c>
      <c r="AY204" s="17" t="s">
        <v>142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150</v>
      </c>
      <c r="BK204" s="216">
        <f>ROUND(I204*H204,2)</f>
        <v>0</v>
      </c>
      <c r="BL204" s="17" t="s">
        <v>410</v>
      </c>
      <c r="BM204" s="215" t="s">
        <v>554</v>
      </c>
    </row>
    <row r="205" spans="1:65" s="13" customFormat="1" ht="10.199999999999999">
      <c r="B205" s="227"/>
      <c r="C205" s="228"/>
      <c r="D205" s="229" t="s">
        <v>169</v>
      </c>
      <c r="E205" s="230" t="s">
        <v>1</v>
      </c>
      <c r="F205" s="231" t="s">
        <v>1569</v>
      </c>
      <c r="G205" s="228"/>
      <c r="H205" s="232">
        <v>411</v>
      </c>
      <c r="I205" s="233"/>
      <c r="J205" s="228"/>
      <c r="K205" s="228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169</v>
      </c>
      <c r="AU205" s="238" t="s">
        <v>83</v>
      </c>
      <c r="AV205" s="13" t="s">
        <v>83</v>
      </c>
      <c r="AW205" s="13" t="s">
        <v>30</v>
      </c>
      <c r="AX205" s="13" t="s">
        <v>73</v>
      </c>
      <c r="AY205" s="238" t="s">
        <v>142</v>
      </c>
    </row>
    <row r="206" spans="1:65" s="14" customFormat="1" ht="10.199999999999999">
      <c r="B206" s="239"/>
      <c r="C206" s="240"/>
      <c r="D206" s="229" t="s">
        <v>169</v>
      </c>
      <c r="E206" s="241" t="s">
        <v>1</v>
      </c>
      <c r="F206" s="242" t="s">
        <v>170</v>
      </c>
      <c r="G206" s="240"/>
      <c r="H206" s="243">
        <v>411</v>
      </c>
      <c r="I206" s="244"/>
      <c r="J206" s="240"/>
      <c r="K206" s="240"/>
      <c r="L206" s="245"/>
      <c r="M206" s="246"/>
      <c r="N206" s="247"/>
      <c r="O206" s="247"/>
      <c r="P206" s="247"/>
      <c r="Q206" s="247"/>
      <c r="R206" s="247"/>
      <c r="S206" s="247"/>
      <c r="T206" s="248"/>
      <c r="AT206" s="249" t="s">
        <v>169</v>
      </c>
      <c r="AU206" s="249" t="s">
        <v>83</v>
      </c>
      <c r="AV206" s="14" t="s">
        <v>150</v>
      </c>
      <c r="AW206" s="14" t="s">
        <v>30</v>
      </c>
      <c r="AX206" s="14" t="s">
        <v>81</v>
      </c>
      <c r="AY206" s="249" t="s">
        <v>142</v>
      </c>
    </row>
    <row r="207" spans="1:65" s="2" customFormat="1" ht="21.75" customHeight="1">
      <c r="A207" s="34"/>
      <c r="B207" s="35"/>
      <c r="C207" s="204" t="s">
        <v>350</v>
      </c>
      <c r="D207" s="204" t="s">
        <v>145</v>
      </c>
      <c r="E207" s="205" t="s">
        <v>1570</v>
      </c>
      <c r="F207" s="206" t="s">
        <v>1571</v>
      </c>
      <c r="G207" s="207" t="s">
        <v>178</v>
      </c>
      <c r="H207" s="208">
        <v>411</v>
      </c>
      <c r="I207" s="209"/>
      <c r="J207" s="210">
        <f>ROUND(I207*H207,2)</f>
        <v>0</v>
      </c>
      <c r="K207" s="206" t="s">
        <v>149</v>
      </c>
      <c r="L207" s="39"/>
      <c r="M207" s="211" t="s">
        <v>1</v>
      </c>
      <c r="N207" s="212" t="s">
        <v>40</v>
      </c>
      <c r="O207" s="72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5" t="s">
        <v>410</v>
      </c>
      <c r="AT207" s="215" t="s">
        <v>145</v>
      </c>
      <c r="AU207" s="215" t="s">
        <v>83</v>
      </c>
      <c r="AY207" s="17" t="s">
        <v>142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150</v>
      </c>
      <c r="BK207" s="216">
        <f>ROUND(I207*H207,2)</f>
        <v>0</v>
      </c>
      <c r="BL207" s="17" t="s">
        <v>410</v>
      </c>
      <c r="BM207" s="215" t="s">
        <v>564</v>
      </c>
    </row>
    <row r="208" spans="1:65" s="13" customFormat="1" ht="10.199999999999999">
      <c r="B208" s="227"/>
      <c r="C208" s="228"/>
      <c r="D208" s="229" t="s">
        <v>169</v>
      </c>
      <c r="E208" s="230" t="s">
        <v>1</v>
      </c>
      <c r="F208" s="231" t="s">
        <v>1572</v>
      </c>
      <c r="G208" s="228"/>
      <c r="H208" s="232">
        <v>411</v>
      </c>
      <c r="I208" s="233"/>
      <c r="J208" s="228"/>
      <c r="K208" s="228"/>
      <c r="L208" s="234"/>
      <c r="M208" s="235"/>
      <c r="N208" s="236"/>
      <c r="O208" s="236"/>
      <c r="P208" s="236"/>
      <c r="Q208" s="236"/>
      <c r="R208" s="236"/>
      <c r="S208" s="236"/>
      <c r="T208" s="237"/>
      <c r="AT208" s="238" t="s">
        <v>169</v>
      </c>
      <c r="AU208" s="238" t="s">
        <v>83</v>
      </c>
      <c r="AV208" s="13" t="s">
        <v>83</v>
      </c>
      <c r="AW208" s="13" t="s">
        <v>30</v>
      </c>
      <c r="AX208" s="13" t="s">
        <v>73</v>
      </c>
      <c r="AY208" s="238" t="s">
        <v>142</v>
      </c>
    </row>
    <row r="209" spans="1:65" s="14" customFormat="1" ht="10.199999999999999">
      <c r="B209" s="239"/>
      <c r="C209" s="240"/>
      <c r="D209" s="229" t="s">
        <v>169</v>
      </c>
      <c r="E209" s="241" t="s">
        <v>1</v>
      </c>
      <c r="F209" s="242" t="s">
        <v>170</v>
      </c>
      <c r="G209" s="240"/>
      <c r="H209" s="243">
        <v>411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AT209" s="249" t="s">
        <v>169</v>
      </c>
      <c r="AU209" s="249" t="s">
        <v>83</v>
      </c>
      <c r="AV209" s="14" t="s">
        <v>150</v>
      </c>
      <c r="AW209" s="14" t="s">
        <v>30</v>
      </c>
      <c r="AX209" s="14" t="s">
        <v>81</v>
      </c>
      <c r="AY209" s="249" t="s">
        <v>142</v>
      </c>
    </row>
    <row r="210" spans="1:65" s="2" customFormat="1" ht="16.5" customHeight="1">
      <c r="A210" s="34"/>
      <c r="B210" s="35"/>
      <c r="C210" s="204" t="s">
        <v>354</v>
      </c>
      <c r="D210" s="204" t="s">
        <v>145</v>
      </c>
      <c r="E210" s="205" t="s">
        <v>1573</v>
      </c>
      <c r="F210" s="206" t="s">
        <v>1574</v>
      </c>
      <c r="G210" s="207" t="s">
        <v>154</v>
      </c>
      <c r="H210" s="208">
        <v>165</v>
      </c>
      <c r="I210" s="209"/>
      <c r="J210" s="210">
        <f>ROUND(I210*H210,2)</f>
        <v>0</v>
      </c>
      <c r="K210" s="206" t="s">
        <v>149</v>
      </c>
      <c r="L210" s="39"/>
      <c r="M210" s="211" t="s">
        <v>1</v>
      </c>
      <c r="N210" s="212" t="s">
        <v>40</v>
      </c>
      <c r="O210" s="72"/>
      <c r="P210" s="213">
        <f>O210*H210</f>
        <v>0</v>
      </c>
      <c r="Q210" s="213">
        <v>3.0000000000000001E-5</v>
      </c>
      <c r="R210" s="213">
        <f>Q210*H210</f>
        <v>4.9500000000000004E-3</v>
      </c>
      <c r="S210" s="213">
        <v>0</v>
      </c>
      <c r="T210" s="214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5" t="s">
        <v>410</v>
      </c>
      <c r="AT210" s="215" t="s">
        <v>145</v>
      </c>
      <c r="AU210" s="215" t="s">
        <v>83</v>
      </c>
      <c r="AY210" s="17" t="s">
        <v>142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150</v>
      </c>
      <c r="BK210" s="216">
        <f>ROUND(I210*H210,2)</f>
        <v>0</v>
      </c>
      <c r="BL210" s="17" t="s">
        <v>410</v>
      </c>
      <c r="BM210" s="215" t="s">
        <v>572</v>
      </c>
    </row>
    <row r="211" spans="1:65" s="13" customFormat="1" ht="10.199999999999999">
      <c r="B211" s="227"/>
      <c r="C211" s="228"/>
      <c r="D211" s="229" t="s">
        <v>169</v>
      </c>
      <c r="E211" s="230" t="s">
        <v>1</v>
      </c>
      <c r="F211" s="231" t="s">
        <v>1575</v>
      </c>
      <c r="G211" s="228"/>
      <c r="H211" s="232">
        <v>165</v>
      </c>
      <c r="I211" s="233"/>
      <c r="J211" s="228"/>
      <c r="K211" s="228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169</v>
      </c>
      <c r="AU211" s="238" t="s">
        <v>83</v>
      </c>
      <c r="AV211" s="13" t="s">
        <v>83</v>
      </c>
      <c r="AW211" s="13" t="s">
        <v>30</v>
      </c>
      <c r="AX211" s="13" t="s">
        <v>73</v>
      </c>
      <c r="AY211" s="238" t="s">
        <v>142</v>
      </c>
    </row>
    <row r="212" spans="1:65" s="14" customFormat="1" ht="10.199999999999999">
      <c r="B212" s="239"/>
      <c r="C212" s="240"/>
      <c r="D212" s="229" t="s">
        <v>169</v>
      </c>
      <c r="E212" s="241" t="s">
        <v>1</v>
      </c>
      <c r="F212" s="242" t="s">
        <v>170</v>
      </c>
      <c r="G212" s="240"/>
      <c r="H212" s="243">
        <v>165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AT212" s="249" t="s">
        <v>169</v>
      </c>
      <c r="AU212" s="249" t="s">
        <v>83</v>
      </c>
      <c r="AV212" s="14" t="s">
        <v>150</v>
      </c>
      <c r="AW212" s="14" t="s">
        <v>30</v>
      </c>
      <c r="AX212" s="14" t="s">
        <v>81</v>
      </c>
      <c r="AY212" s="249" t="s">
        <v>142</v>
      </c>
    </row>
    <row r="213" spans="1:65" s="2" customFormat="1" ht="21.75" customHeight="1">
      <c r="A213" s="34"/>
      <c r="B213" s="35"/>
      <c r="C213" s="204" t="s">
        <v>358</v>
      </c>
      <c r="D213" s="204" t="s">
        <v>145</v>
      </c>
      <c r="E213" s="205" t="s">
        <v>1576</v>
      </c>
      <c r="F213" s="206" t="s">
        <v>1577</v>
      </c>
      <c r="G213" s="207" t="s">
        <v>154</v>
      </c>
      <c r="H213" s="208">
        <v>48.6</v>
      </c>
      <c r="I213" s="209"/>
      <c r="J213" s="210">
        <f>ROUND(I213*H213,2)</f>
        <v>0</v>
      </c>
      <c r="K213" s="206" t="s">
        <v>149</v>
      </c>
      <c r="L213" s="39"/>
      <c r="M213" s="211" t="s">
        <v>1</v>
      </c>
      <c r="N213" s="212" t="s">
        <v>40</v>
      </c>
      <c r="O213" s="72"/>
      <c r="P213" s="213">
        <f>O213*H213</f>
        <v>0</v>
      </c>
      <c r="Q213" s="213">
        <v>0.48089999999999999</v>
      </c>
      <c r="R213" s="213">
        <f>Q213*H213</f>
        <v>23.371739999999999</v>
      </c>
      <c r="S213" s="213">
        <v>0</v>
      </c>
      <c r="T213" s="214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5" t="s">
        <v>410</v>
      </c>
      <c r="AT213" s="215" t="s">
        <v>145</v>
      </c>
      <c r="AU213" s="215" t="s">
        <v>83</v>
      </c>
      <c r="AY213" s="17" t="s">
        <v>142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150</v>
      </c>
      <c r="BK213" s="216">
        <f>ROUND(I213*H213,2)</f>
        <v>0</v>
      </c>
      <c r="BL213" s="17" t="s">
        <v>410</v>
      </c>
      <c r="BM213" s="215" t="s">
        <v>581</v>
      </c>
    </row>
    <row r="214" spans="1:65" s="13" customFormat="1" ht="10.199999999999999">
      <c r="B214" s="227"/>
      <c r="C214" s="228"/>
      <c r="D214" s="229" t="s">
        <v>169</v>
      </c>
      <c r="E214" s="230" t="s">
        <v>1</v>
      </c>
      <c r="F214" s="231" t="s">
        <v>1578</v>
      </c>
      <c r="G214" s="228"/>
      <c r="H214" s="232">
        <v>48.6</v>
      </c>
      <c r="I214" s="233"/>
      <c r="J214" s="228"/>
      <c r="K214" s="228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169</v>
      </c>
      <c r="AU214" s="238" t="s">
        <v>83</v>
      </c>
      <c r="AV214" s="13" t="s">
        <v>83</v>
      </c>
      <c r="AW214" s="13" t="s">
        <v>30</v>
      </c>
      <c r="AX214" s="13" t="s">
        <v>73</v>
      </c>
      <c r="AY214" s="238" t="s">
        <v>142</v>
      </c>
    </row>
    <row r="215" spans="1:65" s="14" customFormat="1" ht="10.199999999999999">
      <c r="B215" s="239"/>
      <c r="C215" s="240"/>
      <c r="D215" s="229" t="s">
        <v>169</v>
      </c>
      <c r="E215" s="241" t="s">
        <v>1</v>
      </c>
      <c r="F215" s="242" t="s">
        <v>170</v>
      </c>
      <c r="G215" s="240"/>
      <c r="H215" s="243">
        <v>48.6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169</v>
      </c>
      <c r="AU215" s="249" t="s">
        <v>83</v>
      </c>
      <c r="AV215" s="14" t="s">
        <v>150</v>
      </c>
      <c r="AW215" s="14" t="s">
        <v>30</v>
      </c>
      <c r="AX215" s="14" t="s">
        <v>81</v>
      </c>
      <c r="AY215" s="249" t="s">
        <v>142</v>
      </c>
    </row>
    <row r="216" spans="1:65" s="2" customFormat="1" ht="21.75" customHeight="1">
      <c r="A216" s="34"/>
      <c r="B216" s="35"/>
      <c r="C216" s="204" t="s">
        <v>362</v>
      </c>
      <c r="D216" s="204" t="s">
        <v>145</v>
      </c>
      <c r="E216" s="205" t="s">
        <v>1579</v>
      </c>
      <c r="F216" s="206" t="s">
        <v>1580</v>
      </c>
      <c r="G216" s="207" t="s">
        <v>154</v>
      </c>
      <c r="H216" s="208">
        <v>2.4</v>
      </c>
      <c r="I216" s="209"/>
      <c r="J216" s="210">
        <f>ROUND(I216*H216,2)</f>
        <v>0</v>
      </c>
      <c r="K216" s="206" t="s">
        <v>149</v>
      </c>
      <c r="L216" s="39"/>
      <c r="M216" s="211" t="s">
        <v>1</v>
      </c>
      <c r="N216" s="212" t="s">
        <v>40</v>
      </c>
      <c r="O216" s="72"/>
      <c r="P216" s="213">
        <f>O216*H216</f>
        <v>0</v>
      </c>
      <c r="Q216" s="213">
        <v>0.57299999999999995</v>
      </c>
      <c r="R216" s="213">
        <f>Q216*H216</f>
        <v>1.3751999999999998</v>
      </c>
      <c r="S216" s="213">
        <v>0</v>
      </c>
      <c r="T216" s="214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5" t="s">
        <v>410</v>
      </c>
      <c r="AT216" s="215" t="s">
        <v>145</v>
      </c>
      <c r="AU216" s="215" t="s">
        <v>83</v>
      </c>
      <c r="AY216" s="17" t="s">
        <v>142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150</v>
      </c>
      <c r="BK216" s="216">
        <f>ROUND(I216*H216,2)</f>
        <v>0</v>
      </c>
      <c r="BL216" s="17" t="s">
        <v>410</v>
      </c>
      <c r="BM216" s="215" t="s">
        <v>593</v>
      </c>
    </row>
    <row r="217" spans="1:65" s="13" customFormat="1" ht="10.199999999999999">
      <c r="B217" s="227"/>
      <c r="C217" s="228"/>
      <c r="D217" s="229" t="s">
        <v>169</v>
      </c>
      <c r="E217" s="230" t="s">
        <v>1</v>
      </c>
      <c r="F217" s="231" t="s">
        <v>1566</v>
      </c>
      <c r="G217" s="228"/>
      <c r="H217" s="232">
        <v>2.4</v>
      </c>
      <c r="I217" s="233"/>
      <c r="J217" s="228"/>
      <c r="K217" s="228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169</v>
      </c>
      <c r="AU217" s="238" t="s">
        <v>83</v>
      </c>
      <c r="AV217" s="13" t="s">
        <v>83</v>
      </c>
      <c r="AW217" s="13" t="s">
        <v>30</v>
      </c>
      <c r="AX217" s="13" t="s">
        <v>73</v>
      </c>
      <c r="AY217" s="238" t="s">
        <v>142</v>
      </c>
    </row>
    <row r="218" spans="1:65" s="14" customFormat="1" ht="10.199999999999999">
      <c r="B218" s="239"/>
      <c r="C218" s="240"/>
      <c r="D218" s="229" t="s">
        <v>169</v>
      </c>
      <c r="E218" s="241" t="s">
        <v>1</v>
      </c>
      <c r="F218" s="242" t="s">
        <v>170</v>
      </c>
      <c r="G218" s="240"/>
      <c r="H218" s="243">
        <v>2.4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AT218" s="249" t="s">
        <v>169</v>
      </c>
      <c r="AU218" s="249" t="s">
        <v>83</v>
      </c>
      <c r="AV218" s="14" t="s">
        <v>150</v>
      </c>
      <c r="AW218" s="14" t="s">
        <v>30</v>
      </c>
      <c r="AX218" s="14" t="s">
        <v>81</v>
      </c>
      <c r="AY218" s="249" t="s">
        <v>142</v>
      </c>
    </row>
    <row r="219" spans="1:65" s="2" customFormat="1" ht="21.75" customHeight="1">
      <c r="A219" s="34"/>
      <c r="B219" s="35"/>
      <c r="C219" s="204" t="s">
        <v>366</v>
      </c>
      <c r="D219" s="204" t="s">
        <v>145</v>
      </c>
      <c r="E219" s="205" t="s">
        <v>1581</v>
      </c>
      <c r="F219" s="206" t="s">
        <v>1582</v>
      </c>
      <c r="G219" s="207" t="s">
        <v>154</v>
      </c>
      <c r="H219" s="208">
        <v>10.199999999999999</v>
      </c>
      <c r="I219" s="209"/>
      <c r="J219" s="210">
        <f>ROUND(I219*H219,2)</f>
        <v>0</v>
      </c>
      <c r="K219" s="206" t="s">
        <v>149</v>
      </c>
      <c r="L219" s="39"/>
      <c r="M219" s="211" t="s">
        <v>1</v>
      </c>
      <c r="N219" s="212" t="s">
        <v>40</v>
      </c>
      <c r="O219" s="72"/>
      <c r="P219" s="213">
        <f>O219*H219</f>
        <v>0</v>
      </c>
      <c r="Q219" s="213">
        <v>0.1837</v>
      </c>
      <c r="R219" s="213">
        <f>Q219*H219</f>
        <v>1.87374</v>
      </c>
      <c r="S219" s="213">
        <v>0</v>
      </c>
      <c r="T219" s="214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5" t="s">
        <v>410</v>
      </c>
      <c r="AT219" s="215" t="s">
        <v>145</v>
      </c>
      <c r="AU219" s="215" t="s">
        <v>83</v>
      </c>
      <c r="AY219" s="17" t="s">
        <v>142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150</v>
      </c>
      <c r="BK219" s="216">
        <f>ROUND(I219*H219,2)</f>
        <v>0</v>
      </c>
      <c r="BL219" s="17" t="s">
        <v>410</v>
      </c>
      <c r="BM219" s="215" t="s">
        <v>601</v>
      </c>
    </row>
    <row r="220" spans="1:65" s="13" customFormat="1" ht="10.199999999999999">
      <c r="B220" s="227"/>
      <c r="C220" s="228"/>
      <c r="D220" s="229" t="s">
        <v>169</v>
      </c>
      <c r="E220" s="230" t="s">
        <v>1</v>
      </c>
      <c r="F220" s="231" t="s">
        <v>1583</v>
      </c>
      <c r="G220" s="228"/>
      <c r="H220" s="232">
        <v>10.199999999999999</v>
      </c>
      <c r="I220" s="233"/>
      <c r="J220" s="228"/>
      <c r="K220" s="228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169</v>
      </c>
      <c r="AU220" s="238" t="s">
        <v>83</v>
      </c>
      <c r="AV220" s="13" t="s">
        <v>83</v>
      </c>
      <c r="AW220" s="13" t="s">
        <v>30</v>
      </c>
      <c r="AX220" s="13" t="s">
        <v>73</v>
      </c>
      <c r="AY220" s="238" t="s">
        <v>142</v>
      </c>
    </row>
    <row r="221" spans="1:65" s="14" customFormat="1" ht="10.199999999999999">
      <c r="B221" s="239"/>
      <c r="C221" s="240"/>
      <c r="D221" s="229" t="s">
        <v>169</v>
      </c>
      <c r="E221" s="241" t="s">
        <v>1</v>
      </c>
      <c r="F221" s="242" t="s">
        <v>170</v>
      </c>
      <c r="G221" s="240"/>
      <c r="H221" s="243">
        <v>10.199999999999999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169</v>
      </c>
      <c r="AU221" s="249" t="s">
        <v>83</v>
      </c>
      <c r="AV221" s="14" t="s">
        <v>150</v>
      </c>
      <c r="AW221" s="14" t="s">
        <v>30</v>
      </c>
      <c r="AX221" s="14" t="s">
        <v>81</v>
      </c>
      <c r="AY221" s="249" t="s">
        <v>142</v>
      </c>
    </row>
    <row r="222" spans="1:65" s="2" customFormat="1" ht="16.5" customHeight="1">
      <c r="A222" s="34"/>
      <c r="B222" s="35"/>
      <c r="C222" s="217" t="s">
        <v>370</v>
      </c>
      <c r="D222" s="217" t="s">
        <v>163</v>
      </c>
      <c r="E222" s="218" t="s">
        <v>1584</v>
      </c>
      <c r="F222" s="219" t="s">
        <v>1585</v>
      </c>
      <c r="G222" s="220" t="s">
        <v>154</v>
      </c>
      <c r="H222" s="221">
        <v>2.04</v>
      </c>
      <c r="I222" s="222"/>
      <c r="J222" s="223">
        <f>ROUND(I222*H222,2)</f>
        <v>0</v>
      </c>
      <c r="K222" s="219" t="s">
        <v>149</v>
      </c>
      <c r="L222" s="224"/>
      <c r="M222" s="225" t="s">
        <v>1</v>
      </c>
      <c r="N222" s="226" t="s">
        <v>40</v>
      </c>
      <c r="O222" s="72"/>
      <c r="P222" s="213">
        <f>O222*H222</f>
        <v>0</v>
      </c>
      <c r="Q222" s="213">
        <v>0.222</v>
      </c>
      <c r="R222" s="213">
        <f>Q222*H222</f>
        <v>0.45288</v>
      </c>
      <c r="S222" s="213">
        <v>0</v>
      </c>
      <c r="T222" s="214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15" t="s">
        <v>1286</v>
      </c>
      <c r="AT222" s="215" t="s">
        <v>163</v>
      </c>
      <c r="AU222" s="215" t="s">
        <v>83</v>
      </c>
      <c r="AY222" s="17" t="s">
        <v>142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150</v>
      </c>
      <c r="BK222" s="216">
        <f>ROUND(I222*H222,2)</f>
        <v>0</v>
      </c>
      <c r="BL222" s="17" t="s">
        <v>410</v>
      </c>
      <c r="BM222" s="215" t="s">
        <v>609</v>
      </c>
    </row>
    <row r="223" spans="1:65" s="13" customFormat="1" ht="10.199999999999999">
      <c r="B223" s="227"/>
      <c r="C223" s="228"/>
      <c r="D223" s="229" t="s">
        <v>169</v>
      </c>
      <c r="E223" s="230" t="s">
        <v>1</v>
      </c>
      <c r="F223" s="231" t="s">
        <v>1586</v>
      </c>
      <c r="G223" s="228"/>
      <c r="H223" s="232">
        <v>2.04</v>
      </c>
      <c r="I223" s="233"/>
      <c r="J223" s="228"/>
      <c r="K223" s="228"/>
      <c r="L223" s="234"/>
      <c r="M223" s="235"/>
      <c r="N223" s="236"/>
      <c r="O223" s="236"/>
      <c r="P223" s="236"/>
      <c r="Q223" s="236"/>
      <c r="R223" s="236"/>
      <c r="S223" s="236"/>
      <c r="T223" s="237"/>
      <c r="AT223" s="238" t="s">
        <v>169</v>
      </c>
      <c r="AU223" s="238" t="s">
        <v>83</v>
      </c>
      <c r="AV223" s="13" t="s">
        <v>83</v>
      </c>
      <c r="AW223" s="13" t="s">
        <v>30</v>
      </c>
      <c r="AX223" s="13" t="s">
        <v>73</v>
      </c>
      <c r="AY223" s="238" t="s">
        <v>142</v>
      </c>
    </row>
    <row r="224" spans="1:65" s="14" customFormat="1" ht="10.199999999999999">
      <c r="B224" s="239"/>
      <c r="C224" s="240"/>
      <c r="D224" s="229" t="s">
        <v>169</v>
      </c>
      <c r="E224" s="241" t="s">
        <v>1</v>
      </c>
      <c r="F224" s="242" t="s">
        <v>170</v>
      </c>
      <c r="G224" s="240"/>
      <c r="H224" s="243">
        <v>2.04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AT224" s="249" t="s">
        <v>169</v>
      </c>
      <c r="AU224" s="249" t="s">
        <v>83</v>
      </c>
      <c r="AV224" s="14" t="s">
        <v>150</v>
      </c>
      <c r="AW224" s="14" t="s">
        <v>30</v>
      </c>
      <c r="AX224" s="14" t="s">
        <v>81</v>
      </c>
      <c r="AY224" s="249" t="s">
        <v>142</v>
      </c>
    </row>
    <row r="225" spans="1:65" s="2" customFormat="1" ht="21.75" customHeight="1">
      <c r="A225" s="34"/>
      <c r="B225" s="35"/>
      <c r="C225" s="204" t="s">
        <v>374</v>
      </c>
      <c r="D225" s="204" t="s">
        <v>145</v>
      </c>
      <c r="E225" s="205" t="s">
        <v>1587</v>
      </c>
      <c r="F225" s="206" t="s">
        <v>1588</v>
      </c>
      <c r="G225" s="207" t="s">
        <v>154</v>
      </c>
      <c r="H225" s="208">
        <v>38.4</v>
      </c>
      <c r="I225" s="209"/>
      <c r="J225" s="210">
        <f>ROUND(I225*H225,2)</f>
        <v>0</v>
      </c>
      <c r="K225" s="206" t="s">
        <v>149</v>
      </c>
      <c r="L225" s="39"/>
      <c r="M225" s="211" t="s">
        <v>1</v>
      </c>
      <c r="N225" s="212" t="s">
        <v>40</v>
      </c>
      <c r="O225" s="72"/>
      <c r="P225" s="213">
        <f>O225*H225</f>
        <v>0</v>
      </c>
      <c r="Q225" s="213">
        <v>8.4250000000000005E-2</v>
      </c>
      <c r="R225" s="213">
        <f>Q225*H225</f>
        <v>3.2352000000000003</v>
      </c>
      <c r="S225" s="213">
        <v>0</v>
      </c>
      <c r="T225" s="214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5" t="s">
        <v>410</v>
      </c>
      <c r="AT225" s="215" t="s">
        <v>145</v>
      </c>
      <c r="AU225" s="215" t="s">
        <v>83</v>
      </c>
      <c r="AY225" s="17" t="s">
        <v>142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150</v>
      </c>
      <c r="BK225" s="216">
        <f>ROUND(I225*H225,2)</f>
        <v>0</v>
      </c>
      <c r="BL225" s="17" t="s">
        <v>410</v>
      </c>
      <c r="BM225" s="215" t="s">
        <v>626</v>
      </c>
    </row>
    <row r="226" spans="1:65" s="13" customFormat="1" ht="10.199999999999999">
      <c r="B226" s="227"/>
      <c r="C226" s="228"/>
      <c r="D226" s="229" t="s">
        <v>169</v>
      </c>
      <c r="E226" s="230" t="s">
        <v>1</v>
      </c>
      <c r="F226" s="231" t="s">
        <v>1589</v>
      </c>
      <c r="G226" s="228"/>
      <c r="H226" s="232">
        <v>38.4</v>
      </c>
      <c r="I226" s="233"/>
      <c r="J226" s="228"/>
      <c r="K226" s="228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169</v>
      </c>
      <c r="AU226" s="238" t="s">
        <v>83</v>
      </c>
      <c r="AV226" s="13" t="s">
        <v>83</v>
      </c>
      <c r="AW226" s="13" t="s">
        <v>30</v>
      </c>
      <c r="AX226" s="13" t="s">
        <v>73</v>
      </c>
      <c r="AY226" s="238" t="s">
        <v>142</v>
      </c>
    </row>
    <row r="227" spans="1:65" s="14" customFormat="1" ht="10.199999999999999">
      <c r="B227" s="239"/>
      <c r="C227" s="240"/>
      <c r="D227" s="229" t="s">
        <v>169</v>
      </c>
      <c r="E227" s="241" t="s">
        <v>1</v>
      </c>
      <c r="F227" s="242" t="s">
        <v>170</v>
      </c>
      <c r="G227" s="240"/>
      <c r="H227" s="243">
        <v>38.4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AT227" s="249" t="s">
        <v>169</v>
      </c>
      <c r="AU227" s="249" t="s">
        <v>83</v>
      </c>
      <c r="AV227" s="14" t="s">
        <v>150</v>
      </c>
      <c r="AW227" s="14" t="s">
        <v>30</v>
      </c>
      <c r="AX227" s="14" t="s">
        <v>81</v>
      </c>
      <c r="AY227" s="249" t="s">
        <v>142</v>
      </c>
    </row>
    <row r="228" spans="1:65" s="2" customFormat="1" ht="16.5" customHeight="1">
      <c r="A228" s="34"/>
      <c r="B228" s="35"/>
      <c r="C228" s="217" t="s">
        <v>378</v>
      </c>
      <c r="D228" s="217" t="s">
        <v>163</v>
      </c>
      <c r="E228" s="218" t="s">
        <v>1590</v>
      </c>
      <c r="F228" s="219" t="s">
        <v>1591</v>
      </c>
      <c r="G228" s="220" t="s">
        <v>154</v>
      </c>
      <c r="H228" s="221">
        <v>7.68</v>
      </c>
      <c r="I228" s="222"/>
      <c r="J228" s="223">
        <f>ROUND(I228*H228,2)</f>
        <v>0</v>
      </c>
      <c r="K228" s="219" t="s">
        <v>149</v>
      </c>
      <c r="L228" s="224"/>
      <c r="M228" s="225" t="s">
        <v>1</v>
      </c>
      <c r="N228" s="226" t="s">
        <v>40</v>
      </c>
      <c r="O228" s="72"/>
      <c r="P228" s="213">
        <f>O228*H228</f>
        <v>0</v>
      </c>
      <c r="Q228" s="213">
        <v>0.14000000000000001</v>
      </c>
      <c r="R228" s="213">
        <f>Q228*H228</f>
        <v>1.0752000000000002</v>
      </c>
      <c r="S228" s="213">
        <v>0</v>
      </c>
      <c r="T228" s="214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5" t="s">
        <v>1286</v>
      </c>
      <c r="AT228" s="215" t="s">
        <v>163</v>
      </c>
      <c r="AU228" s="215" t="s">
        <v>83</v>
      </c>
      <c r="AY228" s="17" t="s">
        <v>142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150</v>
      </c>
      <c r="BK228" s="216">
        <f>ROUND(I228*H228,2)</f>
        <v>0</v>
      </c>
      <c r="BL228" s="17" t="s">
        <v>410</v>
      </c>
      <c r="BM228" s="215" t="s">
        <v>638</v>
      </c>
    </row>
    <row r="229" spans="1:65" s="2" customFormat="1" ht="19.2">
      <c r="A229" s="34"/>
      <c r="B229" s="35"/>
      <c r="C229" s="36"/>
      <c r="D229" s="229" t="s">
        <v>206</v>
      </c>
      <c r="E229" s="36"/>
      <c r="F229" s="250" t="s">
        <v>1592</v>
      </c>
      <c r="G229" s="36"/>
      <c r="H229" s="36"/>
      <c r="I229" s="116"/>
      <c r="J229" s="36"/>
      <c r="K229" s="36"/>
      <c r="L229" s="39"/>
      <c r="M229" s="251"/>
      <c r="N229" s="252"/>
      <c r="O229" s="72"/>
      <c r="P229" s="72"/>
      <c r="Q229" s="72"/>
      <c r="R229" s="72"/>
      <c r="S229" s="72"/>
      <c r="T229" s="73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206</v>
      </c>
      <c r="AU229" s="17" t="s">
        <v>83</v>
      </c>
    </row>
    <row r="230" spans="1:65" s="13" customFormat="1" ht="10.199999999999999">
      <c r="B230" s="227"/>
      <c r="C230" s="228"/>
      <c r="D230" s="229" t="s">
        <v>169</v>
      </c>
      <c r="E230" s="230" t="s">
        <v>1</v>
      </c>
      <c r="F230" s="231" t="s">
        <v>1593</v>
      </c>
      <c r="G230" s="228"/>
      <c r="H230" s="232">
        <v>7.68</v>
      </c>
      <c r="I230" s="233"/>
      <c r="J230" s="228"/>
      <c r="K230" s="228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169</v>
      </c>
      <c r="AU230" s="238" t="s">
        <v>83</v>
      </c>
      <c r="AV230" s="13" t="s">
        <v>83</v>
      </c>
      <c r="AW230" s="13" t="s">
        <v>30</v>
      </c>
      <c r="AX230" s="13" t="s">
        <v>73</v>
      </c>
      <c r="AY230" s="238" t="s">
        <v>142</v>
      </c>
    </row>
    <row r="231" spans="1:65" s="14" customFormat="1" ht="10.199999999999999">
      <c r="B231" s="239"/>
      <c r="C231" s="240"/>
      <c r="D231" s="229" t="s">
        <v>169</v>
      </c>
      <c r="E231" s="241" t="s">
        <v>1</v>
      </c>
      <c r="F231" s="242" t="s">
        <v>170</v>
      </c>
      <c r="G231" s="240"/>
      <c r="H231" s="243">
        <v>7.68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AT231" s="249" t="s">
        <v>169</v>
      </c>
      <c r="AU231" s="249" t="s">
        <v>83</v>
      </c>
      <c r="AV231" s="14" t="s">
        <v>150</v>
      </c>
      <c r="AW231" s="14" t="s">
        <v>30</v>
      </c>
      <c r="AX231" s="14" t="s">
        <v>81</v>
      </c>
      <c r="AY231" s="249" t="s">
        <v>142</v>
      </c>
    </row>
    <row r="232" spans="1:65" s="2" customFormat="1" ht="21.75" customHeight="1">
      <c r="A232" s="34"/>
      <c r="B232" s="35"/>
      <c r="C232" s="204" t="s">
        <v>382</v>
      </c>
      <c r="D232" s="204" t="s">
        <v>145</v>
      </c>
      <c r="E232" s="205" t="s">
        <v>1594</v>
      </c>
      <c r="F232" s="206" t="s">
        <v>1595</v>
      </c>
      <c r="G232" s="207" t="s">
        <v>154</v>
      </c>
      <c r="H232" s="208">
        <v>8.16</v>
      </c>
      <c r="I232" s="209"/>
      <c r="J232" s="210">
        <f>ROUND(I232*H232,2)</f>
        <v>0</v>
      </c>
      <c r="K232" s="206" t="s">
        <v>149</v>
      </c>
      <c r="L232" s="39"/>
      <c r="M232" s="211" t="s">
        <v>1</v>
      </c>
      <c r="N232" s="212" t="s">
        <v>40</v>
      </c>
      <c r="O232" s="72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5" t="s">
        <v>410</v>
      </c>
      <c r="AT232" s="215" t="s">
        <v>145</v>
      </c>
      <c r="AU232" s="215" t="s">
        <v>83</v>
      </c>
      <c r="AY232" s="17" t="s">
        <v>142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150</v>
      </c>
      <c r="BK232" s="216">
        <f>ROUND(I232*H232,2)</f>
        <v>0</v>
      </c>
      <c r="BL232" s="17" t="s">
        <v>410</v>
      </c>
      <c r="BM232" s="215" t="s">
        <v>650</v>
      </c>
    </row>
    <row r="233" spans="1:65" s="13" customFormat="1" ht="10.199999999999999">
      <c r="B233" s="227"/>
      <c r="C233" s="228"/>
      <c r="D233" s="229" t="s">
        <v>169</v>
      </c>
      <c r="E233" s="230" t="s">
        <v>1</v>
      </c>
      <c r="F233" s="231" t="s">
        <v>1596</v>
      </c>
      <c r="G233" s="228"/>
      <c r="H233" s="232">
        <v>8.16</v>
      </c>
      <c r="I233" s="233"/>
      <c r="J233" s="228"/>
      <c r="K233" s="228"/>
      <c r="L233" s="234"/>
      <c r="M233" s="235"/>
      <c r="N233" s="236"/>
      <c r="O233" s="236"/>
      <c r="P233" s="236"/>
      <c r="Q233" s="236"/>
      <c r="R233" s="236"/>
      <c r="S233" s="236"/>
      <c r="T233" s="237"/>
      <c r="AT233" s="238" t="s">
        <v>169</v>
      </c>
      <c r="AU233" s="238" t="s">
        <v>83</v>
      </c>
      <c r="AV233" s="13" t="s">
        <v>83</v>
      </c>
      <c r="AW233" s="13" t="s">
        <v>30</v>
      </c>
      <c r="AX233" s="13" t="s">
        <v>73</v>
      </c>
      <c r="AY233" s="238" t="s">
        <v>142</v>
      </c>
    </row>
    <row r="234" spans="1:65" s="14" customFormat="1" ht="10.199999999999999">
      <c r="B234" s="239"/>
      <c r="C234" s="240"/>
      <c r="D234" s="229" t="s">
        <v>169</v>
      </c>
      <c r="E234" s="241" t="s">
        <v>1</v>
      </c>
      <c r="F234" s="242" t="s">
        <v>170</v>
      </c>
      <c r="G234" s="240"/>
      <c r="H234" s="243">
        <v>8.16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AT234" s="249" t="s">
        <v>169</v>
      </c>
      <c r="AU234" s="249" t="s">
        <v>83</v>
      </c>
      <c r="AV234" s="14" t="s">
        <v>150</v>
      </c>
      <c r="AW234" s="14" t="s">
        <v>30</v>
      </c>
      <c r="AX234" s="14" t="s">
        <v>81</v>
      </c>
      <c r="AY234" s="249" t="s">
        <v>142</v>
      </c>
    </row>
    <row r="235" spans="1:65" s="2" customFormat="1" ht="21.75" customHeight="1">
      <c r="A235" s="34"/>
      <c r="B235" s="35"/>
      <c r="C235" s="204" t="s">
        <v>386</v>
      </c>
      <c r="D235" s="204" t="s">
        <v>145</v>
      </c>
      <c r="E235" s="205" t="s">
        <v>1597</v>
      </c>
      <c r="F235" s="206" t="s">
        <v>1598</v>
      </c>
      <c r="G235" s="207" t="s">
        <v>154</v>
      </c>
      <c r="H235" s="208">
        <v>30.72</v>
      </c>
      <c r="I235" s="209"/>
      <c r="J235" s="210">
        <f>ROUND(I235*H235,2)</f>
        <v>0</v>
      </c>
      <c r="K235" s="206" t="s">
        <v>149</v>
      </c>
      <c r="L235" s="39"/>
      <c r="M235" s="211" t="s">
        <v>1</v>
      </c>
      <c r="N235" s="212" t="s">
        <v>40</v>
      </c>
      <c r="O235" s="72"/>
      <c r="P235" s="213">
        <f>O235*H235</f>
        <v>0</v>
      </c>
      <c r="Q235" s="213">
        <v>0</v>
      </c>
      <c r="R235" s="213">
        <f>Q235*H235</f>
        <v>0</v>
      </c>
      <c r="S235" s="213">
        <v>0</v>
      </c>
      <c r="T235" s="214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5" t="s">
        <v>410</v>
      </c>
      <c r="AT235" s="215" t="s">
        <v>145</v>
      </c>
      <c r="AU235" s="215" t="s">
        <v>83</v>
      </c>
      <c r="AY235" s="17" t="s">
        <v>142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7" t="s">
        <v>150</v>
      </c>
      <c r="BK235" s="216">
        <f>ROUND(I235*H235,2)</f>
        <v>0</v>
      </c>
      <c r="BL235" s="17" t="s">
        <v>410</v>
      </c>
      <c r="BM235" s="215" t="s">
        <v>658</v>
      </c>
    </row>
    <row r="236" spans="1:65" s="13" customFormat="1" ht="10.199999999999999">
      <c r="B236" s="227"/>
      <c r="C236" s="228"/>
      <c r="D236" s="229" t="s">
        <v>169</v>
      </c>
      <c r="E236" s="230" t="s">
        <v>1</v>
      </c>
      <c r="F236" s="231" t="s">
        <v>1599</v>
      </c>
      <c r="G236" s="228"/>
      <c r="H236" s="232">
        <v>30.72</v>
      </c>
      <c r="I236" s="233"/>
      <c r="J236" s="228"/>
      <c r="K236" s="228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169</v>
      </c>
      <c r="AU236" s="238" t="s">
        <v>83</v>
      </c>
      <c r="AV236" s="13" t="s">
        <v>83</v>
      </c>
      <c r="AW236" s="13" t="s">
        <v>30</v>
      </c>
      <c r="AX236" s="13" t="s">
        <v>73</v>
      </c>
      <c r="AY236" s="238" t="s">
        <v>142</v>
      </c>
    </row>
    <row r="237" spans="1:65" s="14" customFormat="1" ht="10.199999999999999">
      <c r="B237" s="239"/>
      <c r="C237" s="240"/>
      <c r="D237" s="229" t="s">
        <v>169</v>
      </c>
      <c r="E237" s="241" t="s">
        <v>1</v>
      </c>
      <c r="F237" s="242" t="s">
        <v>170</v>
      </c>
      <c r="G237" s="240"/>
      <c r="H237" s="243">
        <v>30.72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AT237" s="249" t="s">
        <v>169</v>
      </c>
      <c r="AU237" s="249" t="s">
        <v>83</v>
      </c>
      <c r="AV237" s="14" t="s">
        <v>150</v>
      </c>
      <c r="AW237" s="14" t="s">
        <v>30</v>
      </c>
      <c r="AX237" s="14" t="s">
        <v>81</v>
      </c>
      <c r="AY237" s="249" t="s">
        <v>142</v>
      </c>
    </row>
    <row r="238" spans="1:65" s="2" customFormat="1" ht="21.75" customHeight="1">
      <c r="A238" s="34"/>
      <c r="B238" s="35"/>
      <c r="C238" s="204" t="s">
        <v>390</v>
      </c>
      <c r="D238" s="204" t="s">
        <v>145</v>
      </c>
      <c r="E238" s="205" t="s">
        <v>1600</v>
      </c>
      <c r="F238" s="206" t="s">
        <v>1601</v>
      </c>
      <c r="G238" s="207" t="s">
        <v>154</v>
      </c>
      <c r="H238" s="208">
        <v>2.4</v>
      </c>
      <c r="I238" s="209"/>
      <c r="J238" s="210">
        <f>ROUND(I238*H238,2)</f>
        <v>0</v>
      </c>
      <c r="K238" s="206" t="s">
        <v>149</v>
      </c>
      <c r="L238" s="39"/>
      <c r="M238" s="211" t="s">
        <v>1</v>
      </c>
      <c r="N238" s="212" t="s">
        <v>40</v>
      </c>
      <c r="O238" s="72"/>
      <c r="P238" s="213">
        <f>O238*H238</f>
        <v>0</v>
      </c>
      <c r="Q238" s="213">
        <v>0.15192</v>
      </c>
      <c r="R238" s="213">
        <f>Q238*H238</f>
        <v>0.36460799999999999</v>
      </c>
      <c r="S238" s="213">
        <v>0</v>
      </c>
      <c r="T238" s="214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5" t="s">
        <v>410</v>
      </c>
      <c r="AT238" s="215" t="s">
        <v>145</v>
      </c>
      <c r="AU238" s="215" t="s">
        <v>83</v>
      </c>
      <c r="AY238" s="17" t="s">
        <v>142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150</v>
      </c>
      <c r="BK238" s="216">
        <f>ROUND(I238*H238,2)</f>
        <v>0</v>
      </c>
      <c r="BL238" s="17" t="s">
        <v>410</v>
      </c>
      <c r="BM238" s="215" t="s">
        <v>666</v>
      </c>
    </row>
    <row r="239" spans="1:65" s="13" customFormat="1" ht="10.199999999999999">
      <c r="B239" s="227"/>
      <c r="C239" s="228"/>
      <c r="D239" s="229" t="s">
        <v>169</v>
      </c>
      <c r="E239" s="230" t="s">
        <v>1</v>
      </c>
      <c r="F239" s="231" t="s">
        <v>1566</v>
      </c>
      <c r="G239" s="228"/>
      <c r="H239" s="232">
        <v>2.4</v>
      </c>
      <c r="I239" s="233"/>
      <c r="J239" s="228"/>
      <c r="K239" s="228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169</v>
      </c>
      <c r="AU239" s="238" t="s">
        <v>83</v>
      </c>
      <c r="AV239" s="13" t="s">
        <v>83</v>
      </c>
      <c r="AW239" s="13" t="s">
        <v>30</v>
      </c>
      <c r="AX239" s="13" t="s">
        <v>73</v>
      </c>
      <c r="AY239" s="238" t="s">
        <v>142</v>
      </c>
    </row>
    <row r="240" spans="1:65" s="14" customFormat="1" ht="10.199999999999999">
      <c r="B240" s="239"/>
      <c r="C240" s="240"/>
      <c r="D240" s="229" t="s">
        <v>169</v>
      </c>
      <c r="E240" s="241" t="s">
        <v>1</v>
      </c>
      <c r="F240" s="242" t="s">
        <v>170</v>
      </c>
      <c r="G240" s="240"/>
      <c r="H240" s="243">
        <v>2.4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AT240" s="249" t="s">
        <v>169</v>
      </c>
      <c r="AU240" s="249" t="s">
        <v>83</v>
      </c>
      <c r="AV240" s="14" t="s">
        <v>150</v>
      </c>
      <c r="AW240" s="14" t="s">
        <v>30</v>
      </c>
      <c r="AX240" s="14" t="s">
        <v>81</v>
      </c>
      <c r="AY240" s="249" t="s">
        <v>142</v>
      </c>
    </row>
    <row r="241" spans="1:65" s="12" customFormat="1" ht="22.8" customHeight="1">
      <c r="B241" s="188"/>
      <c r="C241" s="189"/>
      <c r="D241" s="190" t="s">
        <v>72</v>
      </c>
      <c r="E241" s="202" t="s">
        <v>184</v>
      </c>
      <c r="F241" s="202" t="s">
        <v>283</v>
      </c>
      <c r="G241" s="189"/>
      <c r="H241" s="189"/>
      <c r="I241" s="192"/>
      <c r="J241" s="203">
        <f>BK241</f>
        <v>0</v>
      </c>
      <c r="K241" s="189"/>
      <c r="L241" s="194"/>
      <c r="M241" s="195"/>
      <c r="N241" s="196"/>
      <c r="O241" s="196"/>
      <c r="P241" s="197">
        <f>SUM(P242:P244)</f>
        <v>0</v>
      </c>
      <c r="Q241" s="196"/>
      <c r="R241" s="197">
        <f>SUM(R242:R244)</f>
        <v>0</v>
      </c>
      <c r="S241" s="196"/>
      <c r="T241" s="198">
        <f>SUM(T242:T244)</f>
        <v>0</v>
      </c>
      <c r="AR241" s="199" t="s">
        <v>81</v>
      </c>
      <c r="AT241" s="200" t="s">
        <v>72</v>
      </c>
      <c r="AU241" s="200" t="s">
        <v>81</v>
      </c>
      <c r="AY241" s="199" t="s">
        <v>142</v>
      </c>
      <c r="BK241" s="201">
        <f>SUM(BK242:BK244)</f>
        <v>0</v>
      </c>
    </row>
    <row r="242" spans="1:65" s="2" customFormat="1" ht="21.75" customHeight="1">
      <c r="A242" s="34"/>
      <c r="B242" s="35"/>
      <c r="C242" s="204" t="s">
        <v>394</v>
      </c>
      <c r="D242" s="204" t="s">
        <v>145</v>
      </c>
      <c r="E242" s="205" t="s">
        <v>1602</v>
      </c>
      <c r="F242" s="206" t="s">
        <v>1603</v>
      </c>
      <c r="G242" s="207" t="s">
        <v>1267</v>
      </c>
      <c r="H242" s="208">
        <v>24</v>
      </c>
      <c r="I242" s="209"/>
      <c r="J242" s="210">
        <f>ROUND(I242*H242,2)</f>
        <v>0</v>
      </c>
      <c r="K242" s="206" t="s">
        <v>149</v>
      </c>
      <c r="L242" s="39"/>
      <c r="M242" s="211" t="s">
        <v>1</v>
      </c>
      <c r="N242" s="212" t="s">
        <v>40</v>
      </c>
      <c r="O242" s="72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5" t="s">
        <v>150</v>
      </c>
      <c r="AT242" s="215" t="s">
        <v>145</v>
      </c>
      <c r="AU242" s="215" t="s">
        <v>83</v>
      </c>
      <c r="AY242" s="17" t="s">
        <v>142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150</v>
      </c>
      <c r="BK242" s="216">
        <f>ROUND(I242*H242,2)</f>
        <v>0</v>
      </c>
      <c r="BL242" s="17" t="s">
        <v>150</v>
      </c>
      <c r="BM242" s="215" t="s">
        <v>674</v>
      </c>
    </row>
    <row r="243" spans="1:65" s="13" customFormat="1" ht="10.199999999999999">
      <c r="B243" s="227"/>
      <c r="C243" s="228"/>
      <c r="D243" s="229" t="s">
        <v>169</v>
      </c>
      <c r="E243" s="230" t="s">
        <v>1</v>
      </c>
      <c r="F243" s="231" t="s">
        <v>1604</v>
      </c>
      <c r="G243" s="228"/>
      <c r="H243" s="232">
        <v>24</v>
      </c>
      <c r="I243" s="233"/>
      <c r="J243" s="228"/>
      <c r="K243" s="228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169</v>
      </c>
      <c r="AU243" s="238" t="s">
        <v>83</v>
      </c>
      <c r="AV243" s="13" t="s">
        <v>83</v>
      </c>
      <c r="AW243" s="13" t="s">
        <v>30</v>
      </c>
      <c r="AX243" s="13" t="s">
        <v>73</v>
      </c>
      <c r="AY243" s="238" t="s">
        <v>142</v>
      </c>
    </row>
    <row r="244" spans="1:65" s="14" customFormat="1" ht="10.199999999999999">
      <c r="B244" s="239"/>
      <c r="C244" s="240"/>
      <c r="D244" s="229" t="s">
        <v>169</v>
      </c>
      <c r="E244" s="241" t="s">
        <v>1</v>
      </c>
      <c r="F244" s="242" t="s">
        <v>170</v>
      </c>
      <c r="G244" s="240"/>
      <c r="H244" s="243">
        <v>24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AT244" s="249" t="s">
        <v>169</v>
      </c>
      <c r="AU244" s="249" t="s">
        <v>83</v>
      </c>
      <c r="AV244" s="14" t="s">
        <v>150</v>
      </c>
      <c r="AW244" s="14" t="s">
        <v>30</v>
      </c>
      <c r="AX244" s="14" t="s">
        <v>81</v>
      </c>
      <c r="AY244" s="249" t="s">
        <v>142</v>
      </c>
    </row>
    <row r="245" spans="1:65" s="12" customFormat="1" ht="25.95" customHeight="1">
      <c r="B245" s="188"/>
      <c r="C245" s="189"/>
      <c r="D245" s="190" t="s">
        <v>72</v>
      </c>
      <c r="E245" s="191" t="s">
        <v>1362</v>
      </c>
      <c r="F245" s="191" t="s">
        <v>1363</v>
      </c>
      <c r="G245" s="189"/>
      <c r="H245" s="189"/>
      <c r="I245" s="192"/>
      <c r="J245" s="193">
        <f>BK245</f>
        <v>0</v>
      </c>
      <c r="K245" s="189"/>
      <c r="L245" s="194"/>
      <c r="M245" s="195"/>
      <c r="N245" s="196"/>
      <c r="O245" s="196"/>
      <c r="P245" s="197">
        <f>P246</f>
        <v>0</v>
      </c>
      <c r="Q245" s="196"/>
      <c r="R245" s="197">
        <f>R246</f>
        <v>0</v>
      </c>
      <c r="S245" s="196"/>
      <c r="T245" s="198">
        <f>T246</f>
        <v>0</v>
      </c>
      <c r="AR245" s="199" t="s">
        <v>162</v>
      </c>
      <c r="AT245" s="200" t="s">
        <v>72</v>
      </c>
      <c r="AU245" s="200" t="s">
        <v>73</v>
      </c>
      <c r="AY245" s="199" t="s">
        <v>142</v>
      </c>
      <c r="BK245" s="201">
        <f>BK246</f>
        <v>0</v>
      </c>
    </row>
    <row r="246" spans="1:65" s="12" customFormat="1" ht="22.8" customHeight="1">
      <c r="B246" s="188"/>
      <c r="C246" s="189"/>
      <c r="D246" s="190" t="s">
        <v>72</v>
      </c>
      <c r="E246" s="202" t="s">
        <v>1605</v>
      </c>
      <c r="F246" s="202" t="s">
        <v>1606</v>
      </c>
      <c r="G246" s="189"/>
      <c r="H246" s="189"/>
      <c r="I246" s="192"/>
      <c r="J246" s="203">
        <f>BK246</f>
        <v>0</v>
      </c>
      <c r="K246" s="189"/>
      <c r="L246" s="194"/>
      <c r="M246" s="195"/>
      <c r="N246" s="196"/>
      <c r="O246" s="196"/>
      <c r="P246" s="197">
        <f>SUM(P247:P249)</f>
        <v>0</v>
      </c>
      <c r="Q246" s="196"/>
      <c r="R246" s="197">
        <f>SUM(R247:R249)</f>
        <v>0</v>
      </c>
      <c r="S246" s="196"/>
      <c r="T246" s="198">
        <f>SUM(T247:T249)</f>
        <v>0</v>
      </c>
      <c r="AR246" s="199" t="s">
        <v>162</v>
      </c>
      <c r="AT246" s="200" t="s">
        <v>72</v>
      </c>
      <c r="AU246" s="200" t="s">
        <v>81</v>
      </c>
      <c r="AY246" s="199" t="s">
        <v>142</v>
      </c>
      <c r="BK246" s="201">
        <f>SUM(BK247:BK249)</f>
        <v>0</v>
      </c>
    </row>
    <row r="247" spans="1:65" s="2" customFormat="1" ht="16.5" customHeight="1">
      <c r="A247" s="34"/>
      <c r="B247" s="35"/>
      <c r="C247" s="204" t="s">
        <v>398</v>
      </c>
      <c r="D247" s="204" t="s">
        <v>145</v>
      </c>
      <c r="E247" s="205" t="s">
        <v>1607</v>
      </c>
      <c r="F247" s="206" t="s">
        <v>1608</v>
      </c>
      <c r="G247" s="207" t="s">
        <v>1171</v>
      </c>
      <c r="H247" s="208">
        <v>1</v>
      </c>
      <c r="I247" s="209"/>
      <c r="J247" s="210">
        <f>ROUND(I247*H247,2)</f>
        <v>0</v>
      </c>
      <c r="K247" s="206" t="s">
        <v>149</v>
      </c>
      <c r="L247" s="39"/>
      <c r="M247" s="211" t="s">
        <v>1</v>
      </c>
      <c r="N247" s="212" t="s">
        <v>40</v>
      </c>
      <c r="O247" s="72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5" t="s">
        <v>150</v>
      </c>
      <c r="AT247" s="215" t="s">
        <v>145</v>
      </c>
      <c r="AU247" s="215" t="s">
        <v>83</v>
      </c>
      <c r="AY247" s="17" t="s">
        <v>142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150</v>
      </c>
      <c r="BK247" s="216">
        <f>ROUND(I247*H247,2)</f>
        <v>0</v>
      </c>
      <c r="BL247" s="17" t="s">
        <v>150</v>
      </c>
      <c r="BM247" s="215" t="s">
        <v>682</v>
      </c>
    </row>
    <row r="248" spans="1:65" s="13" customFormat="1" ht="20.399999999999999">
      <c r="B248" s="227"/>
      <c r="C248" s="228"/>
      <c r="D248" s="229" t="s">
        <v>169</v>
      </c>
      <c r="E248" s="230" t="s">
        <v>1</v>
      </c>
      <c r="F248" s="231" t="s">
        <v>1609</v>
      </c>
      <c r="G248" s="228"/>
      <c r="H248" s="232">
        <v>1</v>
      </c>
      <c r="I248" s="233"/>
      <c r="J248" s="228"/>
      <c r="K248" s="228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169</v>
      </c>
      <c r="AU248" s="238" t="s">
        <v>83</v>
      </c>
      <c r="AV248" s="13" t="s">
        <v>83</v>
      </c>
      <c r="AW248" s="13" t="s">
        <v>30</v>
      </c>
      <c r="AX248" s="13" t="s">
        <v>73</v>
      </c>
      <c r="AY248" s="238" t="s">
        <v>142</v>
      </c>
    </row>
    <row r="249" spans="1:65" s="14" customFormat="1" ht="10.199999999999999">
      <c r="B249" s="239"/>
      <c r="C249" s="240"/>
      <c r="D249" s="229" t="s">
        <v>169</v>
      </c>
      <c r="E249" s="241" t="s">
        <v>1</v>
      </c>
      <c r="F249" s="242" t="s">
        <v>170</v>
      </c>
      <c r="G249" s="240"/>
      <c r="H249" s="243">
        <v>1</v>
      </c>
      <c r="I249" s="244"/>
      <c r="J249" s="240"/>
      <c r="K249" s="240"/>
      <c r="L249" s="245"/>
      <c r="M249" s="270"/>
      <c r="N249" s="271"/>
      <c r="O249" s="271"/>
      <c r="P249" s="271"/>
      <c r="Q249" s="271"/>
      <c r="R249" s="271"/>
      <c r="S249" s="271"/>
      <c r="T249" s="272"/>
      <c r="AT249" s="249" t="s">
        <v>169</v>
      </c>
      <c r="AU249" s="249" t="s">
        <v>83</v>
      </c>
      <c r="AV249" s="14" t="s">
        <v>150</v>
      </c>
      <c r="AW249" s="14" t="s">
        <v>30</v>
      </c>
      <c r="AX249" s="14" t="s">
        <v>81</v>
      </c>
      <c r="AY249" s="249" t="s">
        <v>142</v>
      </c>
    </row>
    <row r="250" spans="1:65" s="2" customFormat="1" ht="6.9" customHeight="1">
      <c r="A250" s="34"/>
      <c r="B250" s="55"/>
      <c r="C250" s="56"/>
      <c r="D250" s="56"/>
      <c r="E250" s="56"/>
      <c r="F250" s="56"/>
      <c r="G250" s="56"/>
      <c r="H250" s="56"/>
      <c r="I250" s="153"/>
      <c r="J250" s="56"/>
      <c r="K250" s="56"/>
      <c r="L250" s="39"/>
      <c r="M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</row>
  </sheetData>
  <sheetProtection algorithmName="SHA-512" hashValue="ctOtpClxBzSWclnNzCd9KdVPxCJP9Y4hHWT0LHMHrDCMSY35FmsPELUkeafl2z3gH7uqXYf8Hu3elEz9lB6fWw==" saltValue="43YGZe8xCvCJtfY0sViUKvLr2Eg+srwpmgXXtlCzuc/aioGko0r7R4Bukz6S7zSET52ZXDPeLzVz+JLfuQmRUg==" spinCount="100000" sheet="1" objects="1" scenarios="1" formatColumns="0" formatRows="0" autoFilter="0"/>
  <autoFilter ref="C124:K249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109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7" t="s">
        <v>92</v>
      </c>
    </row>
    <row r="3" spans="1:46" s="1" customFormat="1" ht="6.9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0"/>
      <c r="AT3" s="17" t="s">
        <v>83</v>
      </c>
    </row>
    <row r="4" spans="1:46" s="1" customFormat="1" ht="24.9" customHeight="1">
      <c r="B4" s="20"/>
      <c r="D4" s="113" t="s">
        <v>93</v>
      </c>
      <c r="I4" s="109"/>
      <c r="L4" s="20"/>
      <c r="M4" s="114" t="s">
        <v>10</v>
      </c>
      <c r="AT4" s="17" t="s">
        <v>30</v>
      </c>
    </row>
    <row r="5" spans="1:46" s="1" customFormat="1" ht="6.9" customHeight="1">
      <c r="B5" s="20"/>
      <c r="I5" s="109"/>
      <c r="L5" s="20"/>
    </row>
    <row r="6" spans="1:46" s="1" customFormat="1" ht="12" customHeight="1">
      <c r="B6" s="20"/>
      <c r="D6" s="115" t="s">
        <v>16</v>
      </c>
      <c r="I6" s="109"/>
      <c r="L6" s="20"/>
    </row>
    <row r="7" spans="1:46" s="1" customFormat="1" ht="16.5" customHeight="1">
      <c r="B7" s="20"/>
      <c r="E7" s="314" t="str">
        <f>'Rekapitulace stavby'!K6</f>
        <v>Protivín ON - oprava výpravní budovy</v>
      </c>
      <c r="F7" s="315"/>
      <c r="G7" s="315"/>
      <c r="H7" s="315"/>
      <c r="I7" s="109"/>
      <c r="L7" s="20"/>
    </row>
    <row r="8" spans="1:46" s="2" customFormat="1" ht="12" customHeight="1">
      <c r="A8" s="34"/>
      <c r="B8" s="39"/>
      <c r="C8" s="34"/>
      <c r="D8" s="115" t="s">
        <v>94</v>
      </c>
      <c r="E8" s="34"/>
      <c r="F8" s="34"/>
      <c r="G8" s="34"/>
      <c r="H8" s="34"/>
      <c r="I8" s="116"/>
      <c r="J8" s="34"/>
      <c r="K8" s="34"/>
      <c r="L8" s="5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1610</v>
      </c>
      <c r="F9" s="317"/>
      <c r="G9" s="317"/>
      <c r="H9" s="317"/>
      <c r="I9" s="116"/>
      <c r="J9" s="34"/>
      <c r="K9" s="34"/>
      <c r="L9" s="5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>
      <c r="A10" s="34"/>
      <c r="B10" s="39"/>
      <c r="C10" s="34"/>
      <c r="D10" s="34"/>
      <c r="E10" s="34"/>
      <c r="F10" s="34"/>
      <c r="G10" s="34"/>
      <c r="H10" s="34"/>
      <c r="I10" s="116"/>
      <c r="J10" s="34"/>
      <c r="K10" s="34"/>
      <c r="L10" s="5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5" t="s">
        <v>18</v>
      </c>
      <c r="E11" s="34"/>
      <c r="F11" s="117" t="s">
        <v>1</v>
      </c>
      <c r="G11" s="34"/>
      <c r="H11" s="34"/>
      <c r="I11" s="118" t="s">
        <v>19</v>
      </c>
      <c r="J11" s="117" t="s">
        <v>1</v>
      </c>
      <c r="K11" s="34"/>
      <c r="L11" s="5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5" t="s">
        <v>20</v>
      </c>
      <c r="E12" s="34"/>
      <c r="F12" s="117" t="s">
        <v>21</v>
      </c>
      <c r="G12" s="34"/>
      <c r="H12" s="34"/>
      <c r="I12" s="118" t="s">
        <v>22</v>
      </c>
      <c r="J12" s="119" t="str">
        <f>'Rekapitulace stavby'!AN8</f>
        <v>1. 6. 2020</v>
      </c>
      <c r="K12" s="34"/>
      <c r="L12" s="5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customHeight="1">
      <c r="A13" s="34"/>
      <c r="B13" s="39"/>
      <c r="C13" s="34"/>
      <c r="D13" s="34"/>
      <c r="E13" s="34"/>
      <c r="F13" s="34"/>
      <c r="G13" s="34"/>
      <c r="H13" s="34"/>
      <c r="I13" s="116"/>
      <c r="J13" s="34"/>
      <c r="K13" s="34"/>
      <c r="L13" s="5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5" t="s">
        <v>24</v>
      </c>
      <c r="E14" s="34"/>
      <c r="F14" s="34"/>
      <c r="G14" s="34"/>
      <c r="H14" s="34"/>
      <c r="I14" s="118" t="s">
        <v>25</v>
      </c>
      <c r="J14" s="117" t="str">
        <f>IF('Rekapitulace stavby'!AN10="","",'Rekapitulace stavby'!AN10)</f>
        <v/>
      </c>
      <c r="K14" s="34"/>
      <c r="L14" s="5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7" t="str">
        <f>IF('Rekapitulace stavby'!E11="","",'Rekapitulace stavby'!E11)</f>
        <v xml:space="preserve"> </v>
      </c>
      <c r="F15" s="34"/>
      <c r="G15" s="34"/>
      <c r="H15" s="34"/>
      <c r="I15" s="118" t="s">
        <v>26</v>
      </c>
      <c r="J15" s="117" t="str">
        <f>IF('Rekapitulace stavby'!AN11="","",'Rekapitulace stavby'!AN11)</f>
        <v/>
      </c>
      <c r="K15" s="34"/>
      <c r="L15" s="5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customHeight="1">
      <c r="A16" s="34"/>
      <c r="B16" s="39"/>
      <c r="C16" s="34"/>
      <c r="D16" s="34"/>
      <c r="E16" s="34"/>
      <c r="F16" s="34"/>
      <c r="G16" s="34"/>
      <c r="H16" s="34"/>
      <c r="I16" s="116"/>
      <c r="J16" s="34"/>
      <c r="K16" s="34"/>
      <c r="L16" s="5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5" t="s">
        <v>27</v>
      </c>
      <c r="E17" s="34"/>
      <c r="F17" s="34"/>
      <c r="G17" s="34"/>
      <c r="H17" s="34"/>
      <c r="I17" s="118" t="s">
        <v>25</v>
      </c>
      <c r="J17" s="30" t="str">
        <f>'Rekapitulace stavby'!AN13</f>
        <v>Vyplň údaj</v>
      </c>
      <c r="K17" s="34"/>
      <c r="L17" s="5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8" t="str">
        <f>'Rekapitulace stavby'!E14</f>
        <v>Vyplň údaj</v>
      </c>
      <c r="F18" s="319"/>
      <c r="G18" s="319"/>
      <c r="H18" s="319"/>
      <c r="I18" s="118" t="s">
        <v>26</v>
      </c>
      <c r="J18" s="30" t="str">
        <f>'Rekapitulace stavby'!AN14</f>
        <v>Vyplň údaj</v>
      </c>
      <c r="K18" s="34"/>
      <c r="L18" s="5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customHeight="1">
      <c r="A19" s="34"/>
      <c r="B19" s="39"/>
      <c r="C19" s="34"/>
      <c r="D19" s="34"/>
      <c r="E19" s="34"/>
      <c r="F19" s="34"/>
      <c r="G19" s="34"/>
      <c r="H19" s="34"/>
      <c r="I19" s="116"/>
      <c r="J19" s="34"/>
      <c r="K19" s="34"/>
      <c r="L19" s="5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5" t="s">
        <v>29</v>
      </c>
      <c r="E20" s="34"/>
      <c r="F20" s="34"/>
      <c r="G20" s="34"/>
      <c r="H20" s="34"/>
      <c r="I20" s="118" t="s">
        <v>25</v>
      </c>
      <c r="J20" s="117" t="str">
        <f>IF('Rekapitulace stavby'!AN16="","",'Rekapitulace stavby'!AN16)</f>
        <v/>
      </c>
      <c r="K20" s="34"/>
      <c r="L20" s="5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7" t="str">
        <f>IF('Rekapitulace stavby'!E17="","",'Rekapitulace stavby'!E17)</f>
        <v xml:space="preserve"> </v>
      </c>
      <c r="F21" s="34"/>
      <c r="G21" s="34"/>
      <c r="H21" s="34"/>
      <c r="I21" s="118" t="s">
        <v>26</v>
      </c>
      <c r="J21" s="117" t="str">
        <f>IF('Rekapitulace stavby'!AN17="","",'Rekapitulace stavby'!AN17)</f>
        <v/>
      </c>
      <c r="K21" s="34"/>
      <c r="L21" s="5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customHeight="1">
      <c r="A22" s="34"/>
      <c r="B22" s="39"/>
      <c r="C22" s="34"/>
      <c r="D22" s="34"/>
      <c r="E22" s="34"/>
      <c r="F22" s="34"/>
      <c r="G22" s="34"/>
      <c r="H22" s="34"/>
      <c r="I22" s="116"/>
      <c r="J22" s="34"/>
      <c r="K22" s="34"/>
      <c r="L22" s="5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5" t="s">
        <v>31</v>
      </c>
      <c r="E23" s="34"/>
      <c r="F23" s="34"/>
      <c r="G23" s="34"/>
      <c r="H23" s="34"/>
      <c r="I23" s="118" t="s">
        <v>25</v>
      </c>
      <c r="J23" s="117" t="str">
        <f>IF('Rekapitulace stavby'!AN19="","",'Rekapitulace stavby'!AN19)</f>
        <v/>
      </c>
      <c r="K23" s="34"/>
      <c r="L23" s="5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7" t="str">
        <f>IF('Rekapitulace stavby'!E20="","",'Rekapitulace stavby'!E20)</f>
        <v xml:space="preserve"> </v>
      </c>
      <c r="F24" s="34"/>
      <c r="G24" s="34"/>
      <c r="H24" s="34"/>
      <c r="I24" s="118" t="s">
        <v>26</v>
      </c>
      <c r="J24" s="117" t="str">
        <f>IF('Rekapitulace stavby'!AN20="","",'Rekapitulace stavby'!AN20)</f>
        <v/>
      </c>
      <c r="K24" s="34"/>
      <c r="L24" s="5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customHeight="1">
      <c r="A25" s="34"/>
      <c r="B25" s="39"/>
      <c r="C25" s="34"/>
      <c r="D25" s="34"/>
      <c r="E25" s="34"/>
      <c r="F25" s="34"/>
      <c r="G25" s="34"/>
      <c r="H25" s="34"/>
      <c r="I25" s="116"/>
      <c r="J25" s="34"/>
      <c r="K25" s="34"/>
      <c r="L25" s="5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5" t="s">
        <v>32</v>
      </c>
      <c r="E26" s="34"/>
      <c r="F26" s="34"/>
      <c r="G26" s="34"/>
      <c r="H26" s="34"/>
      <c r="I26" s="116"/>
      <c r="J26" s="34"/>
      <c r="K26" s="34"/>
      <c r="L26" s="5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0"/>
      <c r="B27" s="121"/>
      <c r="C27" s="120"/>
      <c r="D27" s="120"/>
      <c r="E27" s="320" t="s">
        <v>1</v>
      </c>
      <c r="F27" s="320"/>
      <c r="G27" s="320"/>
      <c r="H27" s="320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" customHeight="1">
      <c r="A28" s="34"/>
      <c r="B28" s="39"/>
      <c r="C28" s="34"/>
      <c r="D28" s="34"/>
      <c r="E28" s="34"/>
      <c r="F28" s="34"/>
      <c r="G28" s="34"/>
      <c r="H28" s="34"/>
      <c r="I28" s="116"/>
      <c r="J28" s="34"/>
      <c r="K28" s="34"/>
      <c r="L28" s="5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customHeight="1">
      <c r="A29" s="34"/>
      <c r="B29" s="39"/>
      <c r="C29" s="34"/>
      <c r="D29" s="124"/>
      <c r="E29" s="124"/>
      <c r="F29" s="124"/>
      <c r="G29" s="124"/>
      <c r="H29" s="124"/>
      <c r="I29" s="125"/>
      <c r="J29" s="124"/>
      <c r="K29" s="124"/>
      <c r="L29" s="5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33</v>
      </c>
      <c r="E30" s="34"/>
      <c r="F30" s="34"/>
      <c r="G30" s="34"/>
      <c r="H30" s="34"/>
      <c r="I30" s="116"/>
      <c r="J30" s="127">
        <f>ROUND(J130, 2)</f>
        <v>0</v>
      </c>
      <c r="K30" s="34"/>
      <c r="L30" s="5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customHeight="1">
      <c r="A31" s="34"/>
      <c r="B31" s="39"/>
      <c r="C31" s="34"/>
      <c r="D31" s="124"/>
      <c r="E31" s="124"/>
      <c r="F31" s="124"/>
      <c r="G31" s="124"/>
      <c r="H31" s="124"/>
      <c r="I31" s="125"/>
      <c r="J31" s="124"/>
      <c r="K31" s="124"/>
      <c r="L31" s="5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customHeight="1">
      <c r="A32" s="34"/>
      <c r="B32" s="39"/>
      <c r="C32" s="34"/>
      <c r="D32" s="34"/>
      <c r="E32" s="34"/>
      <c r="F32" s="128" t="s">
        <v>35</v>
      </c>
      <c r="G32" s="34"/>
      <c r="H32" s="34"/>
      <c r="I32" s="129" t="s">
        <v>34</v>
      </c>
      <c r="J32" s="128" t="s">
        <v>36</v>
      </c>
      <c r="K32" s="34"/>
      <c r="L32" s="5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hidden="1" customHeight="1">
      <c r="A33" s="34"/>
      <c r="B33" s="39"/>
      <c r="C33" s="34"/>
      <c r="D33" s="130" t="s">
        <v>37</v>
      </c>
      <c r="E33" s="115" t="s">
        <v>38</v>
      </c>
      <c r="F33" s="131">
        <f>ROUND((SUM(BE130:BE209)),  2)</f>
        <v>0</v>
      </c>
      <c r="G33" s="34"/>
      <c r="H33" s="34"/>
      <c r="I33" s="132">
        <v>0.21</v>
      </c>
      <c r="J33" s="131">
        <f>ROUND(((SUM(BE130:BE209))*I33),  2)</f>
        <v>0</v>
      </c>
      <c r="K33" s="34"/>
      <c r="L33" s="5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hidden="1" customHeight="1">
      <c r="A34" s="34"/>
      <c r="B34" s="39"/>
      <c r="C34" s="34"/>
      <c r="D34" s="34"/>
      <c r="E34" s="115" t="s">
        <v>39</v>
      </c>
      <c r="F34" s="131">
        <f>ROUND((SUM(BF130:BF209)),  2)</f>
        <v>0</v>
      </c>
      <c r="G34" s="34"/>
      <c r="H34" s="34"/>
      <c r="I34" s="132">
        <v>0.15</v>
      </c>
      <c r="J34" s="131">
        <f>ROUND(((SUM(BF130:BF209))*I34),  2)</f>
        <v>0</v>
      </c>
      <c r="K34" s="34"/>
      <c r="L34" s="5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customHeight="1">
      <c r="A35" s="34"/>
      <c r="B35" s="39"/>
      <c r="C35" s="34"/>
      <c r="D35" s="115" t="s">
        <v>37</v>
      </c>
      <c r="E35" s="115" t="s">
        <v>40</v>
      </c>
      <c r="F35" s="131">
        <f>ROUND((SUM(BG130:BG209)),  2)</f>
        <v>0</v>
      </c>
      <c r="G35" s="34"/>
      <c r="H35" s="34"/>
      <c r="I35" s="132">
        <v>0.21</v>
      </c>
      <c r="J35" s="131">
        <f>0</f>
        <v>0</v>
      </c>
      <c r="K35" s="34"/>
      <c r="L35" s="5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customHeight="1">
      <c r="A36" s="34"/>
      <c r="B36" s="39"/>
      <c r="C36" s="34"/>
      <c r="D36" s="34"/>
      <c r="E36" s="115" t="s">
        <v>41</v>
      </c>
      <c r="F36" s="131">
        <f>ROUND((SUM(BH130:BH209)),  2)</f>
        <v>0</v>
      </c>
      <c r="G36" s="34"/>
      <c r="H36" s="34"/>
      <c r="I36" s="132">
        <v>0.15</v>
      </c>
      <c r="J36" s="131">
        <f>0</f>
        <v>0</v>
      </c>
      <c r="K36" s="34"/>
      <c r="L36" s="5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15" t="s">
        <v>42</v>
      </c>
      <c r="F37" s="131">
        <f>ROUND((SUM(BI130:BI209)),  2)</f>
        <v>0</v>
      </c>
      <c r="G37" s="34"/>
      <c r="H37" s="34"/>
      <c r="I37" s="132">
        <v>0</v>
      </c>
      <c r="J37" s="131">
        <f>0</f>
        <v>0</v>
      </c>
      <c r="K37" s="34"/>
      <c r="L37" s="5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customHeight="1">
      <c r="A38" s="34"/>
      <c r="B38" s="39"/>
      <c r="C38" s="34"/>
      <c r="D38" s="34"/>
      <c r="E38" s="34"/>
      <c r="F38" s="34"/>
      <c r="G38" s="34"/>
      <c r="H38" s="34"/>
      <c r="I38" s="116"/>
      <c r="J38" s="34"/>
      <c r="K38" s="34"/>
      <c r="L38" s="5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3"/>
      <c r="D39" s="134" t="s">
        <v>43</v>
      </c>
      <c r="E39" s="135"/>
      <c r="F39" s="135"/>
      <c r="G39" s="136" t="s">
        <v>44</v>
      </c>
      <c r="H39" s="137" t="s">
        <v>45</v>
      </c>
      <c r="I39" s="138"/>
      <c r="J39" s="139">
        <f>SUM(J30:J37)</f>
        <v>0</v>
      </c>
      <c r="K39" s="140"/>
      <c r="L39" s="5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customHeight="1">
      <c r="A40" s="34"/>
      <c r="B40" s="39"/>
      <c r="C40" s="34"/>
      <c r="D40" s="34"/>
      <c r="E40" s="34"/>
      <c r="F40" s="34"/>
      <c r="G40" s="34"/>
      <c r="H40" s="34"/>
      <c r="I40" s="116"/>
      <c r="J40" s="34"/>
      <c r="K40" s="34"/>
      <c r="L40" s="5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" customHeight="1">
      <c r="B41" s="20"/>
      <c r="I41" s="109"/>
      <c r="L41" s="20"/>
    </row>
    <row r="42" spans="1:31" s="1" customFormat="1" ht="14.4" customHeight="1">
      <c r="B42" s="20"/>
      <c r="I42" s="109"/>
      <c r="L42" s="20"/>
    </row>
    <row r="43" spans="1:31" s="1" customFormat="1" ht="14.4" customHeight="1">
      <c r="B43" s="20"/>
      <c r="I43" s="109"/>
      <c r="L43" s="20"/>
    </row>
    <row r="44" spans="1:31" s="1" customFormat="1" ht="14.4" customHeight="1">
      <c r="B44" s="20"/>
      <c r="I44" s="109"/>
      <c r="L44" s="20"/>
    </row>
    <row r="45" spans="1:31" s="1" customFormat="1" ht="14.4" customHeight="1">
      <c r="B45" s="20"/>
      <c r="I45" s="109"/>
      <c r="L45" s="20"/>
    </row>
    <row r="46" spans="1:31" s="1" customFormat="1" ht="14.4" customHeight="1">
      <c r="B46" s="20"/>
      <c r="I46" s="109"/>
      <c r="L46" s="20"/>
    </row>
    <row r="47" spans="1:31" s="1" customFormat="1" ht="14.4" customHeight="1">
      <c r="B47" s="20"/>
      <c r="I47" s="109"/>
      <c r="L47" s="20"/>
    </row>
    <row r="48" spans="1:31" s="1" customFormat="1" ht="14.4" customHeight="1">
      <c r="B48" s="20"/>
      <c r="I48" s="109"/>
      <c r="L48" s="20"/>
    </row>
    <row r="49" spans="1:31" s="1" customFormat="1" ht="14.4" customHeight="1">
      <c r="B49" s="20"/>
      <c r="I49" s="109"/>
      <c r="L49" s="20"/>
    </row>
    <row r="50" spans="1:31" s="2" customFormat="1" ht="14.4" customHeight="1">
      <c r="B50" s="52"/>
      <c r="D50" s="141" t="s">
        <v>46</v>
      </c>
      <c r="E50" s="142"/>
      <c r="F50" s="142"/>
      <c r="G50" s="141" t="s">
        <v>47</v>
      </c>
      <c r="H50" s="142"/>
      <c r="I50" s="143"/>
      <c r="J50" s="142"/>
      <c r="K50" s="142"/>
      <c r="L50" s="52"/>
    </row>
    <row r="51" spans="1:31" ht="10.199999999999999">
      <c r="B51" s="20"/>
      <c r="L51" s="20"/>
    </row>
    <row r="52" spans="1:31" ht="10.199999999999999">
      <c r="B52" s="20"/>
      <c r="L52" s="20"/>
    </row>
    <row r="53" spans="1:31" ht="10.199999999999999">
      <c r="B53" s="20"/>
      <c r="L53" s="20"/>
    </row>
    <row r="54" spans="1:31" ht="10.199999999999999">
      <c r="B54" s="20"/>
      <c r="L54" s="20"/>
    </row>
    <row r="55" spans="1:31" ht="10.199999999999999">
      <c r="B55" s="20"/>
      <c r="L55" s="20"/>
    </row>
    <row r="56" spans="1:31" ht="10.199999999999999">
      <c r="B56" s="20"/>
      <c r="L56" s="20"/>
    </row>
    <row r="57" spans="1:31" ht="10.199999999999999">
      <c r="B57" s="20"/>
      <c r="L57" s="20"/>
    </row>
    <row r="58" spans="1:31" ht="10.199999999999999">
      <c r="B58" s="20"/>
      <c r="L58" s="20"/>
    </row>
    <row r="59" spans="1:31" ht="10.199999999999999">
      <c r="B59" s="20"/>
      <c r="L59" s="20"/>
    </row>
    <row r="60" spans="1:31" ht="10.199999999999999">
      <c r="B60" s="20"/>
      <c r="L60" s="20"/>
    </row>
    <row r="61" spans="1:31" s="2" customFormat="1" ht="13.2">
      <c r="A61" s="34"/>
      <c r="B61" s="39"/>
      <c r="C61" s="34"/>
      <c r="D61" s="144" t="s">
        <v>48</v>
      </c>
      <c r="E61" s="145"/>
      <c r="F61" s="146" t="s">
        <v>49</v>
      </c>
      <c r="G61" s="144" t="s">
        <v>48</v>
      </c>
      <c r="H61" s="145"/>
      <c r="I61" s="147"/>
      <c r="J61" s="148" t="s">
        <v>49</v>
      </c>
      <c r="K61" s="145"/>
      <c r="L61" s="52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0.199999999999999">
      <c r="B62" s="20"/>
      <c r="L62" s="20"/>
    </row>
    <row r="63" spans="1:31" ht="10.199999999999999">
      <c r="B63" s="20"/>
      <c r="L63" s="20"/>
    </row>
    <row r="64" spans="1:31" ht="10.199999999999999">
      <c r="B64" s="20"/>
      <c r="L64" s="20"/>
    </row>
    <row r="65" spans="1:31" s="2" customFormat="1" ht="13.2">
      <c r="A65" s="34"/>
      <c r="B65" s="39"/>
      <c r="C65" s="34"/>
      <c r="D65" s="141" t="s">
        <v>50</v>
      </c>
      <c r="E65" s="149"/>
      <c r="F65" s="149"/>
      <c r="G65" s="141" t="s">
        <v>51</v>
      </c>
      <c r="H65" s="149"/>
      <c r="I65" s="150"/>
      <c r="J65" s="149"/>
      <c r="K65" s="149"/>
      <c r="L65" s="5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0.199999999999999">
      <c r="B66" s="20"/>
      <c r="L66" s="20"/>
    </row>
    <row r="67" spans="1:31" ht="10.199999999999999">
      <c r="B67" s="20"/>
      <c r="L67" s="20"/>
    </row>
    <row r="68" spans="1:31" ht="10.199999999999999">
      <c r="B68" s="20"/>
      <c r="L68" s="20"/>
    </row>
    <row r="69" spans="1:31" ht="10.199999999999999">
      <c r="B69" s="20"/>
      <c r="L69" s="20"/>
    </row>
    <row r="70" spans="1:31" ht="10.199999999999999">
      <c r="B70" s="20"/>
      <c r="L70" s="20"/>
    </row>
    <row r="71" spans="1:31" ht="10.199999999999999">
      <c r="B71" s="20"/>
      <c r="L71" s="20"/>
    </row>
    <row r="72" spans="1:31" ht="10.199999999999999">
      <c r="B72" s="20"/>
      <c r="L72" s="20"/>
    </row>
    <row r="73" spans="1:31" ht="10.199999999999999">
      <c r="B73" s="20"/>
      <c r="L73" s="20"/>
    </row>
    <row r="74" spans="1:31" ht="10.199999999999999">
      <c r="B74" s="20"/>
      <c r="L74" s="20"/>
    </row>
    <row r="75" spans="1:31" ht="10.199999999999999">
      <c r="B75" s="20"/>
      <c r="L75" s="20"/>
    </row>
    <row r="76" spans="1:31" s="2" customFormat="1" ht="13.2">
      <c r="A76" s="34"/>
      <c r="B76" s="39"/>
      <c r="C76" s="34"/>
      <c r="D76" s="144" t="s">
        <v>48</v>
      </c>
      <c r="E76" s="145"/>
      <c r="F76" s="146" t="s">
        <v>49</v>
      </c>
      <c r="G76" s="144" t="s">
        <v>48</v>
      </c>
      <c r="H76" s="145"/>
      <c r="I76" s="147"/>
      <c r="J76" s="148" t="s">
        <v>49</v>
      </c>
      <c r="K76" s="145"/>
      <c r="L76" s="5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" customHeight="1">
      <c r="A77" s="34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" customHeight="1">
      <c r="A81" s="34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" customHeight="1">
      <c r="A82" s="34"/>
      <c r="B82" s="35"/>
      <c r="C82" s="23" t="s">
        <v>96</v>
      </c>
      <c r="D82" s="36"/>
      <c r="E82" s="36"/>
      <c r="F82" s="36"/>
      <c r="G82" s="36"/>
      <c r="H82" s="36"/>
      <c r="I82" s="116"/>
      <c r="J82" s="36"/>
      <c r="K82" s="36"/>
      <c r="L82" s="52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116"/>
      <c r="J83" s="36"/>
      <c r="K83" s="36"/>
      <c r="L83" s="52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6"/>
      <c r="J84" s="36"/>
      <c r="K84" s="36"/>
      <c r="L84" s="52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1" t="str">
        <f>E7</f>
        <v>Protivín ON - oprava výpravní budovy</v>
      </c>
      <c r="F85" s="322"/>
      <c r="G85" s="322"/>
      <c r="H85" s="322"/>
      <c r="I85" s="116"/>
      <c r="J85" s="36"/>
      <c r="K85" s="36"/>
      <c r="L85" s="52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94</v>
      </c>
      <c r="D86" s="36"/>
      <c r="E86" s="36"/>
      <c r="F86" s="36"/>
      <c r="G86" s="36"/>
      <c r="H86" s="36"/>
      <c r="I86" s="116"/>
      <c r="J86" s="36"/>
      <c r="K86" s="36"/>
      <c r="L86" s="52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SO 04 - Oprava kanalizace</v>
      </c>
      <c r="F87" s="323"/>
      <c r="G87" s="323"/>
      <c r="H87" s="323"/>
      <c r="I87" s="116"/>
      <c r="J87" s="36"/>
      <c r="K87" s="36"/>
      <c r="L87" s="52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116"/>
      <c r="J88" s="36"/>
      <c r="K88" s="36"/>
      <c r="L88" s="52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118" t="s">
        <v>22</v>
      </c>
      <c r="J89" s="67" t="str">
        <f>IF(J12="","",J12)</f>
        <v>1. 6. 2020</v>
      </c>
      <c r="K89" s="36"/>
      <c r="L89" s="52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116"/>
      <c r="J90" s="36"/>
      <c r="K90" s="36"/>
      <c r="L90" s="52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15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118" t="s">
        <v>29</v>
      </c>
      <c r="J91" s="32" t="str">
        <f>E21</f>
        <v xml:space="preserve"> </v>
      </c>
      <c r="K91" s="36"/>
      <c r="L91" s="52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15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118" t="s">
        <v>31</v>
      </c>
      <c r="J92" s="32" t="str">
        <f>E24</f>
        <v xml:space="preserve"> </v>
      </c>
      <c r="K92" s="36"/>
      <c r="L92" s="52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6"/>
      <c r="J93" s="36"/>
      <c r="K93" s="36"/>
      <c r="L93" s="52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7" t="s">
        <v>97</v>
      </c>
      <c r="D94" s="158"/>
      <c r="E94" s="158"/>
      <c r="F94" s="158"/>
      <c r="G94" s="158"/>
      <c r="H94" s="158"/>
      <c r="I94" s="159"/>
      <c r="J94" s="160" t="s">
        <v>98</v>
      </c>
      <c r="K94" s="158"/>
      <c r="L94" s="52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6"/>
      <c r="J95" s="36"/>
      <c r="K95" s="36"/>
      <c r="L95" s="52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8" customHeight="1">
      <c r="A96" s="34"/>
      <c r="B96" s="35"/>
      <c r="C96" s="161" t="s">
        <v>99</v>
      </c>
      <c r="D96" s="36"/>
      <c r="E96" s="36"/>
      <c r="F96" s="36"/>
      <c r="G96" s="36"/>
      <c r="H96" s="36"/>
      <c r="I96" s="116"/>
      <c r="J96" s="85">
        <f>J130</f>
        <v>0</v>
      </c>
      <c r="K96" s="36"/>
      <c r="L96" s="52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100</v>
      </c>
    </row>
    <row r="97" spans="1:31" s="9" customFormat="1" ht="24.9" customHeight="1">
      <c r="B97" s="162"/>
      <c r="C97" s="163"/>
      <c r="D97" s="164" t="s">
        <v>101</v>
      </c>
      <c r="E97" s="165"/>
      <c r="F97" s="165"/>
      <c r="G97" s="165"/>
      <c r="H97" s="165"/>
      <c r="I97" s="166"/>
      <c r="J97" s="167">
        <f>J131</f>
        <v>0</v>
      </c>
      <c r="K97" s="163"/>
      <c r="L97" s="168"/>
    </row>
    <row r="98" spans="1:31" s="10" customFormat="1" ht="19.95" customHeight="1">
      <c r="B98" s="169"/>
      <c r="C98" s="170"/>
      <c r="D98" s="171" t="s">
        <v>1462</v>
      </c>
      <c r="E98" s="172"/>
      <c r="F98" s="172"/>
      <c r="G98" s="172"/>
      <c r="H98" s="172"/>
      <c r="I98" s="173"/>
      <c r="J98" s="174">
        <f>J132</f>
        <v>0</v>
      </c>
      <c r="K98" s="170"/>
      <c r="L98" s="175"/>
    </row>
    <row r="99" spans="1:31" s="10" customFormat="1" ht="19.95" customHeight="1">
      <c r="B99" s="169"/>
      <c r="C99" s="170"/>
      <c r="D99" s="171" t="s">
        <v>103</v>
      </c>
      <c r="E99" s="172"/>
      <c r="F99" s="172"/>
      <c r="G99" s="172"/>
      <c r="H99" s="172"/>
      <c r="I99" s="173"/>
      <c r="J99" s="174">
        <f>J147</f>
        <v>0</v>
      </c>
      <c r="K99" s="170"/>
      <c r="L99" s="175"/>
    </row>
    <row r="100" spans="1:31" s="10" customFormat="1" ht="19.95" customHeight="1">
      <c r="B100" s="169"/>
      <c r="C100" s="170"/>
      <c r="D100" s="171" t="s">
        <v>1611</v>
      </c>
      <c r="E100" s="172"/>
      <c r="F100" s="172"/>
      <c r="G100" s="172"/>
      <c r="H100" s="172"/>
      <c r="I100" s="173"/>
      <c r="J100" s="174">
        <f>J149</f>
        <v>0</v>
      </c>
      <c r="K100" s="170"/>
      <c r="L100" s="175"/>
    </row>
    <row r="101" spans="1:31" s="10" customFormat="1" ht="19.95" customHeight="1">
      <c r="B101" s="169"/>
      <c r="C101" s="170"/>
      <c r="D101" s="171" t="s">
        <v>105</v>
      </c>
      <c r="E101" s="172"/>
      <c r="F101" s="172"/>
      <c r="G101" s="172"/>
      <c r="H101" s="172"/>
      <c r="I101" s="173"/>
      <c r="J101" s="174">
        <f>J162</f>
        <v>0</v>
      </c>
      <c r="K101" s="170"/>
      <c r="L101" s="175"/>
    </row>
    <row r="102" spans="1:31" s="10" customFormat="1" ht="19.95" customHeight="1">
      <c r="B102" s="169"/>
      <c r="C102" s="170"/>
      <c r="D102" s="171" t="s">
        <v>106</v>
      </c>
      <c r="E102" s="172"/>
      <c r="F102" s="172"/>
      <c r="G102" s="172"/>
      <c r="H102" s="172"/>
      <c r="I102" s="173"/>
      <c r="J102" s="174">
        <f>J164</f>
        <v>0</v>
      </c>
      <c r="K102" s="170"/>
      <c r="L102" s="175"/>
    </row>
    <row r="103" spans="1:31" s="10" customFormat="1" ht="19.95" customHeight="1">
      <c r="B103" s="169"/>
      <c r="C103" s="170"/>
      <c r="D103" s="171" t="s">
        <v>107</v>
      </c>
      <c r="E103" s="172"/>
      <c r="F103" s="172"/>
      <c r="G103" s="172"/>
      <c r="H103" s="172"/>
      <c r="I103" s="173"/>
      <c r="J103" s="174">
        <f>J169</f>
        <v>0</v>
      </c>
      <c r="K103" s="170"/>
      <c r="L103" s="175"/>
    </row>
    <row r="104" spans="1:31" s="9" customFormat="1" ht="24.9" customHeight="1">
      <c r="B104" s="162"/>
      <c r="C104" s="163"/>
      <c r="D104" s="164" t="s">
        <v>108</v>
      </c>
      <c r="E104" s="165"/>
      <c r="F104" s="165"/>
      <c r="G104" s="165"/>
      <c r="H104" s="165"/>
      <c r="I104" s="166"/>
      <c r="J104" s="167">
        <f>J171</f>
        <v>0</v>
      </c>
      <c r="K104" s="163"/>
      <c r="L104" s="168"/>
    </row>
    <row r="105" spans="1:31" s="10" customFormat="1" ht="19.95" customHeight="1">
      <c r="B105" s="169"/>
      <c r="C105" s="170"/>
      <c r="D105" s="171" t="s">
        <v>110</v>
      </c>
      <c r="E105" s="172"/>
      <c r="F105" s="172"/>
      <c r="G105" s="172"/>
      <c r="H105" s="172"/>
      <c r="I105" s="173"/>
      <c r="J105" s="174">
        <f>J172</f>
        <v>0</v>
      </c>
      <c r="K105" s="170"/>
      <c r="L105" s="175"/>
    </row>
    <row r="106" spans="1:31" s="10" customFormat="1" ht="14.85" customHeight="1">
      <c r="B106" s="169"/>
      <c r="C106" s="170"/>
      <c r="D106" s="171" t="s">
        <v>1612</v>
      </c>
      <c r="E106" s="172"/>
      <c r="F106" s="172"/>
      <c r="G106" s="172"/>
      <c r="H106" s="172"/>
      <c r="I106" s="173"/>
      <c r="J106" s="174">
        <f>J187</f>
        <v>0</v>
      </c>
      <c r="K106" s="170"/>
      <c r="L106" s="175"/>
    </row>
    <row r="107" spans="1:31" s="10" customFormat="1" ht="19.95" customHeight="1">
      <c r="B107" s="169"/>
      <c r="C107" s="170"/>
      <c r="D107" s="171" t="s">
        <v>1613</v>
      </c>
      <c r="E107" s="172"/>
      <c r="F107" s="172"/>
      <c r="G107" s="172"/>
      <c r="H107" s="172"/>
      <c r="I107" s="173"/>
      <c r="J107" s="174">
        <f>J190</f>
        <v>0</v>
      </c>
      <c r="K107" s="170"/>
      <c r="L107" s="175"/>
    </row>
    <row r="108" spans="1:31" s="9" customFormat="1" ht="24.9" customHeight="1">
      <c r="B108" s="162"/>
      <c r="C108" s="163"/>
      <c r="D108" s="164" t="s">
        <v>122</v>
      </c>
      <c r="E108" s="165"/>
      <c r="F108" s="165"/>
      <c r="G108" s="165"/>
      <c r="H108" s="165"/>
      <c r="I108" s="166"/>
      <c r="J108" s="167">
        <f>J194</f>
        <v>0</v>
      </c>
      <c r="K108" s="163"/>
      <c r="L108" s="168"/>
    </row>
    <row r="109" spans="1:31" s="9" customFormat="1" ht="24.9" customHeight="1">
      <c r="B109" s="162"/>
      <c r="C109" s="163"/>
      <c r="D109" s="164" t="s">
        <v>123</v>
      </c>
      <c r="E109" s="165"/>
      <c r="F109" s="165"/>
      <c r="G109" s="165"/>
      <c r="H109" s="165"/>
      <c r="I109" s="166"/>
      <c r="J109" s="167">
        <f>J206</f>
        <v>0</v>
      </c>
      <c r="K109" s="163"/>
      <c r="L109" s="168"/>
    </row>
    <row r="110" spans="1:31" s="10" customFormat="1" ht="19.95" customHeight="1">
      <c r="B110" s="169"/>
      <c r="C110" s="170"/>
      <c r="D110" s="171" t="s">
        <v>1463</v>
      </c>
      <c r="E110" s="172"/>
      <c r="F110" s="172"/>
      <c r="G110" s="172"/>
      <c r="H110" s="172"/>
      <c r="I110" s="173"/>
      <c r="J110" s="174">
        <f>J207</f>
        <v>0</v>
      </c>
      <c r="K110" s="170"/>
      <c r="L110" s="175"/>
    </row>
    <row r="111" spans="1:31" s="2" customFormat="1" ht="21.75" customHeight="1">
      <c r="A111" s="34"/>
      <c r="B111" s="35"/>
      <c r="C111" s="36"/>
      <c r="D111" s="36"/>
      <c r="E111" s="36"/>
      <c r="F111" s="36"/>
      <c r="G111" s="36"/>
      <c r="H111" s="36"/>
      <c r="I111" s="116"/>
      <c r="J111" s="36"/>
      <c r="K111" s="36"/>
      <c r="L111" s="52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" customHeight="1">
      <c r="A112" s="34"/>
      <c r="B112" s="55"/>
      <c r="C112" s="56"/>
      <c r="D112" s="56"/>
      <c r="E112" s="56"/>
      <c r="F112" s="56"/>
      <c r="G112" s="56"/>
      <c r="H112" s="56"/>
      <c r="I112" s="153"/>
      <c r="J112" s="56"/>
      <c r="K112" s="56"/>
      <c r="L112" s="52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6" spans="1:31" s="2" customFormat="1" ht="6.9" customHeight="1">
      <c r="A116" s="34"/>
      <c r="B116" s="57"/>
      <c r="C116" s="58"/>
      <c r="D116" s="58"/>
      <c r="E116" s="58"/>
      <c r="F116" s="58"/>
      <c r="G116" s="58"/>
      <c r="H116" s="58"/>
      <c r="I116" s="156"/>
      <c r="J116" s="58"/>
      <c r="K116" s="58"/>
      <c r="L116" s="52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4.9" customHeight="1">
      <c r="A117" s="34"/>
      <c r="B117" s="35"/>
      <c r="C117" s="23" t="s">
        <v>127</v>
      </c>
      <c r="D117" s="36"/>
      <c r="E117" s="36"/>
      <c r="F117" s="36"/>
      <c r="G117" s="36"/>
      <c r="H117" s="36"/>
      <c r="I117" s="116"/>
      <c r="J117" s="36"/>
      <c r="K117" s="36"/>
      <c r="L117" s="52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6.9" customHeight="1">
      <c r="A118" s="34"/>
      <c r="B118" s="35"/>
      <c r="C118" s="36"/>
      <c r="D118" s="36"/>
      <c r="E118" s="36"/>
      <c r="F118" s="36"/>
      <c r="G118" s="36"/>
      <c r="H118" s="36"/>
      <c r="I118" s="116"/>
      <c r="J118" s="36"/>
      <c r="K118" s="36"/>
      <c r="L118" s="52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2" customHeight="1">
      <c r="A119" s="34"/>
      <c r="B119" s="35"/>
      <c r="C119" s="29" t="s">
        <v>16</v>
      </c>
      <c r="D119" s="36"/>
      <c r="E119" s="36"/>
      <c r="F119" s="36"/>
      <c r="G119" s="36"/>
      <c r="H119" s="36"/>
      <c r="I119" s="116"/>
      <c r="J119" s="36"/>
      <c r="K119" s="36"/>
      <c r="L119" s="52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6.5" customHeight="1">
      <c r="A120" s="34"/>
      <c r="B120" s="35"/>
      <c r="C120" s="36"/>
      <c r="D120" s="36"/>
      <c r="E120" s="321" t="str">
        <f>E7</f>
        <v>Protivín ON - oprava výpravní budovy</v>
      </c>
      <c r="F120" s="322"/>
      <c r="G120" s="322"/>
      <c r="H120" s="322"/>
      <c r="I120" s="116"/>
      <c r="J120" s="36"/>
      <c r="K120" s="36"/>
      <c r="L120" s="52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94</v>
      </c>
      <c r="D121" s="36"/>
      <c r="E121" s="36"/>
      <c r="F121" s="36"/>
      <c r="G121" s="36"/>
      <c r="H121" s="36"/>
      <c r="I121" s="116"/>
      <c r="J121" s="36"/>
      <c r="K121" s="36"/>
      <c r="L121" s="52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273" t="str">
        <f>E9</f>
        <v>SO 04 - Oprava kanalizace</v>
      </c>
      <c r="F122" s="323"/>
      <c r="G122" s="323"/>
      <c r="H122" s="323"/>
      <c r="I122" s="116"/>
      <c r="J122" s="36"/>
      <c r="K122" s="36"/>
      <c r="L122" s="52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6.9" customHeight="1">
      <c r="A123" s="34"/>
      <c r="B123" s="35"/>
      <c r="C123" s="36"/>
      <c r="D123" s="36"/>
      <c r="E123" s="36"/>
      <c r="F123" s="36"/>
      <c r="G123" s="36"/>
      <c r="H123" s="36"/>
      <c r="I123" s="116"/>
      <c r="J123" s="36"/>
      <c r="K123" s="36"/>
      <c r="L123" s="52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20</v>
      </c>
      <c r="D124" s="36"/>
      <c r="E124" s="36"/>
      <c r="F124" s="27" t="str">
        <f>F12</f>
        <v xml:space="preserve"> </v>
      </c>
      <c r="G124" s="36"/>
      <c r="H124" s="36"/>
      <c r="I124" s="118" t="s">
        <v>22</v>
      </c>
      <c r="J124" s="67" t="str">
        <f>IF(J12="","",J12)</f>
        <v>1. 6. 2020</v>
      </c>
      <c r="K124" s="36"/>
      <c r="L124" s="52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" customHeight="1">
      <c r="A125" s="34"/>
      <c r="B125" s="35"/>
      <c r="C125" s="36"/>
      <c r="D125" s="36"/>
      <c r="E125" s="36"/>
      <c r="F125" s="36"/>
      <c r="G125" s="36"/>
      <c r="H125" s="36"/>
      <c r="I125" s="116"/>
      <c r="J125" s="36"/>
      <c r="K125" s="36"/>
      <c r="L125" s="52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15" customHeight="1">
      <c r="A126" s="34"/>
      <c r="B126" s="35"/>
      <c r="C126" s="29" t="s">
        <v>24</v>
      </c>
      <c r="D126" s="36"/>
      <c r="E126" s="36"/>
      <c r="F126" s="27" t="str">
        <f>E15</f>
        <v xml:space="preserve"> </v>
      </c>
      <c r="G126" s="36"/>
      <c r="H126" s="36"/>
      <c r="I126" s="118" t="s">
        <v>29</v>
      </c>
      <c r="J126" s="32" t="str">
        <f>E21</f>
        <v xml:space="preserve"> </v>
      </c>
      <c r="K126" s="36"/>
      <c r="L126" s="52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15" customHeight="1">
      <c r="A127" s="34"/>
      <c r="B127" s="35"/>
      <c r="C127" s="29" t="s">
        <v>27</v>
      </c>
      <c r="D127" s="36"/>
      <c r="E127" s="36"/>
      <c r="F127" s="27" t="str">
        <f>IF(E18="","",E18)</f>
        <v>Vyplň údaj</v>
      </c>
      <c r="G127" s="36"/>
      <c r="H127" s="36"/>
      <c r="I127" s="118" t="s">
        <v>31</v>
      </c>
      <c r="J127" s="32" t="str">
        <f>E24</f>
        <v xml:space="preserve"> </v>
      </c>
      <c r="K127" s="36"/>
      <c r="L127" s="52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0.35" customHeight="1">
      <c r="A128" s="34"/>
      <c r="B128" s="35"/>
      <c r="C128" s="36"/>
      <c r="D128" s="36"/>
      <c r="E128" s="36"/>
      <c r="F128" s="36"/>
      <c r="G128" s="36"/>
      <c r="H128" s="36"/>
      <c r="I128" s="116"/>
      <c r="J128" s="36"/>
      <c r="K128" s="36"/>
      <c r="L128" s="52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11" customFormat="1" ht="29.25" customHeight="1">
      <c r="A129" s="176"/>
      <c r="B129" s="177"/>
      <c r="C129" s="178" t="s">
        <v>128</v>
      </c>
      <c r="D129" s="179" t="s">
        <v>58</v>
      </c>
      <c r="E129" s="179" t="s">
        <v>54</v>
      </c>
      <c r="F129" s="179" t="s">
        <v>55</v>
      </c>
      <c r="G129" s="179" t="s">
        <v>129</v>
      </c>
      <c r="H129" s="179" t="s">
        <v>130</v>
      </c>
      <c r="I129" s="180" t="s">
        <v>131</v>
      </c>
      <c r="J129" s="179" t="s">
        <v>98</v>
      </c>
      <c r="K129" s="181" t="s">
        <v>132</v>
      </c>
      <c r="L129" s="182"/>
      <c r="M129" s="76" t="s">
        <v>1</v>
      </c>
      <c r="N129" s="77" t="s">
        <v>37</v>
      </c>
      <c r="O129" s="77" t="s">
        <v>133</v>
      </c>
      <c r="P129" s="77" t="s">
        <v>134</v>
      </c>
      <c r="Q129" s="77" t="s">
        <v>135</v>
      </c>
      <c r="R129" s="77" t="s">
        <v>136</v>
      </c>
      <c r="S129" s="77" t="s">
        <v>137</v>
      </c>
      <c r="T129" s="78" t="s">
        <v>138</v>
      </c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</row>
    <row r="130" spans="1:65" s="2" customFormat="1" ht="22.8" customHeight="1">
      <c r="A130" s="34"/>
      <c r="B130" s="35"/>
      <c r="C130" s="83" t="s">
        <v>139</v>
      </c>
      <c r="D130" s="36"/>
      <c r="E130" s="36"/>
      <c r="F130" s="36"/>
      <c r="G130" s="36"/>
      <c r="H130" s="36"/>
      <c r="I130" s="116"/>
      <c r="J130" s="183">
        <f>BK130</f>
        <v>0</v>
      </c>
      <c r="K130" s="36"/>
      <c r="L130" s="39"/>
      <c r="M130" s="79"/>
      <c r="N130" s="184"/>
      <c r="O130" s="80"/>
      <c r="P130" s="185">
        <f>P131+P171+P194+P206</f>
        <v>0</v>
      </c>
      <c r="Q130" s="80"/>
      <c r="R130" s="185">
        <f>R131+R171+R194+R206</f>
        <v>78.168323000000015</v>
      </c>
      <c r="S130" s="80"/>
      <c r="T130" s="186">
        <f>T131+T171+T194+T206</f>
        <v>1.81515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72</v>
      </c>
      <c r="AU130" s="17" t="s">
        <v>100</v>
      </c>
      <c r="BK130" s="187">
        <f>BK131+BK171+BK194+BK206</f>
        <v>0</v>
      </c>
    </row>
    <row r="131" spans="1:65" s="12" customFormat="1" ht="25.95" customHeight="1">
      <c r="B131" s="188"/>
      <c r="C131" s="189"/>
      <c r="D131" s="190" t="s">
        <v>72</v>
      </c>
      <c r="E131" s="191" t="s">
        <v>140</v>
      </c>
      <c r="F131" s="191" t="s">
        <v>141</v>
      </c>
      <c r="G131" s="189"/>
      <c r="H131" s="189"/>
      <c r="I131" s="192"/>
      <c r="J131" s="193">
        <f>BK131</f>
        <v>0</v>
      </c>
      <c r="K131" s="189"/>
      <c r="L131" s="194"/>
      <c r="M131" s="195"/>
      <c r="N131" s="196"/>
      <c r="O131" s="196"/>
      <c r="P131" s="197">
        <f>P132+P147+P149+P162+P164+P169</f>
        <v>0</v>
      </c>
      <c r="Q131" s="196"/>
      <c r="R131" s="197">
        <f>R132+R147+R149+R162+R164+R169</f>
        <v>77.52871300000001</v>
      </c>
      <c r="S131" s="196"/>
      <c r="T131" s="198">
        <f>T132+T147+T149+T162+T164+T169</f>
        <v>0.25200000000000006</v>
      </c>
      <c r="AR131" s="199" t="s">
        <v>81</v>
      </c>
      <c r="AT131" s="200" t="s">
        <v>72</v>
      </c>
      <c r="AU131" s="200" t="s">
        <v>73</v>
      </c>
      <c r="AY131" s="199" t="s">
        <v>142</v>
      </c>
      <c r="BK131" s="201">
        <f>BK132+BK147+BK149+BK162+BK164+BK169</f>
        <v>0</v>
      </c>
    </row>
    <row r="132" spans="1:65" s="12" customFormat="1" ht="22.8" customHeight="1">
      <c r="B132" s="188"/>
      <c r="C132" s="189"/>
      <c r="D132" s="190" t="s">
        <v>72</v>
      </c>
      <c r="E132" s="202" t="s">
        <v>81</v>
      </c>
      <c r="F132" s="202" t="s">
        <v>1464</v>
      </c>
      <c r="G132" s="189"/>
      <c r="H132" s="189"/>
      <c r="I132" s="192"/>
      <c r="J132" s="203">
        <f>BK132</f>
        <v>0</v>
      </c>
      <c r="K132" s="189"/>
      <c r="L132" s="194"/>
      <c r="M132" s="195"/>
      <c r="N132" s="196"/>
      <c r="O132" s="196"/>
      <c r="P132" s="197">
        <f>SUM(P133:P146)</f>
        <v>0</v>
      </c>
      <c r="Q132" s="196"/>
      <c r="R132" s="197">
        <f>SUM(R133:R146)</f>
        <v>67.884104000000008</v>
      </c>
      <c r="S132" s="196"/>
      <c r="T132" s="198">
        <f>SUM(T133:T146)</f>
        <v>0</v>
      </c>
      <c r="AR132" s="199" t="s">
        <v>81</v>
      </c>
      <c r="AT132" s="200" t="s">
        <v>72</v>
      </c>
      <c r="AU132" s="200" t="s">
        <v>81</v>
      </c>
      <c r="AY132" s="199" t="s">
        <v>142</v>
      </c>
      <c r="BK132" s="201">
        <f>SUM(BK133:BK146)</f>
        <v>0</v>
      </c>
    </row>
    <row r="133" spans="1:65" s="2" customFormat="1" ht="44.25" customHeight="1">
      <c r="A133" s="34"/>
      <c r="B133" s="35"/>
      <c r="C133" s="204" t="s">
        <v>81</v>
      </c>
      <c r="D133" s="204" t="s">
        <v>145</v>
      </c>
      <c r="E133" s="205" t="s">
        <v>1614</v>
      </c>
      <c r="F133" s="206" t="s">
        <v>1615</v>
      </c>
      <c r="G133" s="207" t="s">
        <v>148</v>
      </c>
      <c r="H133" s="208">
        <v>77.33</v>
      </c>
      <c r="I133" s="209"/>
      <c r="J133" s="210">
        <f t="shared" ref="J133:J144" si="0">ROUND(I133*H133,2)</f>
        <v>0</v>
      </c>
      <c r="K133" s="206" t="s">
        <v>149</v>
      </c>
      <c r="L133" s="39"/>
      <c r="M133" s="211" t="s">
        <v>1</v>
      </c>
      <c r="N133" s="212" t="s">
        <v>40</v>
      </c>
      <c r="O133" s="72"/>
      <c r="P133" s="213">
        <f t="shared" ref="P133:P144" si="1">O133*H133</f>
        <v>0</v>
      </c>
      <c r="Q133" s="213">
        <v>0</v>
      </c>
      <c r="R133" s="213">
        <f t="shared" ref="R133:R144" si="2">Q133*H133</f>
        <v>0</v>
      </c>
      <c r="S133" s="213">
        <v>0</v>
      </c>
      <c r="T133" s="214">
        <f t="shared" ref="T133:T144" si="3"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5" t="s">
        <v>150</v>
      </c>
      <c r="AT133" s="215" t="s">
        <v>145</v>
      </c>
      <c r="AU133" s="215" t="s">
        <v>83</v>
      </c>
      <c r="AY133" s="17" t="s">
        <v>142</v>
      </c>
      <c r="BE133" s="216">
        <f t="shared" ref="BE133:BE144" si="4">IF(N133="základní",J133,0)</f>
        <v>0</v>
      </c>
      <c r="BF133" s="216">
        <f t="shared" ref="BF133:BF144" si="5">IF(N133="snížená",J133,0)</f>
        <v>0</v>
      </c>
      <c r="BG133" s="216">
        <f t="shared" ref="BG133:BG144" si="6">IF(N133="zákl. přenesená",J133,0)</f>
        <v>0</v>
      </c>
      <c r="BH133" s="216">
        <f t="shared" ref="BH133:BH144" si="7">IF(N133="sníž. přenesená",J133,0)</f>
        <v>0</v>
      </c>
      <c r="BI133" s="216">
        <f t="shared" ref="BI133:BI144" si="8">IF(N133="nulová",J133,0)</f>
        <v>0</v>
      </c>
      <c r="BJ133" s="17" t="s">
        <v>150</v>
      </c>
      <c r="BK133" s="216">
        <f t="shared" ref="BK133:BK144" si="9">ROUND(I133*H133,2)</f>
        <v>0</v>
      </c>
      <c r="BL133" s="17" t="s">
        <v>150</v>
      </c>
      <c r="BM133" s="215" t="s">
        <v>1616</v>
      </c>
    </row>
    <row r="134" spans="1:65" s="2" customFormat="1" ht="33" customHeight="1">
      <c r="A134" s="34"/>
      <c r="B134" s="35"/>
      <c r="C134" s="204" t="s">
        <v>83</v>
      </c>
      <c r="D134" s="204" t="s">
        <v>145</v>
      </c>
      <c r="E134" s="205" t="s">
        <v>1617</v>
      </c>
      <c r="F134" s="206" t="s">
        <v>1618</v>
      </c>
      <c r="G134" s="207" t="s">
        <v>154</v>
      </c>
      <c r="H134" s="208">
        <v>140.6</v>
      </c>
      <c r="I134" s="209"/>
      <c r="J134" s="210">
        <f t="shared" si="0"/>
        <v>0</v>
      </c>
      <c r="K134" s="206" t="s">
        <v>149</v>
      </c>
      <c r="L134" s="39"/>
      <c r="M134" s="211" t="s">
        <v>1</v>
      </c>
      <c r="N134" s="212" t="s">
        <v>40</v>
      </c>
      <c r="O134" s="72"/>
      <c r="P134" s="213">
        <f t="shared" si="1"/>
        <v>0</v>
      </c>
      <c r="Q134" s="213">
        <v>8.4000000000000003E-4</v>
      </c>
      <c r="R134" s="213">
        <f t="shared" si="2"/>
        <v>0.118104</v>
      </c>
      <c r="S134" s="213">
        <v>0</v>
      </c>
      <c r="T134" s="214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5" t="s">
        <v>150</v>
      </c>
      <c r="AT134" s="215" t="s">
        <v>145</v>
      </c>
      <c r="AU134" s="215" t="s">
        <v>83</v>
      </c>
      <c r="AY134" s="17" t="s">
        <v>142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17" t="s">
        <v>150</v>
      </c>
      <c r="BK134" s="216">
        <f t="shared" si="9"/>
        <v>0</v>
      </c>
      <c r="BL134" s="17" t="s">
        <v>150</v>
      </c>
      <c r="BM134" s="215" t="s">
        <v>1619</v>
      </c>
    </row>
    <row r="135" spans="1:65" s="2" customFormat="1" ht="33" customHeight="1">
      <c r="A135" s="34"/>
      <c r="B135" s="35"/>
      <c r="C135" s="204" t="s">
        <v>143</v>
      </c>
      <c r="D135" s="204" t="s">
        <v>145</v>
      </c>
      <c r="E135" s="205" t="s">
        <v>1620</v>
      </c>
      <c r="F135" s="206" t="s">
        <v>1621</v>
      </c>
      <c r="G135" s="207" t="s">
        <v>154</v>
      </c>
      <c r="H135" s="208">
        <v>140.6</v>
      </c>
      <c r="I135" s="209"/>
      <c r="J135" s="210">
        <f t="shared" si="0"/>
        <v>0</v>
      </c>
      <c r="K135" s="206" t="s">
        <v>149</v>
      </c>
      <c r="L135" s="39"/>
      <c r="M135" s="211" t="s">
        <v>1</v>
      </c>
      <c r="N135" s="212" t="s">
        <v>40</v>
      </c>
      <c r="O135" s="72"/>
      <c r="P135" s="213">
        <f t="shared" si="1"/>
        <v>0</v>
      </c>
      <c r="Q135" s="213">
        <v>0</v>
      </c>
      <c r="R135" s="213">
        <f t="shared" si="2"/>
        <v>0</v>
      </c>
      <c r="S135" s="213">
        <v>0</v>
      </c>
      <c r="T135" s="214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5" t="s">
        <v>150</v>
      </c>
      <c r="AT135" s="215" t="s">
        <v>145</v>
      </c>
      <c r="AU135" s="215" t="s">
        <v>83</v>
      </c>
      <c r="AY135" s="17" t="s">
        <v>142</v>
      </c>
      <c r="BE135" s="216">
        <f t="shared" si="4"/>
        <v>0</v>
      </c>
      <c r="BF135" s="216">
        <f t="shared" si="5"/>
        <v>0</v>
      </c>
      <c r="BG135" s="216">
        <f t="shared" si="6"/>
        <v>0</v>
      </c>
      <c r="BH135" s="216">
        <f t="shared" si="7"/>
        <v>0</v>
      </c>
      <c r="BI135" s="216">
        <f t="shared" si="8"/>
        <v>0</v>
      </c>
      <c r="BJ135" s="17" t="s">
        <v>150</v>
      </c>
      <c r="BK135" s="216">
        <f t="shared" si="9"/>
        <v>0</v>
      </c>
      <c r="BL135" s="17" t="s">
        <v>150</v>
      </c>
      <c r="BM135" s="215" t="s">
        <v>1622</v>
      </c>
    </row>
    <row r="136" spans="1:65" s="2" customFormat="1" ht="44.25" customHeight="1">
      <c r="A136" s="34"/>
      <c r="B136" s="35"/>
      <c r="C136" s="204" t="s">
        <v>150</v>
      </c>
      <c r="D136" s="204" t="s">
        <v>145</v>
      </c>
      <c r="E136" s="205" t="s">
        <v>1623</v>
      </c>
      <c r="F136" s="206" t="s">
        <v>1624</v>
      </c>
      <c r="G136" s="207" t="s">
        <v>148</v>
      </c>
      <c r="H136" s="208">
        <v>118.03</v>
      </c>
      <c r="I136" s="209"/>
      <c r="J136" s="210">
        <f t="shared" si="0"/>
        <v>0</v>
      </c>
      <c r="K136" s="206" t="s">
        <v>149</v>
      </c>
      <c r="L136" s="39"/>
      <c r="M136" s="211" t="s">
        <v>1</v>
      </c>
      <c r="N136" s="212" t="s">
        <v>40</v>
      </c>
      <c r="O136" s="72"/>
      <c r="P136" s="213">
        <f t="shared" si="1"/>
        <v>0</v>
      </c>
      <c r="Q136" s="213">
        <v>0</v>
      </c>
      <c r="R136" s="213">
        <f t="shared" si="2"/>
        <v>0</v>
      </c>
      <c r="S136" s="213">
        <v>0</v>
      </c>
      <c r="T136" s="214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5" t="s">
        <v>150</v>
      </c>
      <c r="AT136" s="215" t="s">
        <v>145</v>
      </c>
      <c r="AU136" s="215" t="s">
        <v>83</v>
      </c>
      <c r="AY136" s="17" t="s">
        <v>142</v>
      </c>
      <c r="BE136" s="216">
        <f t="shared" si="4"/>
        <v>0</v>
      </c>
      <c r="BF136" s="216">
        <f t="shared" si="5"/>
        <v>0</v>
      </c>
      <c r="BG136" s="216">
        <f t="shared" si="6"/>
        <v>0</v>
      </c>
      <c r="BH136" s="216">
        <f t="shared" si="7"/>
        <v>0</v>
      </c>
      <c r="BI136" s="216">
        <f t="shared" si="8"/>
        <v>0</v>
      </c>
      <c r="BJ136" s="17" t="s">
        <v>150</v>
      </c>
      <c r="BK136" s="216">
        <f t="shared" si="9"/>
        <v>0</v>
      </c>
      <c r="BL136" s="17" t="s">
        <v>150</v>
      </c>
      <c r="BM136" s="215" t="s">
        <v>1625</v>
      </c>
    </row>
    <row r="137" spans="1:65" s="2" customFormat="1" ht="55.5" customHeight="1">
      <c r="A137" s="34"/>
      <c r="B137" s="35"/>
      <c r="C137" s="204" t="s">
        <v>162</v>
      </c>
      <c r="D137" s="204" t="s">
        <v>145</v>
      </c>
      <c r="E137" s="205" t="s">
        <v>1626</v>
      </c>
      <c r="F137" s="206" t="s">
        <v>1627</v>
      </c>
      <c r="G137" s="207" t="s">
        <v>148</v>
      </c>
      <c r="H137" s="208">
        <v>18.315000000000001</v>
      </c>
      <c r="I137" s="209"/>
      <c r="J137" s="210">
        <f t="shared" si="0"/>
        <v>0</v>
      </c>
      <c r="K137" s="206" t="s">
        <v>149</v>
      </c>
      <c r="L137" s="39"/>
      <c r="M137" s="211" t="s">
        <v>1</v>
      </c>
      <c r="N137" s="212" t="s">
        <v>40</v>
      </c>
      <c r="O137" s="72"/>
      <c r="P137" s="213">
        <f t="shared" si="1"/>
        <v>0</v>
      </c>
      <c r="Q137" s="213">
        <v>0</v>
      </c>
      <c r="R137" s="213">
        <f t="shared" si="2"/>
        <v>0</v>
      </c>
      <c r="S137" s="213">
        <v>0</v>
      </c>
      <c r="T137" s="214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5" t="s">
        <v>150</v>
      </c>
      <c r="AT137" s="215" t="s">
        <v>145</v>
      </c>
      <c r="AU137" s="215" t="s">
        <v>83</v>
      </c>
      <c r="AY137" s="17" t="s">
        <v>142</v>
      </c>
      <c r="BE137" s="216">
        <f t="shared" si="4"/>
        <v>0</v>
      </c>
      <c r="BF137" s="216">
        <f t="shared" si="5"/>
        <v>0</v>
      </c>
      <c r="BG137" s="216">
        <f t="shared" si="6"/>
        <v>0</v>
      </c>
      <c r="BH137" s="216">
        <f t="shared" si="7"/>
        <v>0</v>
      </c>
      <c r="BI137" s="216">
        <f t="shared" si="8"/>
        <v>0</v>
      </c>
      <c r="BJ137" s="17" t="s">
        <v>150</v>
      </c>
      <c r="BK137" s="216">
        <f t="shared" si="9"/>
        <v>0</v>
      </c>
      <c r="BL137" s="17" t="s">
        <v>150</v>
      </c>
      <c r="BM137" s="215" t="s">
        <v>1628</v>
      </c>
    </row>
    <row r="138" spans="1:65" s="2" customFormat="1" ht="55.5" customHeight="1">
      <c r="A138" s="34"/>
      <c r="B138" s="35"/>
      <c r="C138" s="204" t="s">
        <v>171</v>
      </c>
      <c r="D138" s="204" t="s">
        <v>145</v>
      </c>
      <c r="E138" s="205" t="s">
        <v>1629</v>
      </c>
      <c r="F138" s="206" t="s">
        <v>1630</v>
      </c>
      <c r="G138" s="207" t="s">
        <v>148</v>
      </c>
      <c r="H138" s="208">
        <v>274.72500000000002</v>
      </c>
      <c r="I138" s="209"/>
      <c r="J138" s="210">
        <f t="shared" si="0"/>
        <v>0</v>
      </c>
      <c r="K138" s="206" t="s">
        <v>149</v>
      </c>
      <c r="L138" s="39"/>
      <c r="M138" s="211" t="s">
        <v>1</v>
      </c>
      <c r="N138" s="212" t="s">
        <v>40</v>
      </c>
      <c r="O138" s="72"/>
      <c r="P138" s="213">
        <f t="shared" si="1"/>
        <v>0</v>
      </c>
      <c r="Q138" s="213">
        <v>0</v>
      </c>
      <c r="R138" s="213">
        <f t="shared" si="2"/>
        <v>0</v>
      </c>
      <c r="S138" s="213">
        <v>0</v>
      </c>
      <c r="T138" s="214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5" t="s">
        <v>150</v>
      </c>
      <c r="AT138" s="215" t="s">
        <v>145</v>
      </c>
      <c r="AU138" s="215" t="s">
        <v>83</v>
      </c>
      <c r="AY138" s="17" t="s">
        <v>142</v>
      </c>
      <c r="BE138" s="216">
        <f t="shared" si="4"/>
        <v>0</v>
      </c>
      <c r="BF138" s="216">
        <f t="shared" si="5"/>
        <v>0</v>
      </c>
      <c r="BG138" s="216">
        <f t="shared" si="6"/>
        <v>0</v>
      </c>
      <c r="BH138" s="216">
        <f t="shared" si="7"/>
        <v>0</v>
      </c>
      <c r="BI138" s="216">
        <f t="shared" si="8"/>
        <v>0</v>
      </c>
      <c r="BJ138" s="17" t="s">
        <v>150</v>
      </c>
      <c r="BK138" s="216">
        <f t="shared" si="9"/>
        <v>0</v>
      </c>
      <c r="BL138" s="17" t="s">
        <v>150</v>
      </c>
      <c r="BM138" s="215" t="s">
        <v>1631</v>
      </c>
    </row>
    <row r="139" spans="1:65" s="2" customFormat="1" ht="33" customHeight="1">
      <c r="A139" s="34"/>
      <c r="B139" s="35"/>
      <c r="C139" s="204" t="s">
        <v>175</v>
      </c>
      <c r="D139" s="204" t="s">
        <v>145</v>
      </c>
      <c r="E139" s="205" t="s">
        <v>1632</v>
      </c>
      <c r="F139" s="206" t="s">
        <v>1633</v>
      </c>
      <c r="G139" s="207" t="s">
        <v>148</v>
      </c>
      <c r="H139" s="208">
        <v>77.33</v>
      </c>
      <c r="I139" s="209"/>
      <c r="J139" s="210">
        <f t="shared" si="0"/>
        <v>0</v>
      </c>
      <c r="K139" s="206" t="s">
        <v>149</v>
      </c>
      <c r="L139" s="39"/>
      <c r="M139" s="211" t="s">
        <v>1</v>
      </c>
      <c r="N139" s="212" t="s">
        <v>40</v>
      </c>
      <c r="O139" s="72"/>
      <c r="P139" s="213">
        <f t="shared" si="1"/>
        <v>0</v>
      </c>
      <c r="Q139" s="213">
        <v>0</v>
      </c>
      <c r="R139" s="213">
        <f t="shared" si="2"/>
        <v>0</v>
      </c>
      <c r="S139" s="213">
        <v>0</v>
      </c>
      <c r="T139" s="214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5" t="s">
        <v>150</v>
      </c>
      <c r="AT139" s="215" t="s">
        <v>145</v>
      </c>
      <c r="AU139" s="215" t="s">
        <v>83</v>
      </c>
      <c r="AY139" s="17" t="s">
        <v>142</v>
      </c>
      <c r="BE139" s="216">
        <f t="shared" si="4"/>
        <v>0</v>
      </c>
      <c r="BF139" s="216">
        <f t="shared" si="5"/>
        <v>0</v>
      </c>
      <c r="BG139" s="216">
        <f t="shared" si="6"/>
        <v>0</v>
      </c>
      <c r="BH139" s="216">
        <f t="shared" si="7"/>
        <v>0</v>
      </c>
      <c r="BI139" s="216">
        <f t="shared" si="8"/>
        <v>0</v>
      </c>
      <c r="BJ139" s="17" t="s">
        <v>150</v>
      </c>
      <c r="BK139" s="216">
        <f t="shared" si="9"/>
        <v>0</v>
      </c>
      <c r="BL139" s="17" t="s">
        <v>150</v>
      </c>
      <c r="BM139" s="215" t="s">
        <v>1634</v>
      </c>
    </row>
    <row r="140" spans="1:65" s="2" customFormat="1" ht="33" customHeight="1">
      <c r="A140" s="34"/>
      <c r="B140" s="35"/>
      <c r="C140" s="204" t="s">
        <v>167</v>
      </c>
      <c r="D140" s="204" t="s">
        <v>145</v>
      </c>
      <c r="E140" s="205" t="s">
        <v>1635</v>
      </c>
      <c r="F140" s="206" t="s">
        <v>1636</v>
      </c>
      <c r="G140" s="207" t="s">
        <v>437</v>
      </c>
      <c r="H140" s="208">
        <v>36.630000000000003</v>
      </c>
      <c r="I140" s="209"/>
      <c r="J140" s="210">
        <f t="shared" si="0"/>
        <v>0</v>
      </c>
      <c r="K140" s="206" t="s">
        <v>149</v>
      </c>
      <c r="L140" s="39"/>
      <c r="M140" s="211" t="s">
        <v>1</v>
      </c>
      <c r="N140" s="212" t="s">
        <v>40</v>
      </c>
      <c r="O140" s="72"/>
      <c r="P140" s="213">
        <f t="shared" si="1"/>
        <v>0</v>
      </c>
      <c r="Q140" s="213">
        <v>0</v>
      </c>
      <c r="R140" s="213">
        <f t="shared" si="2"/>
        <v>0</v>
      </c>
      <c r="S140" s="213">
        <v>0</v>
      </c>
      <c r="T140" s="214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5" t="s">
        <v>150</v>
      </c>
      <c r="AT140" s="215" t="s">
        <v>145</v>
      </c>
      <c r="AU140" s="215" t="s">
        <v>83</v>
      </c>
      <c r="AY140" s="17" t="s">
        <v>142</v>
      </c>
      <c r="BE140" s="216">
        <f t="shared" si="4"/>
        <v>0</v>
      </c>
      <c r="BF140" s="216">
        <f t="shared" si="5"/>
        <v>0</v>
      </c>
      <c r="BG140" s="216">
        <f t="shared" si="6"/>
        <v>0</v>
      </c>
      <c r="BH140" s="216">
        <f t="shared" si="7"/>
        <v>0</v>
      </c>
      <c r="BI140" s="216">
        <f t="shared" si="8"/>
        <v>0</v>
      </c>
      <c r="BJ140" s="17" t="s">
        <v>150</v>
      </c>
      <c r="BK140" s="216">
        <f t="shared" si="9"/>
        <v>0</v>
      </c>
      <c r="BL140" s="17" t="s">
        <v>150</v>
      </c>
      <c r="BM140" s="215" t="s">
        <v>1637</v>
      </c>
    </row>
    <row r="141" spans="1:65" s="2" customFormat="1" ht="33" customHeight="1">
      <c r="A141" s="34"/>
      <c r="B141" s="35"/>
      <c r="C141" s="204" t="s">
        <v>184</v>
      </c>
      <c r="D141" s="204" t="s">
        <v>145</v>
      </c>
      <c r="E141" s="205" t="s">
        <v>1638</v>
      </c>
      <c r="F141" s="206" t="s">
        <v>1639</v>
      </c>
      <c r="G141" s="207" t="s">
        <v>148</v>
      </c>
      <c r="H141" s="208">
        <v>18.315000000000001</v>
      </c>
      <c r="I141" s="209"/>
      <c r="J141" s="210">
        <f t="shared" si="0"/>
        <v>0</v>
      </c>
      <c r="K141" s="206" t="s">
        <v>149</v>
      </c>
      <c r="L141" s="39"/>
      <c r="M141" s="211" t="s">
        <v>1</v>
      </c>
      <c r="N141" s="212" t="s">
        <v>40</v>
      </c>
      <c r="O141" s="72"/>
      <c r="P141" s="213">
        <f t="shared" si="1"/>
        <v>0</v>
      </c>
      <c r="Q141" s="213">
        <v>0</v>
      </c>
      <c r="R141" s="213">
        <f t="shared" si="2"/>
        <v>0</v>
      </c>
      <c r="S141" s="213">
        <v>0</v>
      </c>
      <c r="T141" s="214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5" t="s">
        <v>150</v>
      </c>
      <c r="AT141" s="215" t="s">
        <v>145</v>
      </c>
      <c r="AU141" s="215" t="s">
        <v>83</v>
      </c>
      <c r="AY141" s="17" t="s">
        <v>142</v>
      </c>
      <c r="BE141" s="216">
        <f t="shared" si="4"/>
        <v>0</v>
      </c>
      <c r="BF141" s="216">
        <f t="shared" si="5"/>
        <v>0</v>
      </c>
      <c r="BG141" s="216">
        <f t="shared" si="6"/>
        <v>0</v>
      </c>
      <c r="BH141" s="216">
        <f t="shared" si="7"/>
        <v>0</v>
      </c>
      <c r="BI141" s="216">
        <f t="shared" si="8"/>
        <v>0</v>
      </c>
      <c r="BJ141" s="17" t="s">
        <v>150</v>
      </c>
      <c r="BK141" s="216">
        <f t="shared" si="9"/>
        <v>0</v>
      </c>
      <c r="BL141" s="17" t="s">
        <v>150</v>
      </c>
      <c r="BM141" s="215" t="s">
        <v>1640</v>
      </c>
    </row>
    <row r="142" spans="1:65" s="2" customFormat="1" ht="33" customHeight="1">
      <c r="A142" s="34"/>
      <c r="B142" s="35"/>
      <c r="C142" s="204" t="s">
        <v>190</v>
      </c>
      <c r="D142" s="204" t="s">
        <v>145</v>
      </c>
      <c r="E142" s="205" t="s">
        <v>1641</v>
      </c>
      <c r="F142" s="206" t="s">
        <v>1642</v>
      </c>
      <c r="G142" s="207" t="s">
        <v>148</v>
      </c>
      <c r="H142" s="208">
        <v>59.015000000000001</v>
      </c>
      <c r="I142" s="209"/>
      <c r="J142" s="210">
        <f t="shared" si="0"/>
        <v>0</v>
      </c>
      <c r="K142" s="206" t="s">
        <v>149</v>
      </c>
      <c r="L142" s="39"/>
      <c r="M142" s="211" t="s">
        <v>1</v>
      </c>
      <c r="N142" s="212" t="s">
        <v>40</v>
      </c>
      <c r="O142" s="72"/>
      <c r="P142" s="213">
        <f t="shared" si="1"/>
        <v>0</v>
      </c>
      <c r="Q142" s="213">
        <v>0</v>
      </c>
      <c r="R142" s="213">
        <f t="shared" si="2"/>
        <v>0</v>
      </c>
      <c r="S142" s="213">
        <v>0</v>
      </c>
      <c r="T142" s="214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5" t="s">
        <v>150</v>
      </c>
      <c r="AT142" s="215" t="s">
        <v>145</v>
      </c>
      <c r="AU142" s="215" t="s">
        <v>83</v>
      </c>
      <c r="AY142" s="17" t="s">
        <v>142</v>
      </c>
      <c r="BE142" s="216">
        <f t="shared" si="4"/>
        <v>0</v>
      </c>
      <c r="BF142" s="216">
        <f t="shared" si="5"/>
        <v>0</v>
      </c>
      <c r="BG142" s="216">
        <f t="shared" si="6"/>
        <v>0</v>
      </c>
      <c r="BH142" s="216">
        <f t="shared" si="7"/>
        <v>0</v>
      </c>
      <c r="BI142" s="216">
        <f t="shared" si="8"/>
        <v>0</v>
      </c>
      <c r="BJ142" s="17" t="s">
        <v>150</v>
      </c>
      <c r="BK142" s="216">
        <f t="shared" si="9"/>
        <v>0</v>
      </c>
      <c r="BL142" s="17" t="s">
        <v>150</v>
      </c>
      <c r="BM142" s="215" t="s">
        <v>1643</v>
      </c>
    </row>
    <row r="143" spans="1:65" s="2" customFormat="1" ht="55.5" customHeight="1">
      <c r="A143" s="34"/>
      <c r="B143" s="35"/>
      <c r="C143" s="204" t="s">
        <v>194</v>
      </c>
      <c r="D143" s="204" t="s">
        <v>145</v>
      </c>
      <c r="E143" s="205" t="s">
        <v>1644</v>
      </c>
      <c r="F143" s="206" t="s">
        <v>1645</v>
      </c>
      <c r="G143" s="207" t="s">
        <v>148</v>
      </c>
      <c r="H143" s="208">
        <v>18.315000000000001</v>
      </c>
      <c r="I143" s="209"/>
      <c r="J143" s="210">
        <f t="shared" si="0"/>
        <v>0</v>
      </c>
      <c r="K143" s="206" t="s">
        <v>149</v>
      </c>
      <c r="L143" s="39"/>
      <c r="M143" s="211" t="s">
        <v>1</v>
      </c>
      <c r="N143" s="212" t="s">
        <v>40</v>
      </c>
      <c r="O143" s="72"/>
      <c r="P143" s="213">
        <f t="shared" si="1"/>
        <v>0</v>
      </c>
      <c r="Q143" s="213">
        <v>0</v>
      </c>
      <c r="R143" s="213">
        <f t="shared" si="2"/>
        <v>0</v>
      </c>
      <c r="S143" s="213">
        <v>0</v>
      </c>
      <c r="T143" s="214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5" t="s">
        <v>150</v>
      </c>
      <c r="AT143" s="215" t="s">
        <v>145</v>
      </c>
      <c r="AU143" s="215" t="s">
        <v>83</v>
      </c>
      <c r="AY143" s="17" t="s">
        <v>142</v>
      </c>
      <c r="BE143" s="216">
        <f t="shared" si="4"/>
        <v>0</v>
      </c>
      <c r="BF143" s="216">
        <f t="shared" si="5"/>
        <v>0</v>
      </c>
      <c r="BG143" s="216">
        <f t="shared" si="6"/>
        <v>0</v>
      </c>
      <c r="BH143" s="216">
        <f t="shared" si="7"/>
        <v>0</v>
      </c>
      <c r="BI143" s="216">
        <f t="shared" si="8"/>
        <v>0</v>
      </c>
      <c r="BJ143" s="17" t="s">
        <v>150</v>
      </c>
      <c r="BK143" s="216">
        <f t="shared" si="9"/>
        <v>0</v>
      </c>
      <c r="BL143" s="17" t="s">
        <v>150</v>
      </c>
      <c r="BM143" s="215" t="s">
        <v>1646</v>
      </c>
    </row>
    <row r="144" spans="1:65" s="2" customFormat="1" ht="16.5" customHeight="1">
      <c r="A144" s="34"/>
      <c r="B144" s="35"/>
      <c r="C144" s="217" t="s">
        <v>198</v>
      </c>
      <c r="D144" s="217" t="s">
        <v>163</v>
      </c>
      <c r="E144" s="218" t="s">
        <v>1647</v>
      </c>
      <c r="F144" s="219" t="s">
        <v>1648</v>
      </c>
      <c r="G144" s="220" t="s">
        <v>437</v>
      </c>
      <c r="H144" s="221">
        <v>67.766000000000005</v>
      </c>
      <c r="I144" s="222"/>
      <c r="J144" s="223">
        <f t="shared" si="0"/>
        <v>0</v>
      </c>
      <c r="K144" s="219" t="s">
        <v>149</v>
      </c>
      <c r="L144" s="224"/>
      <c r="M144" s="225" t="s">
        <v>1</v>
      </c>
      <c r="N144" s="226" t="s">
        <v>40</v>
      </c>
      <c r="O144" s="72"/>
      <c r="P144" s="213">
        <f t="shared" si="1"/>
        <v>0</v>
      </c>
      <c r="Q144" s="213">
        <v>1</v>
      </c>
      <c r="R144" s="213">
        <f t="shared" si="2"/>
        <v>67.766000000000005</v>
      </c>
      <c r="S144" s="213">
        <v>0</v>
      </c>
      <c r="T144" s="214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5" t="s">
        <v>167</v>
      </c>
      <c r="AT144" s="215" t="s">
        <v>163</v>
      </c>
      <c r="AU144" s="215" t="s">
        <v>83</v>
      </c>
      <c r="AY144" s="17" t="s">
        <v>142</v>
      </c>
      <c r="BE144" s="216">
        <f t="shared" si="4"/>
        <v>0</v>
      </c>
      <c r="BF144" s="216">
        <f t="shared" si="5"/>
        <v>0</v>
      </c>
      <c r="BG144" s="216">
        <f t="shared" si="6"/>
        <v>0</v>
      </c>
      <c r="BH144" s="216">
        <f t="shared" si="7"/>
        <v>0</v>
      </c>
      <c r="BI144" s="216">
        <f t="shared" si="8"/>
        <v>0</v>
      </c>
      <c r="BJ144" s="17" t="s">
        <v>150</v>
      </c>
      <c r="BK144" s="216">
        <f t="shared" si="9"/>
        <v>0</v>
      </c>
      <c r="BL144" s="17" t="s">
        <v>150</v>
      </c>
      <c r="BM144" s="215" t="s">
        <v>1649</v>
      </c>
    </row>
    <row r="145" spans="1:65" s="13" customFormat="1" ht="10.199999999999999">
      <c r="B145" s="227"/>
      <c r="C145" s="228"/>
      <c r="D145" s="229" t="s">
        <v>169</v>
      </c>
      <c r="E145" s="230" t="s">
        <v>1</v>
      </c>
      <c r="F145" s="231" t="s">
        <v>1650</v>
      </c>
      <c r="G145" s="228"/>
      <c r="H145" s="232">
        <v>33.883000000000003</v>
      </c>
      <c r="I145" s="233"/>
      <c r="J145" s="228"/>
      <c r="K145" s="228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169</v>
      </c>
      <c r="AU145" s="238" t="s">
        <v>83</v>
      </c>
      <c r="AV145" s="13" t="s">
        <v>83</v>
      </c>
      <c r="AW145" s="13" t="s">
        <v>30</v>
      </c>
      <c r="AX145" s="13" t="s">
        <v>73</v>
      </c>
      <c r="AY145" s="238" t="s">
        <v>142</v>
      </c>
    </row>
    <row r="146" spans="1:65" s="13" customFormat="1" ht="10.199999999999999">
      <c r="B146" s="227"/>
      <c r="C146" s="228"/>
      <c r="D146" s="229" t="s">
        <v>169</v>
      </c>
      <c r="E146" s="230" t="s">
        <v>1</v>
      </c>
      <c r="F146" s="231" t="s">
        <v>1651</v>
      </c>
      <c r="G146" s="228"/>
      <c r="H146" s="232">
        <v>67.766000000000005</v>
      </c>
      <c r="I146" s="233"/>
      <c r="J146" s="228"/>
      <c r="K146" s="228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169</v>
      </c>
      <c r="AU146" s="238" t="s">
        <v>83</v>
      </c>
      <c r="AV146" s="13" t="s">
        <v>83</v>
      </c>
      <c r="AW146" s="13" t="s">
        <v>30</v>
      </c>
      <c r="AX146" s="13" t="s">
        <v>81</v>
      </c>
      <c r="AY146" s="238" t="s">
        <v>142</v>
      </c>
    </row>
    <row r="147" spans="1:65" s="12" customFormat="1" ht="22.8" customHeight="1">
      <c r="B147" s="188"/>
      <c r="C147" s="189"/>
      <c r="D147" s="190" t="s">
        <v>72</v>
      </c>
      <c r="E147" s="202" t="s">
        <v>150</v>
      </c>
      <c r="F147" s="202" t="s">
        <v>180</v>
      </c>
      <c r="G147" s="189"/>
      <c r="H147" s="189"/>
      <c r="I147" s="192"/>
      <c r="J147" s="203">
        <f>BK147</f>
        <v>0</v>
      </c>
      <c r="K147" s="189"/>
      <c r="L147" s="194"/>
      <c r="M147" s="195"/>
      <c r="N147" s="196"/>
      <c r="O147" s="196"/>
      <c r="P147" s="197">
        <f>P148</f>
        <v>0</v>
      </c>
      <c r="Q147" s="196"/>
      <c r="R147" s="197">
        <f>R148</f>
        <v>6.239541</v>
      </c>
      <c r="S147" s="196"/>
      <c r="T147" s="198">
        <f>T148</f>
        <v>0</v>
      </c>
      <c r="AR147" s="199" t="s">
        <v>81</v>
      </c>
      <c r="AT147" s="200" t="s">
        <v>72</v>
      </c>
      <c r="AU147" s="200" t="s">
        <v>81</v>
      </c>
      <c r="AY147" s="199" t="s">
        <v>142</v>
      </c>
      <c r="BK147" s="201">
        <f>BK148</f>
        <v>0</v>
      </c>
    </row>
    <row r="148" spans="1:65" s="2" customFormat="1" ht="21.75" customHeight="1">
      <c r="A148" s="34"/>
      <c r="B148" s="35"/>
      <c r="C148" s="204" t="s">
        <v>202</v>
      </c>
      <c r="D148" s="204" t="s">
        <v>145</v>
      </c>
      <c r="E148" s="205" t="s">
        <v>1652</v>
      </c>
      <c r="F148" s="206" t="s">
        <v>1653</v>
      </c>
      <c r="G148" s="207" t="s">
        <v>148</v>
      </c>
      <c r="H148" s="208">
        <v>3.3</v>
      </c>
      <c r="I148" s="209"/>
      <c r="J148" s="210">
        <f>ROUND(I148*H148,2)</f>
        <v>0</v>
      </c>
      <c r="K148" s="206" t="s">
        <v>149</v>
      </c>
      <c r="L148" s="39"/>
      <c r="M148" s="211" t="s">
        <v>1</v>
      </c>
      <c r="N148" s="212" t="s">
        <v>40</v>
      </c>
      <c r="O148" s="72"/>
      <c r="P148" s="213">
        <f>O148*H148</f>
        <v>0</v>
      </c>
      <c r="Q148" s="213">
        <v>1.8907700000000001</v>
      </c>
      <c r="R148" s="213">
        <f>Q148*H148</f>
        <v>6.239541</v>
      </c>
      <c r="S148" s="213">
        <v>0</v>
      </c>
      <c r="T148" s="21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5" t="s">
        <v>150</v>
      </c>
      <c r="AT148" s="215" t="s">
        <v>145</v>
      </c>
      <c r="AU148" s="215" t="s">
        <v>83</v>
      </c>
      <c r="AY148" s="17" t="s">
        <v>142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150</v>
      </c>
      <c r="BK148" s="216">
        <f>ROUND(I148*H148,2)</f>
        <v>0</v>
      </c>
      <c r="BL148" s="17" t="s">
        <v>150</v>
      </c>
      <c r="BM148" s="215" t="s">
        <v>1654</v>
      </c>
    </row>
    <row r="149" spans="1:65" s="12" customFormat="1" ht="22.8" customHeight="1">
      <c r="B149" s="188"/>
      <c r="C149" s="189"/>
      <c r="D149" s="190" t="s">
        <v>72</v>
      </c>
      <c r="E149" s="202" t="s">
        <v>167</v>
      </c>
      <c r="F149" s="202" t="s">
        <v>1655</v>
      </c>
      <c r="G149" s="189"/>
      <c r="H149" s="189"/>
      <c r="I149" s="192"/>
      <c r="J149" s="203">
        <f>BK149</f>
        <v>0</v>
      </c>
      <c r="K149" s="189"/>
      <c r="L149" s="194"/>
      <c r="M149" s="195"/>
      <c r="N149" s="196"/>
      <c r="O149" s="196"/>
      <c r="P149" s="197">
        <f>SUM(P150:P161)</f>
        <v>0</v>
      </c>
      <c r="Q149" s="196"/>
      <c r="R149" s="197">
        <f>SUM(R150:R161)</f>
        <v>3.4017200000000005</v>
      </c>
      <c r="S149" s="196"/>
      <c r="T149" s="198">
        <f>SUM(T150:T161)</f>
        <v>0</v>
      </c>
      <c r="AR149" s="199" t="s">
        <v>81</v>
      </c>
      <c r="AT149" s="200" t="s">
        <v>72</v>
      </c>
      <c r="AU149" s="200" t="s">
        <v>81</v>
      </c>
      <c r="AY149" s="199" t="s">
        <v>142</v>
      </c>
      <c r="BK149" s="201">
        <f>SUM(BK150:BK161)</f>
        <v>0</v>
      </c>
    </row>
    <row r="150" spans="1:65" s="2" customFormat="1" ht="21.75" customHeight="1">
      <c r="A150" s="34"/>
      <c r="B150" s="35"/>
      <c r="C150" s="204" t="s">
        <v>208</v>
      </c>
      <c r="D150" s="204" t="s">
        <v>145</v>
      </c>
      <c r="E150" s="205" t="s">
        <v>1656</v>
      </c>
      <c r="F150" s="206" t="s">
        <v>1657</v>
      </c>
      <c r="G150" s="207" t="s">
        <v>166</v>
      </c>
      <c r="H150" s="208">
        <v>3</v>
      </c>
      <c r="I150" s="209"/>
      <c r="J150" s="210">
        <f>ROUND(I150*H150,2)</f>
        <v>0</v>
      </c>
      <c r="K150" s="206" t="s">
        <v>149</v>
      </c>
      <c r="L150" s="39"/>
      <c r="M150" s="211" t="s">
        <v>1</v>
      </c>
      <c r="N150" s="212" t="s">
        <v>40</v>
      </c>
      <c r="O150" s="72"/>
      <c r="P150" s="213">
        <f>O150*H150</f>
        <v>0</v>
      </c>
      <c r="Q150" s="213">
        <v>1.0189999999999999E-2</v>
      </c>
      <c r="R150" s="213">
        <f>Q150*H150</f>
        <v>3.057E-2</v>
      </c>
      <c r="S150" s="213">
        <v>0</v>
      </c>
      <c r="T150" s="21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5" t="s">
        <v>150</v>
      </c>
      <c r="AT150" s="215" t="s">
        <v>145</v>
      </c>
      <c r="AU150" s="215" t="s">
        <v>83</v>
      </c>
      <c r="AY150" s="17" t="s">
        <v>142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150</v>
      </c>
      <c r="BK150" s="216">
        <f>ROUND(I150*H150,2)</f>
        <v>0</v>
      </c>
      <c r="BL150" s="17" t="s">
        <v>150</v>
      </c>
      <c r="BM150" s="215" t="s">
        <v>1658</v>
      </c>
    </row>
    <row r="151" spans="1:65" s="2" customFormat="1" ht="21.75" customHeight="1">
      <c r="A151" s="34"/>
      <c r="B151" s="35"/>
      <c r="C151" s="217" t="s">
        <v>8</v>
      </c>
      <c r="D151" s="217" t="s">
        <v>163</v>
      </c>
      <c r="E151" s="218" t="s">
        <v>1659</v>
      </c>
      <c r="F151" s="219" t="s">
        <v>1660</v>
      </c>
      <c r="G151" s="220" t="s">
        <v>166</v>
      </c>
      <c r="H151" s="221">
        <v>1</v>
      </c>
      <c r="I151" s="222"/>
      <c r="J151" s="223">
        <f>ROUND(I151*H151,2)</f>
        <v>0</v>
      </c>
      <c r="K151" s="219" t="s">
        <v>149</v>
      </c>
      <c r="L151" s="224"/>
      <c r="M151" s="225" t="s">
        <v>1</v>
      </c>
      <c r="N151" s="226" t="s">
        <v>40</v>
      </c>
      <c r="O151" s="72"/>
      <c r="P151" s="213">
        <f>O151*H151</f>
        <v>0</v>
      </c>
      <c r="Q151" s="213">
        <v>5.2999999999999999E-2</v>
      </c>
      <c r="R151" s="213">
        <f>Q151*H151</f>
        <v>5.2999999999999999E-2</v>
      </c>
      <c r="S151" s="213">
        <v>0</v>
      </c>
      <c r="T151" s="21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5" t="s">
        <v>167</v>
      </c>
      <c r="AT151" s="215" t="s">
        <v>163</v>
      </c>
      <c r="AU151" s="215" t="s">
        <v>83</v>
      </c>
      <c r="AY151" s="17" t="s">
        <v>142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150</v>
      </c>
      <c r="BK151" s="216">
        <f>ROUND(I151*H151,2)</f>
        <v>0</v>
      </c>
      <c r="BL151" s="17" t="s">
        <v>150</v>
      </c>
      <c r="BM151" s="215" t="s">
        <v>1661</v>
      </c>
    </row>
    <row r="152" spans="1:65" s="13" customFormat="1" ht="10.199999999999999">
      <c r="B152" s="227"/>
      <c r="C152" s="228"/>
      <c r="D152" s="229" t="s">
        <v>169</v>
      </c>
      <c r="E152" s="230" t="s">
        <v>1</v>
      </c>
      <c r="F152" s="231" t="s">
        <v>81</v>
      </c>
      <c r="G152" s="228"/>
      <c r="H152" s="232">
        <v>1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169</v>
      </c>
      <c r="AU152" s="238" t="s">
        <v>83</v>
      </c>
      <c r="AV152" s="13" t="s">
        <v>83</v>
      </c>
      <c r="AW152" s="13" t="s">
        <v>30</v>
      </c>
      <c r="AX152" s="13" t="s">
        <v>81</v>
      </c>
      <c r="AY152" s="238" t="s">
        <v>142</v>
      </c>
    </row>
    <row r="153" spans="1:65" s="2" customFormat="1" ht="16.5" customHeight="1">
      <c r="A153" s="34"/>
      <c r="B153" s="35"/>
      <c r="C153" s="217" t="s">
        <v>215</v>
      </c>
      <c r="D153" s="217" t="s">
        <v>163</v>
      </c>
      <c r="E153" s="218" t="s">
        <v>1662</v>
      </c>
      <c r="F153" s="219" t="s">
        <v>1663</v>
      </c>
      <c r="G153" s="220" t="s">
        <v>166</v>
      </c>
      <c r="H153" s="221">
        <v>1</v>
      </c>
      <c r="I153" s="222"/>
      <c r="J153" s="223">
        <f>ROUND(I153*H153,2)</f>
        <v>0</v>
      </c>
      <c r="K153" s="219" t="s">
        <v>149</v>
      </c>
      <c r="L153" s="224"/>
      <c r="M153" s="225" t="s">
        <v>1</v>
      </c>
      <c r="N153" s="226" t="s">
        <v>40</v>
      </c>
      <c r="O153" s="72"/>
      <c r="P153" s="213">
        <f>O153*H153</f>
        <v>0</v>
      </c>
      <c r="Q153" s="213">
        <v>0.26200000000000001</v>
      </c>
      <c r="R153" s="213">
        <f>Q153*H153</f>
        <v>0.26200000000000001</v>
      </c>
      <c r="S153" s="213">
        <v>0</v>
      </c>
      <c r="T153" s="21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5" t="s">
        <v>167</v>
      </c>
      <c r="AT153" s="215" t="s">
        <v>163</v>
      </c>
      <c r="AU153" s="215" t="s">
        <v>83</v>
      </c>
      <c r="AY153" s="17" t="s">
        <v>142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150</v>
      </c>
      <c r="BK153" s="216">
        <f>ROUND(I153*H153,2)</f>
        <v>0</v>
      </c>
      <c r="BL153" s="17" t="s">
        <v>150</v>
      </c>
      <c r="BM153" s="215" t="s">
        <v>1664</v>
      </c>
    </row>
    <row r="154" spans="1:65" s="13" customFormat="1" ht="10.199999999999999">
      <c r="B154" s="227"/>
      <c r="C154" s="228"/>
      <c r="D154" s="229" t="s">
        <v>169</v>
      </c>
      <c r="E154" s="230" t="s">
        <v>1</v>
      </c>
      <c r="F154" s="231" t="s">
        <v>81</v>
      </c>
      <c r="G154" s="228"/>
      <c r="H154" s="232">
        <v>1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AT154" s="238" t="s">
        <v>169</v>
      </c>
      <c r="AU154" s="238" t="s">
        <v>83</v>
      </c>
      <c r="AV154" s="13" t="s">
        <v>83</v>
      </c>
      <c r="AW154" s="13" t="s">
        <v>30</v>
      </c>
      <c r="AX154" s="13" t="s">
        <v>81</v>
      </c>
      <c r="AY154" s="238" t="s">
        <v>142</v>
      </c>
    </row>
    <row r="155" spans="1:65" s="2" customFormat="1" ht="16.5" customHeight="1">
      <c r="A155" s="34"/>
      <c r="B155" s="35"/>
      <c r="C155" s="217" t="s">
        <v>219</v>
      </c>
      <c r="D155" s="217" t="s">
        <v>163</v>
      </c>
      <c r="E155" s="218" t="s">
        <v>1665</v>
      </c>
      <c r="F155" s="219" t="s">
        <v>1666</v>
      </c>
      <c r="G155" s="220" t="s">
        <v>166</v>
      </c>
      <c r="H155" s="221">
        <v>1</v>
      </c>
      <c r="I155" s="222"/>
      <c r="J155" s="223">
        <f t="shared" ref="J155:J161" si="10">ROUND(I155*H155,2)</f>
        <v>0</v>
      </c>
      <c r="K155" s="219" t="s">
        <v>149</v>
      </c>
      <c r="L155" s="224"/>
      <c r="M155" s="225" t="s">
        <v>1</v>
      </c>
      <c r="N155" s="226" t="s">
        <v>40</v>
      </c>
      <c r="O155" s="72"/>
      <c r="P155" s="213">
        <f t="shared" ref="P155:P161" si="11">O155*H155</f>
        <v>0</v>
      </c>
      <c r="Q155" s="213">
        <v>0.52600000000000002</v>
      </c>
      <c r="R155" s="213">
        <f t="shared" ref="R155:R161" si="12">Q155*H155</f>
        <v>0.52600000000000002</v>
      </c>
      <c r="S155" s="213">
        <v>0</v>
      </c>
      <c r="T155" s="214">
        <f t="shared" ref="T155:T161" si="13"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5" t="s">
        <v>167</v>
      </c>
      <c r="AT155" s="215" t="s">
        <v>163</v>
      </c>
      <c r="AU155" s="215" t="s">
        <v>83</v>
      </c>
      <c r="AY155" s="17" t="s">
        <v>142</v>
      </c>
      <c r="BE155" s="216">
        <f t="shared" ref="BE155:BE161" si="14">IF(N155="základní",J155,0)</f>
        <v>0</v>
      </c>
      <c r="BF155" s="216">
        <f t="shared" ref="BF155:BF161" si="15">IF(N155="snížená",J155,0)</f>
        <v>0</v>
      </c>
      <c r="BG155" s="216">
        <f t="shared" ref="BG155:BG161" si="16">IF(N155="zákl. přenesená",J155,0)</f>
        <v>0</v>
      </c>
      <c r="BH155" s="216">
        <f t="shared" ref="BH155:BH161" si="17">IF(N155="sníž. přenesená",J155,0)</f>
        <v>0</v>
      </c>
      <c r="BI155" s="216">
        <f t="shared" ref="BI155:BI161" si="18">IF(N155="nulová",J155,0)</f>
        <v>0</v>
      </c>
      <c r="BJ155" s="17" t="s">
        <v>150</v>
      </c>
      <c r="BK155" s="216">
        <f t="shared" ref="BK155:BK161" si="19">ROUND(I155*H155,2)</f>
        <v>0</v>
      </c>
      <c r="BL155" s="17" t="s">
        <v>150</v>
      </c>
      <c r="BM155" s="215" t="s">
        <v>1667</v>
      </c>
    </row>
    <row r="156" spans="1:65" s="2" customFormat="1" ht="21.75" customHeight="1">
      <c r="A156" s="34"/>
      <c r="B156" s="35"/>
      <c r="C156" s="204" t="s">
        <v>223</v>
      </c>
      <c r="D156" s="204" t="s">
        <v>145</v>
      </c>
      <c r="E156" s="205" t="s">
        <v>1668</v>
      </c>
      <c r="F156" s="206" t="s">
        <v>1669</v>
      </c>
      <c r="G156" s="207" t="s">
        <v>166</v>
      </c>
      <c r="H156" s="208">
        <v>1</v>
      </c>
      <c r="I156" s="209"/>
      <c r="J156" s="210">
        <f t="shared" si="10"/>
        <v>0</v>
      </c>
      <c r="K156" s="206" t="s">
        <v>149</v>
      </c>
      <c r="L156" s="39"/>
      <c r="M156" s="211" t="s">
        <v>1</v>
      </c>
      <c r="N156" s="212" t="s">
        <v>40</v>
      </c>
      <c r="O156" s="72"/>
      <c r="P156" s="213">
        <f t="shared" si="11"/>
        <v>0</v>
      </c>
      <c r="Q156" s="213">
        <v>2.8539999999999999E-2</v>
      </c>
      <c r="R156" s="213">
        <f t="shared" si="12"/>
        <v>2.8539999999999999E-2</v>
      </c>
      <c r="S156" s="213">
        <v>0</v>
      </c>
      <c r="T156" s="214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5" t="s">
        <v>150</v>
      </c>
      <c r="AT156" s="215" t="s">
        <v>145</v>
      </c>
      <c r="AU156" s="215" t="s">
        <v>83</v>
      </c>
      <c r="AY156" s="17" t="s">
        <v>142</v>
      </c>
      <c r="BE156" s="216">
        <f t="shared" si="14"/>
        <v>0</v>
      </c>
      <c r="BF156" s="216">
        <f t="shared" si="15"/>
        <v>0</v>
      </c>
      <c r="BG156" s="216">
        <f t="shared" si="16"/>
        <v>0</v>
      </c>
      <c r="BH156" s="216">
        <f t="shared" si="17"/>
        <v>0</v>
      </c>
      <c r="BI156" s="216">
        <f t="shared" si="18"/>
        <v>0</v>
      </c>
      <c r="BJ156" s="17" t="s">
        <v>150</v>
      </c>
      <c r="BK156" s="216">
        <f t="shared" si="19"/>
        <v>0</v>
      </c>
      <c r="BL156" s="17" t="s">
        <v>150</v>
      </c>
      <c r="BM156" s="215" t="s">
        <v>1670</v>
      </c>
    </row>
    <row r="157" spans="1:65" s="2" customFormat="1" ht="16.5" customHeight="1">
      <c r="A157" s="34"/>
      <c r="B157" s="35"/>
      <c r="C157" s="217" t="s">
        <v>227</v>
      </c>
      <c r="D157" s="217" t="s">
        <v>163</v>
      </c>
      <c r="E157" s="218" t="s">
        <v>1671</v>
      </c>
      <c r="F157" s="219" t="s">
        <v>1672</v>
      </c>
      <c r="G157" s="220" t="s">
        <v>166</v>
      </c>
      <c r="H157" s="221">
        <v>1</v>
      </c>
      <c r="I157" s="222"/>
      <c r="J157" s="223">
        <f t="shared" si="10"/>
        <v>0</v>
      </c>
      <c r="K157" s="219" t="s">
        <v>149</v>
      </c>
      <c r="L157" s="224"/>
      <c r="M157" s="225" t="s">
        <v>1</v>
      </c>
      <c r="N157" s="226" t="s">
        <v>40</v>
      </c>
      <c r="O157" s="72"/>
      <c r="P157" s="213">
        <f t="shared" si="11"/>
        <v>0</v>
      </c>
      <c r="Q157" s="213">
        <v>1.6</v>
      </c>
      <c r="R157" s="213">
        <f t="shared" si="12"/>
        <v>1.6</v>
      </c>
      <c r="S157" s="213">
        <v>0</v>
      </c>
      <c r="T157" s="214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5" t="s">
        <v>167</v>
      </c>
      <c r="AT157" s="215" t="s">
        <v>163</v>
      </c>
      <c r="AU157" s="215" t="s">
        <v>83</v>
      </c>
      <c r="AY157" s="17" t="s">
        <v>142</v>
      </c>
      <c r="BE157" s="216">
        <f t="shared" si="14"/>
        <v>0</v>
      </c>
      <c r="BF157" s="216">
        <f t="shared" si="15"/>
        <v>0</v>
      </c>
      <c r="BG157" s="216">
        <f t="shared" si="16"/>
        <v>0</v>
      </c>
      <c r="BH157" s="216">
        <f t="shared" si="17"/>
        <v>0</v>
      </c>
      <c r="BI157" s="216">
        <f t="shared" si="18"/>
        <v>0</v>
      </c>
      <c r="BJ157" s="17" t="s">
        <v>150</v>
      </c>
      <c r="BK157" s="216">
        <f t="shared" si="19"/>
        <v>0</v>
      </c>
      <c r="BL157" s="17" t="s">
        <v>150</v>
      </c>
      <c r="BM157" s="215" t="s">
        <v>1673</v>
      </c>
    </row>
    <row r="158" spans="1:65" s="2" customFormat="1" ht="21.75" customHeight="1">
      <c r="A158" s="34"/>
      <c r="B158" s="35"/>
      <c r="C158" s="204" t="s">
        <v>231</v>
      </c>
      <c r="D158" s="204" t="s">
        <v>145</v>
      </c>
      <c r="E158" s="205" t="s">
        <v>1674</v>
      </c>
      <c r="F158" s="206" t="s">
        <v>1675</v>
      </c>
      <c r="G158" s="207" t="s">
        <v>166</v>
      </c>
      <c r="H158" s="208">
        <v>1</v>
      </c>
      <c r="I158" s="209"/>
      <c r="J158" s="210">
        <f t="shared" si="10"/>
        <v>0</v>
      </c>
      <c r="K158" s="206" t="s">
        <v>149</v>
      </c>
      <c r="L158" s="39"/>
      <c r="M158" s="211" t="s">
        <v>1</v>
      </c>
      <c r="N158" s="212" t="s">
        <v>40</v>
      </c>
      <c r="O158" s="72"/>
      <c r="P158" s="213">
        <f t="shared" si="11"/>
        <v>0</v>
      </c>
      <c r="Q158" s="213">
        <v>3.9269999999999999E-2</v>
      </c>
      <c r="R158" s="213">
        <f t="shared" si="12"/>
        <v>3.9269999999999999E-2</v>
      </c>
      <c r="S158" s="213">
        <v>0</v>
      </c>
      <c r="T158" s="214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5" t="s">
        <v>150</v>
      </c>
      <c r="AT158" s="215" t="s">
        <v>145</v>
      </c>
      <c r="AU158" s="215" t="s">
        <v>83</v>
      </c>
      <c r="AY158" s="17" t="s">
        <v>142</v>
      </c>
      <c r="BE158" s="216">
        <f t="shared" si="14"/>
        <v>0</v>
      </c>
      <c r="BF158" s="216">
        <f t="shared" si="15"/>
        <v>0</v>
      </c>
      <c r="BG158" s="216">
        <f t="shared" si="16"/>
        <v>0</v>
      </c>
      <c r="BH158" s="216">
        <f t="shared" si="17"/>
        <v>0</v>
      </c>
      <c r="BI158" s="216">
        <f t="shared" si="18"/>
        <v>0</v>
      </c>
      <c r="BJ158" s="17" t="s">
        <v>150</v>
      </c>
      <c r="BK158" s="216">
        <f t="shared" si="19"/>
        <v>0</v>
      </c>
      <c r="BL158" s="17" t="s">
        <v>150</v>
      </c>
      <c r="BM158" s="215" t="s">
        <v>1676</v>
      </c>
    </row>
    <row r="159" spans="1:65" s="2" customFormat="1" ht="21.75" customHeight="1">
      <c r="A159" s="34"/>
      <c r="B159" s="35"/>
      <c r="C159" s="217" t="s">
        <v>7</v>
      </c>
      <c r="D159" s="217" t="s">
        <v>163</v>
      </c>
      <c r="E159" s="218" t="s">
        <v>1677</v>
      </c>
      <c r="F159" s="219" t="s">
        <v>1678</v>
      </c>
      <c r="G159" s="220" t="s">
        <v>166</v>
      </c>
      <c r="H159" s="221">
        <v>1</v>
      </c>
      <c r="I159" s="222"/>
      <c r="J159" s="223">
        <f t="shared" si="10"/>
        <v>0</v>
      </c>
      <c r="K159" s="219" t="s">
        <v>149</v>
      </c>
      <c r="L159" s="224"/>
      <c r="M159" s="225" t="s">
        <v>1</v>
      </c>
      <c r="N159" s="226" t="s">
        <v>40</v>
      </c>
      <c r="O159" s="72"/>
      <c r="P159" s="213">
        <f t="shared" si="11"/>
        <v>0</v>
      </c>
      <c r="Q159" s="213">
        <v>0.44900000000000001</v>
      </c>
      <c r="R159" s="213">
        <f t="shared" si="12"/>
        <v>0.44900000000000001</v>
      </c>
      <c r="S159" s="213">
        <v>0</v>
      </c>
      <c r="T159" s="214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5" t="s">
        <v>167</v>
      </c>
      <c r="AT159" s="215" t="s">
        <v>163</v>
      </c>
      <c r="AU159" s="215" t="s">
        <v>83</v>
      </c>
      <c r="AY159" s="17" t="s">
        <v>142</v>
      </c>
      <c r="BE159" s="216">
        <f t="shared" si="14"/>
        <v>0</v>
      </c>
      <c r="BF159" s="216">
        <f t="shared" si="15"/>
        <v>0</v>
      </c>
      <c r="BG159" s="216">
        <f t="shared" si="16"/>
        <v>0</v>
      </c>
      <c r="BH159" s="216">
        <f t="shared" si="17"/>
        <v>0</v>
      </c>
      <c r="BI159" s="216">
        <f t="shared" si="18"/>
        <v>0</v>
      </c>
      <c r="BJ159" s="17" t="s">
        <v>150</v>
      </c>
      <c r="BK159" s="216">
        <f t="shared" si="19"/>
        <v>0</v>
      </c>
      <c r="BL159" s="17" t="s">
        <v>150</v>
      </c>
      <c r="BM159" s="215" t="s">
        <v>1679</v>
      </c>
    </row>
    <row r="160" spans="1:65" s="2" customFormat="1" ht="21.75" customHeight="1">
      <c r="A160" s="34"/>
      <c r="B160" s="35"/>
      <c r="C160" s="204" t="s">
        <v>238</v>
      </c>
      <c r="D160" s="204" t="s">
        <v>145</v>
      </c>
      <c r="E160" s="205" t="s">
        <v>1680</v>
      </c>
      <c r="F160" s="206" t="s">
        <v>1681</v>
      </c>
      <c r="G160" s="207" t="s">
        <v>166</v>
      </c>
      <c r="H160" s="208">
        <v>1</v>
      </c>
      <c r="I160" s="209"/>
      <c r="J160" s="210">
        <f t="shared" si="10"/>
        <v>0</v>
      </c>
      <c r="K160" s="206" t="s">
        <v>149</v>
      </c>
      <c r="L160" s="39"/>
      <c r="M160" s="211" t="s">
        <v>1</v>
      </c>
      <c r="N160" s="212" t="s">
        <v>40</v>
      </c>
      <c r="O160" s="72"/>
      <c r="P160" s="213">
        <f t="shared" si="11"/>
        <v>0</v>
      </c>
      <c r="Q160" s="213">
        <v>0.21734000000000001</v>
      </c>
      <c r="R160" s="213">
        <f t="shared" si="12"/>
        <v>0.21734000000000001</v>
      </c>
      <c r="S160" s="213">
        <v>0</v>
      </c>
      <c r="T160" s="214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5" t="s">
        <v>150</v>
      </c>
      <c r="AT160" s="215" t="s">
        <v>145</v>
      </c>
      <c r="AU160" s="215" t="s">
        <v>83</v>
      </c>
      <c r="AY160" s="17" t="s">
        <v>142</v>
      </c>
      <c r="BE160" s="216">
        <f t="shared" si="14"/>
        <v>0</v>
      </c>
      <c r="BF160" s="216">
        <f t="shared" si="15"/>
        <v>0</v>
      </c>
      <c r="BG160" s="216">
        <f t="shared" si="16"/>
        <v>0</v>
      </c>
      <c r="BH160" s="216">
        <f t="shared" si="17"/>
        <v>0</v>
      </c>
      <c r="BI160" s="216">
        <f t="shared" si="18"/>
        <v>0</v>
      </c>
      <c r="BJ160" s="17" t="s">
        <v>150</v>
      </c>
      <c r="BK160" s="216">
        <f t="shared" si="19"/>
        <v>0</v>
      </c>
      <c r="BL160" s="17" t="s">
        <v>150</v>
      </c>
      <c r="BM160" s="215" t="s">
        <v>1682</v>
      </c>
    </row>
    <row r="161" spans="1:65" s="2" customFormat="1" ht="21.75" customHeight="1">
      <c r="A161" s="34"/>
      <c r="B161" s="35"/>
      <c r="C161" s="217" t="s">
        <v>243</v>
      </c>
      <c r="D161" s="217" t="s">
        <v>163</v>
      </c>
      <c r="E161" s="218" t="s">
        <v>1683</v>
      </c>
      <c r="F161" s="219" t="s">
        <v>1684</v>
      </c>
      <c r="G161" s="220" t="s">
        <v>166</v>
      </c>
      <c r="H161" s="221">
        <v>1</v>
      </c>
      <c r="I161" s="222"/>
      <c r="J161" s="223">
        <f t="shared" si="10"/>
        <v>0</v>
      </c>
      <c r="K161" s="219" t="s">
        <v>149</v>
      </c>
      <c r="L161" s="224"/>
      <c r="M161" s="225" t="s">
        <v>1</v>
      </c>
      <c r="N161" s="226" t="s">
        <v>40</v>
      </c>
      <c r="O161" s="72"/>
      <c r="P161" s="213">
        <f t="shared" si="11"/>
        <v>0</v>
      </c>
      <c r="Q161" s="213">
        <v>0.19600000000000001</v>
      </c>
      <c r="R161" s="213">
        <f t="shared" si="12"/>
        <v>0.19600000000000001</v>
      </c>
      <c r="S161" s="213">
        <v>0</v>
      </c>
      <c r="T161" s="214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5" t="s">
        <v>167</v>
      </c>
      <c r="AT161" s="215" t="s">
        <v>163</v>
      </c>
      <c r="AU161" s="215" t="s">
        <v>83</v>
      </c>
      <c r="AY161" s="17" t="s">
        <v>142</v>
      </c>
      <c r="BE161" s="216">
        <f t="shared" si="14"/>
        <v>0</v>
      </c>
      <c r="BF161" s="216">
        <f t="shared" si="15"/>
        <v>0</v>
      </c>
      <c r="BG161" s="216">
        <f t="shared" si="16"/>
        <v>0</v>
      </c>
      <c r="BH161" s="216">
        <f t="shared" si="17"/>
        <v>0</v>
      </c>
      <c r="BI161" s="216">
        <f t="shared" si="18"/>
        <v>0</v>
      </c>
      <c r="BJ161" s="17" t="s">
        <v>150</v>
      </c>
      <c r="BK161" s="216">
        <f t="shared" si="19"/>
        <v>0</v>
      </c>
      <c r="BL161" s="17" t="s">
        <v>150</v>
      </c>
      <c r="BM161" s="215" t="s">
        <v>1685</v>
      </c>
    </row>
    <row r="162" spans="1:65" s="12" customFormat="1" ht="22.8" customHeight="1">
      <c r="B162" s="188"/>
      <c r="C162" s="189"/>
      <c r="D162" s="190" t="s">
        <v>72</v>
      </c>
      <c r="E162" s="202" t="s">
        <v>184</v>
      </c>
      <c r="F162" s="202" t="s">
        <v>283</v>
      </c>
      <c r="G162" s="189"/>
      <c r="H162" s="189"/>
      <c r="I162" s="192"/>
      <c r="J162" s="203">
        <f>BK162</f>
        <v>0</v>
      </c>
      <c r="K162" s="189"/>
      <c r="L162" s="194"/>
      <c r="M162" s="195"/>
      <c r="N162" s="196"/>
      <c r="O162" s="196"/>
      <c r="P162" s="197">
        <f>P163</f>
        <v>0</v>
      </c>
      <c r="Q162" s="196"/>
      <c r="R162" s="197">
        <f>R163</f>
        <v>3.3480000000000003E-3</v>
      </c>
      <c r="S162" s="196"/>
      <c r="T162" s="198">
        <f>T163</f>
        <v>0.25200000000000006</v>
      </c>
      <c r="AR162" s="199" t="s">
        <v>81</v>
      </c>
      <c r="AT162" s="200" t="s">
        <v>72</v>
      </c>
      <c r="AU162" s="200" t="s">
        <v>81</v>
      </c>
      <c r="AY162" s="199" t="s">
        <v>142</v>
      </c>
      <c r="BK162" s="201">
        <f>BK163</f>
        <v>0</v>
      </c>
    </row>
    <row r="163" spans="1:65" s="2" customFormat="1" ht="33" customHeight="1">
      <c r="A163" s="34"/>
      <c r="B163" s="35"/>
      <c r="C163" s="204" t="s">
        <v>247</v>
      </c>
      <c r="D163" s="204" t="s">
        <v>145</v>
      </c>
      <c r="E163" s="205" t="s">
        <v>1686</v>
      </c>
      <c r="F163" s="206" t="s">
        <v>1687</v>
      </c>
      <c r="G163" s="207" t="s">
        <v>178</v>
      </c>
      <c r="H163" s="208">
        <v>3.6</v>
      </c>
      <c r="I163" s="209"/>
      <c r="J163" s="210">
        <f>ROUND(I163*H163,2)</f>
        <v>0</v>
      </c>
      <c r="K163" s="206" t="s">
        <v>149</v>
      </c>
      <c r="L163" s="39"/>
      <c r="M163" s="211" t="s">
        <v>1</v>
      </c>
      <c r="N163" s="212" t="s">
        <v>40</v>
      </c>
      <c r="O163" s="72"/>
      <c r="P163" s="213">
        <f>O163*H163</f>
        <v>0</v>
      </c>
      <c r="Q163" s="213">
        <v>9.3000000000000005E-4</v>
      </c>
      <c r="R163" s="213">
        <f>Q163*H163</f>
        <v>3.3480000000000003E-3</v>
      </c>
      <c r="S163" s="213">
        <v>7.0000000000000007E-2</v>
      </c>
      <c r="T163" s="214">
        <f>S163*H163</f>
        <v>0.25200000000000006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5" t="s">
        <v>150</v>
      </c>
      <c r="AT163" s="215" t="s">
        <v>145</v>
      </c>
      <c r="AU163" s="215" t="s">
        <v>83</v>
      </c>
      <c r="AY163" s="17" t="s">
        <v>142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150</v>
      </c>
      <c r="BK163" s="216">
        <f>ROUND(I163*H163,2)</f>
        <v>0</v>
      </c>
      <c r="BL163" s="17" t="s">
        <v>150</v>
      </c>
      <c r="BM163" s="215" t="s">
        <v>1688</v>
      </c>
    </row>
    <row r="164" spans="1:65" s="12" customFormat="1" ht="22.8" customHeight="1">
      <c r="B164" s="188"/>
      <c r="C164" s="189"/>
      <c r="D164" s="190" t="s">
        <v>72</v>
      </c>
      <c r="E164" s="202" t="s">
        <v>444</v>
      </c>
      <c r="F164" s="202" t="s">
        <v>445</v>
      </c>
      <c r="G164" s="189"/>
      <c r="H164" s="189"/>
      <c r="I164" s="192"/>
      <c r="J164" s="203">
        <f>BK164</f>
        <v>0</v>
      </c>
      <c r="K164" s="189"/>
      <c r="L164" s="194"/>
      <c r="M164" s="195"/>
      <c r="N164" s="196"/>
      <c r="O164" s="196"/>
      <c r="P164" s="197">
        <f>SUM(P165:P168)</f>
        <v>0</v>
      </c>
      <c r="Q164" s="196"/>
      <c r="R164" s="197">
        <f>SUM(R165:R168)</f>
        <v>0</v>
      </c>
      <c r="S164" s="196"/>
      <c r="T164" s="198">
        <f>SUM(T165:T168)</f>
        <v>0</v>
      </c>
      <c r="AR164" s="199" t="s">
        <v>81</v>
      </c>
      <c r="AT164" s="200" t="s">
        <v>72</v>
      </c>
      <c r="AU164" s="200" t="s">
        <v>81</v>
      </c>
      <c r="AY164" s="199" t="s">
        <v>142</v>
      </c>
      <c r="BK164" s="201">
        <f>SUM(BK165:BK168)</f>
        <v>0</v>
      </c>
    </row>
    <row r="165" spans="1:65" s="2" customFormat="1" ht="33" customHeight="1">
      <c r="A165" s="34"/>
      <c r="B165" s="35"/>
      <c r="C165" s="204" t="s">
        <v>251</v>
      </c>
      <c r="D165" s="204" t="s">
        <v>145</v>
      </c>
      <c r="E165" s="205" t="s">
        <v>1396</v>
      </c>
      <c r="F165" s="206" t="s">
        <v>1689</v>
      </c>
      <c r="G165" s="207" t="s">
        <v>437</v>
      </c>
      <c r="H165" s="208">
        <v>0.252</v>
      </c>
      <c r="I165" s="209"/>
      <c r="J165" s="210">
        <f>ROUND(I165*H165,2)</f>
        <v>0</v>
      </c>
      <c r="K165" s="206" t="s">
        <v>149</v>
      </c>
      <c r="L165" s="39"/>
      <c r="M165" s="211" t="s">
        <v>1</v>
      </c>
      <c r="N165" s="212" t="s">
        <v>40</v>
      </c>
      <c r="O165" s="72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5" t="s">
        <v>150</v>
      </c>
      <c r="AT165" s="215" t="s">
        <v>145</v>
      </c>
      <c r="AU165" s="215" t="s">
        <v>83</v>
      </c>
      <c r="AY165" s="17" t="s">
        <v>142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150</v>
      </c>
      <c r="BK165" s="216">
        <f>ROUND(I165*H165,2)</f>
        <v>0</v>
      </c>
      <c r="BL165" s="17" t="s">
        <v>150</v>
      </c>
      <c r="BM165" s="215" t="s">
        <v>1690</v>
      </c>
    </row>
    <row r="166" spans="1:65" s="2" customFormat="1" ht="33" customHeight="1">
      <c r="A166" s="34"/>
      <c r="B166" s="35"/>
      <c r="C166" s="204" t="s">
        <v>255</v>
      </c>
      <c r="D166" s="204" t="s">
        <v>145</v>
      </c>
      <c r="E166" s="205" t="s">
        <v>1691</v>
      </c>
      <c r="F166" s="206" t="s">
        <v>1692</v>
      </c>
      <c r="G166" s="207" t="s">
        <v>437</v>
      </c>
      <c r="H166" s="208">
        <v>1.8149999999999999</v>
      </c>
      <c r="I166" s="209"/>
      <c r="J166" s="210">
        <f>ROUND(I166*H166,2)</f>
        <v>0</v>
      </c>
      <c r="K166" s="206" t="s">
        <v>149</v>
      </c>
      <c r="L166" s="39"/>
      <c r="M166" s="211" t="s">
        <v>1</v>
      </c>
      <c r="N166" s="212" t="s">
        <v>40</v>
      </c>
      <c r="O166" s="72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5" t="s">
        <v>150</v>
      </c>
      <c r="AT166" s="215" t="s">
        <v>145</v>
      </c>
      <c r="AU166" s="215" t="s">
        <v>83</v>
      </c>
      <c r="AY166" s="17" t="s">
        <v>142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150</v>
      </c>
      <c r="BK166" s="216">
        <f>ROUND(I166*H166,2)</f>
        <v>0</v>
      </c>
      <c r="BL166" s="17" t="s">
        <v>150</v>
      </c>
      <c r="BM166" s="215" t="s">
        <v>1693</v>
      </c>
    </row>
    <row r="167" spans="1:65" s="2" customFormat="1" ht="44.25" customHeight="1">
      <c r="A167" s="34"/>
      <c r="B167" s="35"/>
      <c r="C167" s="204" t="s">
        <v>259</v>
      </c>
      <c r="D167" s="204" t="s">
        <v>145</v>
      </c>
      <c r="E167" s="205" t="s">
        <v>1694</v>
      </c>
      <c r="F167" s="206" t="s">
        <v>1695</v>
      </c>
      <c r="G167" s="207" t="s">
        <v>437</v>
      </c>
      <c r="H167" s="208">
        <v>3.78</v>
      </c>
      <c r="I167" s="209"/>
      <c r="J167" s="210">
        <f>ROUND(I167*H167,2)</f>
        <v>0</v>
      </c>
      <c r="K167" s="206" t="s">
        <v>149</v>
      </c>
      <c r="L167" s="39"/>
      <c r="M167" s="211" t="s">
        <v>1</v>
      </c>
      <c r="N167" s="212" t="s">
        <v>40</v>
      </c>
      <c r="O167" s="72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5" t="s">
        <v>150</v>
      </c>
      <c r="AT167" s="215" t="s">
        <v>145</v>
      </c>
      <c r="AU167" s="215" t="s">
        <v>83</v>
      </c>
      <c r="AY167" s="17" t="s">
        <v>142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150</v>
      </c>
      <c r="BK167" s="216">
        <f>ROUND(I167*H167,2)</f>
        <v>0</v>
      </c>
      <c r="BL167" s="17" t="s">
        <v>150</v>
      </c>
      <c r="BM167" s="215" t="s">
        <v>1696</v>
      </c>
    </row>
    <row r="168" spans="1:65" s="2" customFormat="1" ht="21.75" customHeight="1">
      <c r="A168" s="34"/>
      <c r="B168" s="35"/>
      <c r="C168" s="204" t="s">
        <v>263</v>
      </c>
      <c r="D168" s="204" t="s">
        <v>145</v>
      </c>
      <c r="E168" s="205" t="s">
        <v>1697</v>
      </c>
      <c r="F168" s="206" t="s">
        <v>1698</v>
      </c>
      <c r="G168" s="207" t="s">
        <v>437</v>
      </c>
      <c r="H168" s="208">
        <v>1.8149999999999999</v>
      </c>
      <c r="I168" s="209"/>
      <c r="J168" s="210">
        <f>ROUND(I168*H168,2)</f>
        <v>0</v>
      </c>
      <c r="K168" s="206" t="s">
        <v>149</v>
      </c>
      <c r="L168" s="39"/>
      <c r="M168" s="211" t="s">
        <v>1</v>
      </c>
      <c r="N168" s="212" t="s">
        <v>40</v>
      </c>
      <c r="O168" s="72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5" t="s">
        <v>150</v>
      </c>
      <c r="AT168" s="215" t="s">
        <v>145</v>
      </c>
      <c r="AU168" s="215" t="s">
        <v>83</v>
      </c>
      <c r="AY168" s="17" t="s">
        <v>142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150</v>
      </c>
      <c r="BK168" s="216">
        <f>ROUND(I168*H168,2)</f>
        <v>0</v>
      </c>
      <c r="BL168" s="17" t="s">
        <v>150</v>
      </c>
      <c r="BM168" s="215" t="s">
        <v>1699</v>
      </c>
    </row>
    <row r="169" spans="1:65" s="12" customFormat="1" ht="22.8" customHeight="1">
      <c r="B169" s="188"/>
      <c r="C169" s="189"/>
      <c r="D169" s="190" t="s">
        <v>72</v>
      </c>
      <c r="E169" s="202" t="s">
        <v>482</v>
      </c>
      <c r="F169" s="202" t="s">
        <v>483</v>
      </c>
      <c r="G169" s="189"/>
      <c r="H169" s="189"/>
      <c r="I169" s="192"/>
      <c r="J169" s="203">
        <f>BK169</f>
        <v>0</v>
      </c>
      <c r="K169" s="189"/>
      <c r="L169" s="194"/>
      <c r="M169" s="195"/>
      <c r="N169" s="196"/>
      <c r="O169" s="196"/>
      <c r="P169" s="197">
        <f>P170</f>
        <v>0</v>
      </c>
      <c r="Q169" s="196"/>
      <c r="R169" s="197">
        <f>R170</f>
        <v>0</v>
      </c>
      <c r="S169" s="196"/>
      <c r="T169" s="198">
        <f>T170</f>
        <v>0</v>
      </c>
      <c r="AR169" s="199" t="s">
        <v>81</v>
      </c>
      <c r="AT169" s="200" t="s">
        <v>72</v>
      </c>
      <c r="AU169" s="200" t="s">
        <v>81</v>
      </c>
      <c r="AY169" s="199" t="s">
        <v>142</v>
      </c>
      <c r="BK169" s="201">
        <f>BK170</f>
        <v>0</v>
      </c>
    </row>
    <row r="170" spans="1:65" s="2" customFormat="1" ht="44.25" customHeight="1">
      <c r="A170" s="34"/>
      <c r="B170" s="35"/>
      <c r="C170" s="204" t="s">
        <v>267</v>
      </c>
      <c r="D170" s="204" t="s">
        <v>145</v>
      </c>
      <c r="E170" s="205" t="s">
        <v>1700</v>
      </c>
      <c r="F170" s="206" t="s">
        <v>1701</v>
      </c>
      <c r="G170" s="207" t="s">
        <v>437</v>
      </c>
      <c r="H170" s="208">
        <v>3.5190000000000001</v>
      </c>
      <c r="I170" s="209"/>
      <c r="J170" s="210">
        <f>ROUND(I170*H170,2)</f>
        <v>0</v>
      </c>
      <c r="K170" s="206" t="s">
        <v>149</v>
      </c>
      <c r="L170" s="39"/>
      <c r="M170" s="211" t="s">
        <v>1</v>
      </c>
      <c r="N170" s="212" t="s">
        <v>40</v>
      </c>
      <c r="O170" s="72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5" t="s">
        <v>150</v>
      </c>
      <c r="AT170" s="215" t="s">
        <v>145</v>
      </c>
      <c r="AU170" s="215" t="s">
        <v>83</v>
      </c>
      <c r="AY170" s="17" t="s">
        <v>142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150</v>
      </c>
      <c r="BK170" s="216">
        <f>ROUND(I170*H170,2)</f>
        <v>0</v>
      </c>
      <c r="BL170" s="17" t="s">
        <v>150</v>
      </c>
      <c r="BM170" s="215" t="s">
        <v>1702</v>
      </c>
    </row>
    <row r="171" spans="1:65" s="12" customFormat="1" ht="25.95" customHeight="1">
      <c r="B171" s="188"/>
      <c r="C171" s="189"/>
      <c r="D171" s="190" t="s">
        <v>72</v>
      </c>
      <c r="E171" s="191" t="s">
        <v>488</v>
      </c>
      <c r="F171" s="191" t="s">
        <v>489</v>
      </c>
      <c r="G171" s="189"/>
      <c r="H171" s="189"/>
      <c r="I171" s="192"/>
      <c r="J171" s="193">
        <f>BK171</f>
        <v>0</v>
      </c>
      <c r="K171" s="189"/>
      <c r="L171" s="194"/>
      <c r="M171" s="195"/>
      <c r="N171" s="196"/>
      <c r="O171" s="196"/>
      <c r="P171" s="197">
        <f>P172+P190</f>
        <v>0</v>
      </c>
      <c r="Q171" s="196"/>
      <c r="R171" s="197">
        <f>R172+R190</f>
        <v>0.63669000000000009</v>
      </c>
      <c r="S171" s="196"/>
      <c r="T171" s="198">
        <f>T172+T190</f>
        <v>1.56315</v>
      </c>
      <c r="AR171" s="199" t="s">
        <v>83</v>
      </c>
      <c r="AT171" s="200" t="s">
        <v>72</v>
      </c>
      <c r="AU171" s="200" t="s">
        <v>73</v>
      </c>
      <c r="AY171" s="199" t="s">
        <v>142</v>
      </c>
      <c r="BK171" s="201">
        <f>BK172+BK190</f>
        <v>0</v>
      </c>
    </row>
    <row r="172" spans="1:65" s="12" customFormat="1" ht="22.8" customHeight="1">
      <c r="B172" s="188"/>
      <c r="C172" s="189"/>
      <c r="D172" s="190" t="s">
        <v>72</v>
      </c>
      <c r="E172" s="202" t="s">
        <v>524</v>
      </c>
      <c r="F172" s="202" t="s">
        <v>525</v>
      </c>
      <c r="G172" s="189"/>
      <c r="H172" s="189"/>
      <c r="I172" s="192"/>
      <c r="J172" s="203">
        <f>BK172</f>
        <v>0</v>
      </c>
      <c r="K172" s="189"/>
      <c r="L172" s="194"/>
      <c r="M172" s="195"/>
      <c r="N172" s="196"/>
      <c r="O172" s="196"/>
      <c r="P172" s="197">
        <f>P173+SUM(P174:P187)</f>
        <v>0</v>
      </c>
      <c r="Q172" s="196"/>
      <c r="R172" s="197">
        <f>R173+SUM(R174:R187)</f>
        <v>0.58295000000000008</v>
      </c>
      <c r="S172" s="196"/>
      <c r="T172" s="198">
        <f>T173+SUM(T174:T187)</f>
        <v>1.56315</v>
      </c>
      <c r="AR172" s="199" t="s">
        <v>83</v>
      </c>
      <c r="AT172" s="200" t="s">
        <v>72</v>
      </c>
      <c r="AU172" s="200" t="s">
        <v>81</v>
      </c>
      <c r="AY172" s="199" t="s">
        <v>142</v>
      </c>
      <c r="BK172" s="201">
        <f>BK173+SUM(BK174:BK187)</f>
        <v>0</v>
      </c>
    </row>
    <row r="173" spans="1:65" s="2" customFormat="1" ht="21.75" customHeight="1">
      <c r="A173" s="34"/>
      <c r="B173" s="35"/>
      <c r="C173" s="204" t="s">
        <v>271</v>
      </c>
      <c r="D173" s="204" t="s">
        <v>145</v>
      </c>
      <c r="E173" s="205" t="s">
        <v>1703</v>
      </c>
      <c r="F173" s="206" t="s">
        <v>1704</v>
      </c>
      <c r="G173" s="207" t="s">
        <v>178</v>
      </c>
      <c r="H173" s="208">
        <v>51</v>
      </c>
      <c r="I173" s="209"/>
      <c r="J173" s="210">
        <f t="shared" ref="J173:J186" si="20">ROUND(I173*H173,2)</f>
        <v>0</v>
      </c>
      <c r="K173" s="206" t="s">
        <v>149</v>
      </c>
      <c r="L173" s="39"/>
      <c r="M173" s="211" t="s">
        <v>1</v>
      </c>
      <c r="N173" s="212" t="s">
        <v>40</v>
      </c>
      <c r="O173" s="72"/>
      <c r="P173" s="213">
        <f t="shared" ref="P173:P186" si="21">O173*H173</f>
        <v>0</v>
      </c>
      <c r="Q173" s="213">
        <v>0</v>
      </c>
      <c r="R173" s="213">
        <f t="shared" ref="R173:R186" si="22">Q173*H173</f>
        <v>0</v>
      </c>
      <c r="S173" s="213">
        <v>3.065E-2</v>
      </c>
      <c r="T173" s="214">
        <f t="shared" ref="T173:T186" si="23">S173*H173</f>
        <v>1.56315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5" t="s">
        <v>215</v>
      </c>
      <c r="AT173" s="215" t="s">
        <v>145</v>
      </c>
      <c r="AU173" s="215" t="s">
        <v>83</v>
      </c>
      <c r="AY173" s="17" t="s">
        <v>142</v>
      </c>
      <c r="BE173" s="216">
        <f t="shared" ref="BE173:BE186" si="24">IF(N173="základní",J173,0)</f>
        <v>0</v>
      </c>
      <c r="BF173" s="216">
        <f t="shared" ref="BF173:BF186" si="25">IF(N173="snížená",J173,0)</f>
        <v>0</v>
      </c>
      <c r="BG173" s="216">
        <f t="shared" ref="BG173:BG186" si="26">IF(N173="zákl. přenesená",J173,0)</f>
        <v>0</v>
      </c>
      <c r="BH173" s="216">
        <f t="shared" ref="BH173:BH186" si="27">IF(N173="sníž. přenesená",J173,0)</f>
        <v>0</v>
      </c>
      <c r="BI173" s="216">
        <f t="shared" ref="BI173:BI186" si="28">IF(N173="nulová",J173,0)</f>
        <v>0</v>
      </c>
      <c r="BJ173" s="17" t="s">
        <v>150</v>
      </c>
      <c r="BK173" s="216">
        <f t="shared" ref="BK173:BK186" si="29">ROUND(I173*H173,2)</f>
        <v>0</v>
      </c>
      <c r="BL173" s="17" t="s">
        <v>215</v>
      </c>
      <c r="BM173" s="215" t="s">
        <v>1705</v>
      </c>
    </row>
    <row r="174" spans="1:65" s="2" customFormat="1" ht="21.75" customHeight="1">
      <c r="A174" s="34"/>
      <c r="B174" s="35"/>
      <c r="C174" s="204" t="s">
        <v>275</v>
      </c>
      <c r="D174" s="204" t="s">
        <v>145</v>
      </c>
      <c r="E174" s="205" t="s">
        <v>1706</v>
      </c>
      <c r="F174" s="206" t="s">
        <v>1707</v>
      </c>
      <c r="G174" s="207" t="s">
        <v>166</v>
      </c>
      <c r="H174" s="208">
        <v>2</v>
      </c>
      <c r="I174" s="209"/>
      <c r="J174" s="210">
        <f t="shared" si="20"/>
        <v>0</v>
      </c>
      <c r="K174" s="206" t="s">
        <v>149</v>
      </c>
      <c r="L174" s="39"/>
      <c r="M174" s="211" t="s">
        <v>1</v>
      </c>
      <c r="N174" s="212" t="s">
        <v>40</v>
      </c>
      <c r="O174" s="72"/>
      <c r="P174" s="213">
        <f t="shared" si="21"/>
        <v>0</v>
      </c>
      <c r="Q174" s="213">
        <v>3.1E-4</v>
      </c>
      <c r="R174" s="213">
        <f t="shared" si="22"/>
        <v>6.2E-4</v>
      </c>
      <c r="S174" s="213">
        <v>0</v>
      </c>
      <c r="T174" s="214">
        <f t="shared" si="2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5" t="s">
        <v>215</v>
      </c>
      <c r="AT174" s="215" t="s">
        <v>145</v>
      </c>
      <c r="AU174" s="215" t="s">
        <v>83</v>
      </c>
      <c r="AY174" s="17" t="s">
        <v>142</v>
      </c>
      <c r="BE174" s="216">
        <f t="shared" si="24"/>
        <v>0</v>
      </c>
      <c r="BF174" s="216">
        <f t="shared" si="25"/>
        <v>0</v>
      </c>
      <c r="BG174" s="216">
        <f t="shared" si="26"/>
        <v>0</v>
      </c>
      <c r="BH174" s="216">
        <f t="shared" si="27"/>
        <v>0</v>
      </c>
      <c r="BI174" s="216">
        <f t="shared" si="28"/>
        <v>0</v>
      </c>
      <c r="BJ174" s="17" t="s">
        <v>150</v>
      </c>
      <c r="BK174" s="216">
        <f t="shared" si="29"/>
        <v>0</v>
      </c>
      <c r="BL174" s="17" t="s">
        <v>215</v>
      </c>
      <c r="BM174" s="215" t="s">
        <v>1708</v>
      </c>
    </row>
    <row r="175" spans="1:65" s="2" customFormat="1" ht="21.75" customHeight="1">
      <c r="A175" s="34"/>
      <c r="B175" s="35"/>
      <c r="C175" s="204" t="s">
        <v>279</v>
      </c>
      <c r="D175" s="204" t="s">
        <v>145</v>
      </c>
      <c r="E175" s="205" t="s">
        <v>1709</v>
      </c>
      <c r="F175" s="206" t="s">
        <v>1710</v>
      </c>
      <c r="G175" s="207" t="s">
        <v>166</v>
      </c>
      <c r="H175" s="208">
        <v>1</v>
      </c>
      <c r="I175" s="209"/>
      <c r="J175" s="210">
        <f t="shared" si="20"/>
        <v>0</v>
      </c>
      <c r="K175" s="206" t="s">
        <v>149</v>
      </c>
      <c r="L175" s="39"/>
      <c r="M175" s="211" t="s">
        <v>1</v>
      </c>
      <c r="N175" s="212" t="s">
        <v>40</v>
      </c>
      <c r="O175" s="72"/>
      <c r="P175" s="213">
        <f t="shared" si="21"/>
        <v>0</v>
      </c>
      <c r="Q175" s="213">
        <v>2.0300000000000001E-3</v>
      </c>
      <c r="R175" s="213">
        <f t="shared" si="22"/>
        <v>2.0300000000000001E-3</v>
      </c>
      <c r="S175" s="213">
        <v>0</v>
      </c>
      <c r="T175" s="214">
        <f t="shared" si="2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5" t="s">
        <v>215</v>
      </c>
      <c r="AT175" s="215" t="s">
        <v>145</v>
      </c>
      <c r="AU175" s="215" t="s">
        <v>83</v>
      </c>
      <c r="AY175" s="17" t="s">
        <v>142</v>
      </c>
      <c r="BE175" s="216">
        <f t="shared" si="24"/>
        <v>0</v>
      </c>
      <c r="BF175" s="216">
        <f t="shared" si="25"/>
        <v>0</v>
      </c>
      <c r="BG175" s="216">
        <f t="shared" si="26"/>
        <v>0</v>
      </c>
      <c r="BH175" s="216">
        <f t="shared" si="27"/>
        <v>0</v>
      </c>
      <c r="BI175" s="216">
        <f t="shared" si="28"/>
        <v>0</v>
      </c>
      <c r="BJ175" s="17" t="s">
        <v>150</v>
      </c>
      <c r="BK175" s="216">
        <f t="shared" si="29"/>
        <v>0</v>
      </c>
      <c r="BL175" s="17" t="s">
        <v>215</v>
      </c>
      <c r="BM175" s="215" t="s">
        <v>1711</v>
      </c>
    </row>
    <row r="176" spans="1:65" s="2" customFormat="1" ht="16.5" customHeight="1">
      <c r="A176" s="34"/>
      <c r="B176" s="35"/>
      <c r="C176" s="204" t="s">
        <v>284</v>
      </c>
      <c r="D176" s="204" t="s">
        <v>145</v>
      </c>
      <c r="E176" s="205" t="s">
        <v>1712</v>
      </c>
      <c r="F176" s="206" t="s">
        <v>1713</v>
      </c>
      <c r="G176" s="207" t="s">
        <v>178</v>
      </c>
      <c r="H176" s="208">
        <v>3</v>
      </c>
      <c r="I176" s="209"/>
      <c r="J176" s="210">
        <f t="shared" si="20"/>
        <v>0</v>
      </c>
      <c r="K176" s="206" t="s">
        <v>149</v>
      </c>
      <c r="L176" s="39"/>
      <c r="M176" s="211" t="s">
        <v>1</v>
      </c>
      <c r="N176" s="212" t="s">
        <v>40</v>
      </c>
      <c r="O176" s="72"/>
      <c r="P176" s="213">
        <f t="shared" si="21"/>
        <v>0</v>
      </c>
      <c r="Q176" s="213">
        <v>7.4400000000000004E-3</v>
      </c>
      <c r="R176" s="213">
        <f t="shared" si="22"/>
        <v>2.232E-2</v>
      </c>
      <c r="S176" s="213">
        <v>0</v>
      </c>
      <c r="T176" s="214">
        <f t="shared" si="2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5" t="s">
        <v>215</v>
      </c>
      <c r="AT176" s="215" t="s">
        <v>145</v>
      </c>
      <c r="AU176" s="215" t="s">
        <v>83</v>
      </c>
      <c r="AY176" s="17" t="s">
        <v>142</v>
      </c>
      <c r="BE176" s="216">
        <f t="shared" si="24"/>
        <v>0</v>
      </c>
      <c r="BF176" s="216">
        <f t="shared" si="25"/>
        <v>0</v>
      </c>
      <c r="BG176" s="216">
        <f t="shared" si="26"/>
        <v>0</v>
      </c>
      <c r="BH176" s="216">
        <f t="shared" si="27"/>
        <v>0</v>
      </c>
      <c r="BI176" s="216">
        <f t="shared" si="28"/>
        <v>0</v>
      </c>
      <c r="BJ176" s="17" t="s">
        <v>150</v>
      </c>
      <c r="BK176" s="216">
        <f t="shared" si="29"/>
        <v>0</v>
      </c>
      <c r="BL176" s="17" t="s">
        <v>215</v>
      </c>
      <c r="BM176" s="215" t="s">
        <v>1714</v>
      </c>
    </row>
    <row r="177" spans="1:65" s="2" customFormat="1" ht="16.5" customHeight="1">
      <c r="A177" s="34"/>
      <c r="B177" s="35"/>
      <c r="C177" s="204" t="s">
        <v>289</v>
      </c>
      <c r="D177" s="204" t="s">
        <v>145</v>
      </c>
      <c r="E177" s="205" t="s">
        <v>1715</v>
      </c>
      <c r="F177" s="206" t="s">
        <v>1716</v>
      </c>
      <c r="G177" s="207" t="s">
        <v>178</v>
      </c>
      <c r="H177" s="208">
        <v>34</v>
      </c>
      <c r="I177" s="209"/>
      <c r="J177" s="210">
        <f t="shared" si="20"/>
        <v>0</v>
      </c>
      <c r="K177" s="206" t="s">
        <v>149</v>
      </c>
      <c r="L177" s="39"/>
      <c r="M177" s="211" t="s">
        <v>1</v>
      </c>
      <c r="N177" s="212" t="s">
        <v>40</v>
      </c>
      <c r="O177" s="72"/>
      <c r="P177" s="213">
        <f t="shared" si="21"/>
        <v>0</v>
      </c>
      <c r="Q177" s="213">
        <v>1.2319999999999999E-2</v>
      </c>
      <c r="R177" s="213">
        <f t="shared" si="22"/>
        <v>0.41887999999999997</v>
      </c>
      <c r="S177" s="213">
        <v>0</v>
      </c>
      <c r="T177" s="214">
        <f t="shared" si="2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5" t="s">
        <v>215</v>
      </c>
      <c r="AT177" s="215" t="s">
        <v>145</v>
      </c>
      <c r="AU177" s="215" t="s">
        <v>83</v>
      </c>
      <c r="AY177" s="17" t="s">
        <v>142</v>
      </c>
      <c r="BE177" s="216">
        <f t="shared" si="24"/>
        <v>0</v>
      </c>
      <c r="BF177" s="216">
        <f t="shared" si="25"/>
        <v>0</v>
      </c>
      <c r="BG177" s="216">
        <f t="shared" si="26"/>
        <v>0</v>
      </c>
      <c r="BH177" s="216">
        <f t="shared" si="27"/>
        <v>0</v>
      </c>
      <c r="BI177" s="216">
        <f t="shared" si="28"/>
        <v>0</v>
      </c>
      <c r="BJ177" s="17" t="s">
        <v>150</v>
      </c>
      <c r="BK177" s="216">
        <f t="shared" si="29"/>
        <v>0</v>
      </c>
      <c r="BL177" s="17" t="s">
        <v>215</v>
      </c>
      <c r="BM177" s="215" t="s">
        <v>1717</v>
      </c>
    </row>
    <row r="178" spans="1:65" s="2" customFormat="1" ht="21.75" customHeight="1">
      <c r="A178" s="34"/>
      <c r="B178" s="35"/>
      <c r="C178" s="204" t="s">
        <v>294</v>
      </c>
      <c r="D178" s="204" t="s">
        <v>145</v>
      </c>
      <c r="E178" s="205" t="s">
        <v>1718</v>
      </c>
      <c r="F178" s="206" t="s">
        <v>1719</v>
      </c>
      <c r="G178" s="207" t="s">
        <v>178</v>
      </c>
      <c r="H178" s="208">
        <v>21</v>
      </c>
      <c r="I178" s="209"/>
      <c r="J178" s="210">
        <f t="shared" si="20"/>
        <v>0</v>
      </c>
      <c r="K178" s="206" t="s">
        <v>149</v>
      </c>
      <c r="L178" s="39"/>
      <c r="M178" s="211" t="s">
        <v>1</v>
      </c>
      <c r="N178" s="212" t="s">
        <v>40</v>
      </c>
      <c r="O178" s="72"/>
      <c r="P178" s="213">
        <f t="shared" si="21"/>
        <v>0</v>
      </c>
      <c r="Q178" s="213">
        <v>2.0600000000000002E-3</v>
      </c>
      <c r="R178" s="213">
        <f t="shared" si="22"/>
        <v>4.3260000000000007E-2</v>
      </c>
      <c r="S178" s="213">
        <v>0</v>
      </c>
      <c r="T178" s="214">
        <f t="shared" si="2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5" t="s">
        <v>215</v>
      </c>
      <c r="AT178" s="215" t="s">
        <v>145</v>
      </c>
      <c r="AU178" s="215" t="s">
        <v>83</v>
      </c>
      <c r="AY178" s="17" t="s">
        <v>142</v>
      </c>
      <c r="BE178" s="216">
        <f t="shared" si="24"/>
        <v>0</v>
      </c>
      <c r="BF178" s="216">
        <f t="shared" si="25"/>
        <v>0</v>
      </c>
      <c r="BG178" s="216">
        <f t="shared" si="26"/>
        <v>0</v>
      </c>
      <c r="BH178" s="216">
        <f t="shared" si="27"/>
        <v>0</v>
      </c>
      <c r="BI178" s="216">
        <f t="shared" si="28"/>
        <v>0</v>
      </c>
      <c r="BJ178" s="17" t="s">
        <v>150</v>
      </c>
      <c r="BK178" s="216">
        <f t="shared" si="29"/>
        <v>0</v>
      </c>
      <c r="BL178" s="17" t="s">
        <v>215</v>
      </c>
      <c r="BM178" s="215" t="s">
        <v>1720</v>
      </c>
    </row>
    <row r="179" spans="1:65" s="2" customFormat="1" ht="21.75" customHeight="1">
      <c r="A179" s="34"/>
      <c r="B179" s="35"/>
      <c r="C179" s="204" t="s">
        <v>298</v>
      </c>
      <c r="D179" s="204" t="s">
        <v>145</v>
      </c>
      <c r="E179" s="205" t="s">
        <v>1721</v>
      </c>
      <c r="F179" s="206" t="s">
        <v>1722</v>
      </c>
      <c r="G179" s="207" t="s">
        <v>178</v>
      </c>
      <c r="H179" s="208">
        <v>28</v>
      </c>
      <c r="I179" s="209"/>
      <c r="J179" s="210">
        <f t="shared" si="20"/>
        <v>0</v>
      </c>
      <c r="K179" s="206" t="s">
        <v>149</v>
      </c>
      <c r="L179" s="39"/>
      <c r="M179" s="211" t="s">
        <v>1</v>
      </c>
      <c r="N179" s="212" t="s">
        <v>40</v>
      </c>
      <c r="O179" s="72"/>
      <c r="P179" s="213">
        <f t="shared" si="21"/>
        <v>0</v>
      </c>
      <c r="Q179" s="213">
        <v>1.5499999999999999E-3</v>
      </c>
      <c r="R179" s="213">
        <f t="shared" si="22"/>
        <v>4.3400000000000001E-2</v>
      </c>
      <c r="S179" s="213">
        <v>0</v>
      </c>
      <c r="T179" s="214">
        <f t="shared" si="2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5" t="s">
        <v>215</v>
      </c>
      <c r="AT179" s="215" t="s">
        <v>145</v>
      </c>
      <c r="AU179" s="215" t="s">
        <v>83</v>
      </c>
      <c r="AY179" s="17" t="s">
        <v>142</v>
      </c>
      <c r="BE179" s="216">
        <f t="shared" si="24"/>
        <v>0</v>
      </c>
      <c r="BF179" s="216">
        <f t="shared" si="25"/>
        <v>0</v>
      </c>
      <c r="BG179" s="216">
        <f t="shared" si="26"/>
        <v>0</v>
      </c>
      <c r="BH179" s="216">
        <f t="shared" si="27"/>
        <v>0</v>
      </c>
      <c r="BI179" s="216">
        <f t="shared" si="28"/>
        <v>0</v>
      </c>
      <c r="BJ179" s="17" t="s">
        <v>150</v>
      </c>
      <c r="BK179" s="216">
        <f t="shared" si="29"/>
        <v>0</v>
      </c>
      <c r="BL179" s="17" t="s">
        <v>215</v>
      </c>
      <c r="BM179" s="215" t="s">
        <v>1723</v>
      </c>
    </row>
    <row r="180" spans="1:65" s="2" customFormat="1" ht="21.75" customHeight="1">
      <c r="A180" s="34"/>
      <c r="B180" s="35"/>
      <c r="C180" s="204" t="s">
        <v>302</v>
      </c>
      <c r="D180" s="204" t="s">
        <v>145</v>
      </c>
      <c r="E180" s="205" t="s">
        <v>1724</v>
      </c>
      <c r="F180" s="206" t="s">
        <v>1725</v>
      </c>
      <c r="G180" s="207" t="s">
        <v>178</v>
      </c>
      <c r="H180" s="208">
        <v>2</v>
      </c>
      <c r="I180" s="209"/>
      <c r="J180" s="210">
        <f t="shared" si="20"/>
        <v>0</v>
      </c>
      <c r="K180" s="206" t="s">
        <v>149</v>
      </c>
      <c r="L180" s="39"/>
      <c r="M180" s="211" t="s">
        <v>1</v>
      </c>
      <c r="N180" s="212" t="s">
        <v>40</v>
      </c>
      <c r="O180" s="72"/>
      <c r="P180" s="213">
        <f t="shared" si="21"/>
        <v>0</v>
      </c>
      <c r="Q180" s="213">
        <v>2.0100000000000001E-3</v>
      </c>
      <c r="R180" s="213">
        <f t="shared" si="22"/>
        <v>4.0200000000000001E-3</v>
      </c>
      <c r="S180" s="213">
        <v>0</v>
      </c>
      <c r="T180" s="214">
        <f t="shared" si="2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5" t="s">
        <v>215</v>
      </c>
      <c r="AT180" s="215" t="s">
        <v>145</v>
      </c>
      <c r="AU180" s="215" t="s">
        <v>83</v>
      </c>
      <c r="AY180" s="17" t="s">
        <v>142</v>
      </c>
      <c r="BE180" s="216">
        <f t="shared" si="24"/>
        <v>0</v>
      </c>
      <c r="BF180" s="216">
        <f t="shared" si="25"/>
        <v>0</v>
      </c>
      <c r="BG180" s="216">
        <f t="shared" si="26"/>
        <v>0</v>
      </c>
      <c r="BH180" s="216">
        <f t="shared" si="27"/>
        <v>0</v>
      </c>
      <c r="BI180" s="216">
        <f t="shared" si="28"/>
        <v>0</v>
      </c>
      <c r="BJ180" s="17" t="s">
        <v>150</v>
      </c>
      <c r="BK180" s="216">
        <f t="shared" si="29"/>
        <v>0</v>
      </c>
      <c r="BL180" s="17" t="s">
        <v>215</v>
      </c>
      <c r="BM180" s="215" t="s">
        <v>1726</v>
      </c>
    </row>
    <row r="181" spans="1:65" s="2" customFormat="1" ht="21.75" customHeight="1">
      <c r="A181" s="34"/>
      <c r="B181" s="35"/>
      <c r="C181" s="204" t="s">
        <v>306</v>
      </c>
      <c r="D181" s="204" t="s">
        <v>145</v>
      </c>
      <c r="E181" s="205" t="s">
        <v>1727</v>
      </c>
      <c r="F181" s="206" t="s">
        <v>1728</v>
      </c>
      <c r="G181" s="207" t="s">
        <v>178</v>
      </c>
      <c r="H181" s="208">
        <v>2</v>
      </c>
      <c r="I181" s="209"/>
      <c r="J181" s="210">
        <f t="shared" si="20"/>
        <v>0</v>
      </c>
      <c r="K181" s="206" t="s">
        <v>149</v>
      </c>
      <c r="L181" s="39"/>
      <c r="M181" s="211" t="s">
        <v>1</v>
      </c>
      <c r="N181" s="212" t="s">
        <v>40</v>
      </c>
      <c r="O181" s="72"/>
      <c r="P181" s="213">
        <f t="shared" si="21"/>
        <v>0</v>
      </c>
      <c r="Q181" s="213">
        <v>1.4499999999999999E-3</v>
      </c>
      <c r="R181" s="213">
        <f t="shared" si="22"/>
        <v>2.8999999999999998E-3</v>
      </c>
      <c r="S181" s="213">
        <v>0</v>
      </c>
      <c r="T181" s="214">
        <f t="shared" si="2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5" t="s">
        <v>215</v>
      </c>
      <c r="AT181" s="215" t="s">
        <v>145</v>
      </c>
      <c r="AU181" s="215" t="s">
        <v>83</v>
      </c>
      <c r="AY181" s="17" t="s">
        <v>142</v>
      </c>
      <c r="BE181" s="216">
        <f t="shared" si="24"/>
        <v>0</v>
      </c>
      <c r="BF181" s="216">
        <f t="shared" si="25"/>
        <v>0</v>
      </c>
      <c r="BG181" s="216">
        <f t="shared" si="26"/>
        <v>0</v>
      </c>
      <c r="BH181" s="216">
        <f t="shared" si="27"/>
        <v>0</v>
      </c>
      <c r="BI181" s="216">
        <f t="shared" si="28"/>
        <v>0</v>
      </c>
      <c r="BJ181" s="17" t="s">
        <v>150</v>
      </c>
      <c r="BK181" s="216">
        <f t="shared" si="29"/>
        <v>0</v>
      </c>
      <c r="BL181" s="17" t="s">
        <v>215</v>
      </c>
      <c r="BM181" s="215" t="s">
        <v>1729</v>
      </c>
    </row>
    <row r="182" spans="1:65" s="2" customFormat="1" ht="16.5" customHeight="1">
      <c r="A182" s="34"/>
      <c r="B182" s="35"/>
      <c r="C182" s="204" t="s">
        <v>310</v>
      </c>
      <c r="D182" s="204" t="s">
        <v>145</v>
      </c>
      <c r="E182" s="205" t="s">
        <v>1730</v>
      </c>
      <c r="F182" s="206" t="s">
        <v>1731</v>
      </c>
      <c r="G182" s="207" t="s">
        <v>178</v>
      </c>
      <c r="H182" s="208">
        <v>2</v>
      </c>
      <c r="I182" s="209"/>
      <c r="J182" s="210">
        <f t="shared" si="20"/>
        <v>0</v>
      </c>
      <c r="K182" s="206" t="s">
        <v>149</v>
      </c>
      <c r="L182" s="39"/>
      <c r="M182" s="211" t="s">
        <v>1</v>
      </c>
      <c r="N182" s="212" t="s">
        <v>40</v>
      </c>
      <c r="O182" s="72"/>
      <c r="P182" s="213">
        <f t="shared" si="21"/>
        <v>0</v>
      </c>
      <c r="Q182" s="213">
        <v>4.8000000000000001E-4</v>
      </c>
      <c r="R182" s="213">
        <f t="shared" si="22"/>
        <v>9.6000000000000002E-4</v>
      </c>
      <c r="S182" s="213">
        <v>0</v>
      </c>
      <c r="T182" s="214">
        <f t="shared" si="2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5" t="s">
        <v>215</v>
      </c>
      <c r="AT182" s="215" t="s">
        <v>145</v>
      </c>
      <c r="AU182" s="215" t="s">
        <v>83</v>
      </c>
      <c r="AY182" s="17" t="s">
        <v>142</v>
      </c>
      <c r="BE182" s="216">
        <f t="shared" si="24"/>
        <v>0</v>
      </c>
      <c r="BF182" s="216">
        <f t="shared" si="25"/>
        <v>0</v>
      </c>
      <c r="BG182" s="216">
        <f t="shared" si="26"/>
        <v>0</v>
      </c>
      <c r="BH182" s="216">
        <f t="shared" si="27"/>
        <v>0</v>
      </c>
      <c r="BI182" s="216">
        <f t="shared" si="28"/>
        <v>0</v>
      </c>
      <c r="BJ182" s="17" t="s">
        <v>150</v>
      </c>
      <c r="BK182" s="216">
        <f t="shared" si="29"/>
        <v>0</v>
      </c>
      <c r="BL182" s="17" t="s">
        <v>215</v>
      </c>
      <c r="BM182" s="215" t="s">
        <v>1732</v>
      </c>
    </row>
    <row r="183" spans="1:65" s="2" customFormat="1" ht="21.75" customHeight="1">
      <c r="A183" s="34"/>
      <c r="B183" s="35"/>
      <c r="C183" s="204" t="s">
        <v>314</v>
      </c>
      <c r="D183" s="204" t="s">
        <v>145</v>
      </c>
      <c r="E183" s="205" t="s">
        <v>1733</v>
      </c>
      <c r="F183" s="206" t="s">
        <v>1734</v>
      </c>
      <c r="G183" s="207" t="s">
        <v>178</v>
      </c>
      <c r="H183" s="208">
        <v>64</v>
      </c>
      <c r="I183" s="209"/>
      <c r="J183" s="210">
        <f t="shared" si="20"/>
        <v>0</v>
      </c>
      <c r="K183" s="206" t="s">
        <v>149</v>
      </c>
      <c r="L183" s="39"/>
      <c r="M183" s="211" t="s">
        <v>1</v>
      </c>
      <c r="N183" s="212" t="s">
        <v>40</v>
      </c>
      <c r="O183" s="72"/>
      <c r="P183" s="213">
        <f t="shared" si="21"/>
        <v>0</v>
      </c>
      <c r="Q183" s="213">
        <v>0</v>
      </c>
      <c r="R183" s="213">
        <f t="shared" si="22"/>
        <v>0</v>
      </c>
      <c r="S183" s="213">
        <v>0</v>
      </c>
      <c r="T183" s="214">
        <f t="shared" si="2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5" t="s">
        <v>215</v>
      </c>
      <c r="AT183" s="215" t="s">
        <v>145</v>
      </c>
      <c r="AU183" s="215" t="s">
        <v>83</v>
      </c>
      <c r="AY183" s="17" t="s">
        <v>142</v>
      </c>
      <c r="BE183" s="216">
        <f t="shared" si="24"/>
        <v>0</v>
      </c>
      <c r="BF183" s="216">
        <f t="shared" si="25"/>
        <v>0</v>
      </c>
      <c r="BG183" s="216">
        <f t="shared" si="26"/>
        <v>0</v>
      </c>
      <c r="BH183" s="216">
        <f t="shared" si="27"/>
        <v>0</v>
      </c>
      <c r="BI183" s="216">
        <f t="shared" si="28"/>
        <v>0</v>
      </c>
      <c r="BJ183" s="17" t="s">
        <v>150</v>
      </c>
      <c r="BK183" s="216">
        <f t="shared" si="29"/>
        <v>0</v>
      </c>
      <c r="BL183" s="17" t="s">
        <v>215</v>
      </c>
      <c r="BM183" s="215" t="s">
        <v>1735</v>
      </c>
    </row>
    <row r="184" spans="1:65" s="2" customFormat="1" ht="21.75" customHeight="1">
      <c r="A184" s="34"/>
      <c r="B184" s="35"/>
      <c r="C184" s="204" t="s">
        <v>318</v>
      </c>
      <c r="D184" s="204" t="s">
        <v>145</v>
      </c>
      <c r="E184" s="205" t="s">
        <v>1736</v>
      </c>
      <c r="F184" s="206" t="s">
        <v>1737</v>
      </c>
      <c r="G184" s="207" t="s">
        <v>178</v>
      </c>
      <c r="H184" s="208">
        <v>34</v>
      </c>
      <c r="I184" s="209"/>
      <c r="J184" s="210">
        <f t="shared" si="20"/>
        <v>0</v>
      </c>
      <c r="K184" s="206" t="s">
        <v>149</v>
      </c>
      <c r="L184" s="39"/>
      <c r="M184" s="211" t="s">
        <v>1</v>
      </c>
      <c r="N184" s="212" t="s">
        <v>40</v>
      </c>
      <c r="O184" s="72"/>
      <c r="P184" s="213">
        <f t="shared" si="21"/>
        <v>0</v>
      </c>
      <c r="Q184" s="213">
        <v>0</v>
      </c>
      <c r="R184" s="213">
        <f t="shared" si="22"/>
        <v>0</v>
      </c>
      <c r="S184" s="213">
        <v>0</v>
      </c>
      <c r="T184" s="214">
        <f t="shared" si="2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5" t="s">
        <v>215</v>
      </c>
      <c r="AT184" s="215" t="s">
        <v>145</v>
      </c>
      <c r="AU184" s="215" t="s">
        <v>83</v>
      </c>
      <c r="AY184" s="17" t="s">
        <v>142</v>
      </c>
      <c r="BE184" s="216">
        <f t="shared" si="24"/>
        <v>0</v>
      </c>
      <c r="BF184" s="216">
        <f t="shared" si="25"/>
        <v>0</v>
      </c>
      <c r="BG184" s="216">
        <f t="shared" si="26"/>
        <v>0</v>
      </c>
      <c r="BH184" s="216">
        <f t="shared" si="27"/>
        <v>0</v>
      </c>
      <c r="BI184" s="216">
        <f t="shared" si="28"/>
        <v>0</v>
      </c>
      <c r="BJ184" s="17" t="s">
        <v>150</v>
      </c>
      <c r="BK184" s="216">
        <f t="shared" si="29"/>
        <v>0</v>
      </c>
      <c r="BL184" s="17" t="s">
        <v>215</v>
      </c>
      <c r="BM184" s="215" t="s">
        <v>1738</v>
      </c>
    </row>
    <row r="185" spans="1:65" s="2" customFormat="1" ht="33" customHeight="1">
      <c r="A185" s="34"/>
      <c r="B185" s="35"/>
      <c r="C185" s="204" t="s">
        <v>322</v>
      </c>
      <c r="D185" s="204" t="s">
        <v>145</v>
      </c>
      <c r="E185" s="205" t="s">
        <v>1739</v>
      </c>
      <c r="F185" s="206" t="s">
        <v>1740</v>
      </c>
      <c r="G185" s="207" t="s">
        <v>437</v>
      </c>
      <c r="H185" s="208">
        <v>1.5629999999999999</v>
      </c>
      <c r="I185" s="209"/>
      <c r="J185" s="210">
        <f t="shared" si="20"/>
        <v>0</v>
      </c>
      <c r="K185" s="206" t="s">
        <v>149</v>
      </c>
      <c r="L185" s="39"/>
      <c r="M185" s="211" t="s">
        <v>1</v>
      </c>
      <c r="N185" s="212" t="s">
        <v>40</v>
      </c>
      <c r="O185" s="72"/>
      <c r="P185" s="213">
        <f t="shared" si="21"/>
        <v>0</v>
      </c>
      <c r="Q185" s="213">
        <v>0</v>
      </c>
      <c r="R185" s="213">
        <f t="shared" si="22"/>
        <v>0</v>
      </c>
      <c r="S185" s="213">
        <v>0</v>
      </c>
      <c r="T185" s="214">
        <f t="shared" si="2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5" t="s">
        <v>215</v>
      </c>
      <c r="AT185" s="215" t="s">
        <v>145</v>
      </c>
      <c r="AU185" s="215" t="s">
        <v>83</v>
      </c>
      <c r="AY185" s="17" t="s">
        <v>142</v>
      </c>
      <c r="BE185" s="216">
        <f t="shared" si="24"/>
        <v>0</v>
      </c>
      <c r="BF185" s="216">
        <f t="shared" si="25"/>
        <v>0</v>
      </c>
      <c r="BG185" s="216">
        <f t="shared" si="26"/>
        <v>0</v>
      </c>
      <c r="BH185" s="216">
        <f t="shared" si="27"/>
        <v>0</v>
      </c>
      <c r="BI185" s="216">
        <f t="shared" si="28"/>
        <v>0</v>
      </c>
      <c r="BJ185" s="17" t="s">
        <v>150</v>
      </c>
      <c r="BK185" s="216">
        <f t="shared" si="29"/>
        <v>0</v>
      </c>
      <c r="BL185" s="17" t="s">
        <v>215</v>
      </c>
      <c r="BM185" s="215" t="s">
        <v>1741</v>
      </c>
    </row>
    <row r="186" spans="1:65" s="2" customFormat="1" ht="21.75" customHeight="1">
      <c r="A186" s="34"/>
      <c r="B186" s="35"/>
      <c r="C186" s="204" t="s">
        <v>326</v>
      </c>
      <c r="D186" s="204" t="s">
        <v>145</v>
      </c>
      <c r="E186" s="205" t="s">
        <v>543</v>
      </c>
      <c r="F186" s="206" t="s">
        <v>544</v>
      </c>
      <c r="G186" s="207" t="s">
        <v>437</v>
      </c>
      <c r="H186" s="208">
        <v>0.58299999999999996</v>
      </c>
      <c r="I186" s="209"/>
      <c r="J186" s="210">
        <f t="shared" si="20"/>
        <v>0</v>
      </c>
      <c r="K186" s="206" t="s">
        <v>149</v>
      </c>
      <c r="L186" s="39"/>
      <c r="M186" s="211" t="s">
        <v>1</v>
      </c>
      <c r="N186" s="212" t="s">
        <v>40</v>
      </c>
      <c r="O186" s="72"/>
      <c r="P186" s="213">
        <f t="shared" si="21"/>
        <v>0</v>
      </c>
      <c r="Q186" s="213">
        <v>0</v>
      </c>
      <c r="R186" s="213">
        <f t="shared" si="22"/>
        <v>0</v>
      </c>
      <c r="S186" s="213">
        <v>0</v>
      </c>
      <c r="T186" s="214">
        <f t="shared" si="2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5" t="s">
        <v>215</v>
      </c>
      <c r="AT186" s="215" t="s">
        <v>145</v>
      </c>
      <c r="AU186" s="215" t="s">
        <v>83</v>
      </c>
      <c r="AY186" s="17" t="s">
        <v>142</v>
      </c>
      <c r="BE186" s="216">
        <f t="shared" si="24"/>
        <v>0</v>
      </c>
      <c r="BF186" s="216">
        <f t="shared" si="25"/>
        <v>0</v>
      </c>
      <c r="BG186" s="216">
        <f t="shared" si="26"/>
        <v>0</v>
      </c>
      <c r="BH186" s="216">
        <f t="shared" si="27"/>
        <v>0</v>
      </c>
      <c r="BI186" s="216">
        <f t="shared" si="28"/>
        <v>0</v>
      </c>
      <c r="BJ186" s="17" t="s">
        <v>150</v>
      </c>
      <c r="BK186" s="216">
        <f t="shared" si="29"/>
        <v>0</v>
      </c>
      <c r="BL186" s="17" t="s">
        <v>215</v>
      </c>
      <c r="BM186" s="215" t="s">
        <v>1742</v>
      </c>
    </row>
    <row r="187" spans="1:65" s="12" customFormat="1" ht="20.85" customHeight="1">
      <c r="B187" s="188"/>
      <c r="C187" s="189"/>
      <c r="D187" s="190" t="s">
        <v>72</v>
      </c>
      <c r="E187" s="202" t="s">
        <v>1743</v>
      </c>
      <c r="F187" s="202" t="s">
        <v>1744</v>
      </c>
      <c r="G187" s="189"/>
      <c r="H187" s="189"/>
      <c r="I187" s="192"/>
      <c r="J187" s="203">
        <f>BK187</f>
        <v>0</v>
      </c>
      <c r="K187" s="189"/>
      <c r="L187" s="194"/>
      <c r="M187" s="195"/>
      <c r="N187" s="196"/>
      <c r="O187" s="196"/>
      <c r="P187" s="197">
        <f>SUM(P188:P189)</f>
        <v>0</v>
      </c>
      <c r="Q187" s="196"/>
      <c r="R187" s="197">
        <f>SUM(R188:R189)</f>
        <v>4.4560000000000002E-2</v>
      </c>
      <c r="S187" s="196"/>
      <c r="T187" s="198">
        <f>SUM(T188:T189)</f>
        <v>0</v>
      </c>
      <c r="AR187" s="199" t="s">
        <v>83</v>
      </c>
      <c r="AT187" s="200" t="s">
        <v>72</v>
      </c>
      <c r="AU187" s="200" t="s">
        <v>83</v>
      </c>
      <c r="AY187" s="199" t="s">
        <v>142</v>
      </c>
      <c r="BK187" s="201">
        <f>SUM(BK188:BK189)</f>
        <v>0</v>
      </c>
    </row>
    <row r="188" spans="1:65" s="2" customFormat="1" ht="44.25" customHeight="1">
      <c r="A188" s="34"/>
      <c r="B188" s="35"/>
      <c r="C188" s="204" t="s">
        <v>330</v>
      </c>
      <c r="D188" s="204" t="s">
        <v>145</v>
      </c>
      <c r="E188" s="205" t="s">
        <v>1745</v>
      </c>
      <c r="F188" s="206" t="s">
        <v>1746</v>
      </c>
      <c r="G188" s="207" t="s">
        <v>551</v>
      </c>
      <c r="H188" s="208">
        <v>1</v>
      </c>
      <c r="I188" s="209"/>
      <c r="J188" s="210">
        <f>ROUND(I188*H188,2)</f>
        <v>0</v>
      </c>
      <c r="K188" s="206" t="s">
        <v>149</v>
      </c>
      <c r="L188" s="39"/>
      <c r="M188" s="211" t="s">
        <v>1</v>
      </c>
      <c r="N188" s="212" t="s">
        <v>40</v>
      </c>
      <c r="O188" s="72"/>
      <c r="P188" s="213">
        <f>O188*H188</f>
        <v>0</v>
      </c>
      <c r="Q188" s="213">
        <v>4.4560000000000002E-2</v>
      </c>
      <c r="R188" s="213">
        <f>Q188*H188</f>
        <v>4.4560000000000002E-2</v>
      </c>
      <c r="S188" s="213">
        <v>0</v>
      </c>
      <c r="T188" s="214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5" t="s">
        <v>215</v>
      </c>
      <c r="AT188" s="215" t="s">
        <v>145</v>
      </c>
      <c r="AU188" s="215" t="s">
        <v>143</v>
      </c>
      <c r="AY188" s="17" t="s">
        <v>142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17" t="s">
        <v>150</v>
      </c>
      <c r="BK188" s="216">
        <f>ROUND(I188*H188,2)</f>
        <v>0</v>
      </c>
      <c r="BL188" s="17" t="s">
        <v>215</v>
      </c>
      <c r="BM188" s="215" t="s">
        <v>1747</v>
      </c>
    </row>
    <row r="189" spans="1:65" s="2" customFormat="1" ht="21.75" customHeight="1">
      <c r="A189" s="34"/>
      <c r="B189" s="35"/>
      <c r="C189" s="204" t="s">
        <v>334</v>
      </c>
      <c r="D189" s="204" t="s">
        <v>145</v>
      </c>
      <c r="E189" s="205" t="s">
        <v>1748</v>
      </c>
      <c r="F189" s="206" t="s">
        <v>1749</v>
      </c>
      <c r="G189" s="207" t="s">
        <v>437</v>
      </c>
      <c r="H189" s="208">
        <v>4.4999999999999998E-2</v>
      </c>
      <c r="I189" s="209"/>
      <c r="J189" s="210">
        <f>ROUND(I189*H189,2)</f>
        <v>0</v>
      </c>
      <c r="K189" s="206" t="s">
        <v>149</v>
      </c>
      <c r="L189" s="39"/>
      <c r="M189" s="211" t="s">
        <v>1</v>
      </c>
      <c r="N189" s="212" t="s">
        <v>40</v>
      </c>
      <c r="O189" s="72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5" t="s">
        <v>215</v>
      </c>
      <c r="AT189" s="215" t="s">
        <v>145</v>
      </c>
      <c r="AU189" s="215" t="s">
        <v>143</v>
      </c>
      <c r="AY189" s="17" t="s">
        <v>142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150</v>
      </c>
      <c r="BK189" s="216">
        <f>ROUND(I189*H189,2)</f>
        <v>0</v>
      </c>
      <c r="BL189" s="17" t="s">
        <v>215</v>
      </c>
      <c r="BM189" s="215" t="s">
        <v>1750</v>
      </c>
    </row>
    <row r="190" spans="1:65" s="12" customFormat="1" ht="22.8" customHeight="1">
      <c r="B190" s="188"/>
      <c r="C190" s="189"/>
      <c r="D190" s="190" t="s">
        <v>72</v>
      </c>
      <c r="E190" s="202" t="s">
        <v>1751</v>
      </c>
      <c r="F190" s="202" t="s">
        <v>1752</v>
      </c>
      <c r="G190" s="189"/>
      <c r="H190" s="189"/>
      <c r="I190" s="192"/>
      <c r="J190" s="203">
        <f>BK190</f>
        <v>0</v>
      </c>
      <c r="K190" s="189"/>
      <c r="L190" s="194"/>
      <c r="M190" s="195"/>
      <c r="N190" s="196"/>
      <c r="O190" s="196"/>
      <c r="P190" s="197">
        <f>SUM(P191:P193)</f>
        <v>0</v>
      </c>
      <c r="Q190" s="196"/>
      <c r="R190" s="197">
        <f>SUM(R191:R193)</f>
        <v>5.3740000000000003E-2</v>
      </c>
      <c r="S190" s="196"/>
      <c r="T190" s="198">
        <f>SUM(T191:T193)</f>
        <v>0</v>
      </c>
      <c r="AR190" s="199" t="s">
        <v>83</v>
      </c>
      <c r="AT190" s="200" t="s">
        <v>72</v>
      </c>
      <c r="AU190" s="200" t="s">
        <v>81</v>
      </c>
      <c r="AY190" s="199" t="s">
        <v>142</v>
      </c>
      <c r="BK190" s="201">
        <f>SUM(BK191:BK193)</f>
        <v>0</v>
      </c>
    </row>
    <row r="191" spans="1:65" s="2" customFormat="1" ht="21.75" customHeight="1">
      <c r="A191" s="34"/>
      <c r="B191" s="35"/>
      <c r="C191" s="204" t="s">
        <v>338</v>
      </c>
      <c r="D191" s="204" t="s">
        <v>145</v>
      </c>
      <c r="E191" s="205" t="s">
        <v>1753</v>
      </c>
      <c r="F191" s="206" t="s">
        <v>1754</v>
      </c>
      <c r="G191" s="207" t="s">
        <v>178</v>
      </c>
      <c r="H191" s="208">
        <v>6</v>
      </c>
      <c r="I191" s="209"/>
      <c r="J191" s="210">
        <f>ROUND(I191*H191,2)</f>
        <v>0</v>
      </c>
      <c r="K191" s="206" t="s">
        <v>149</v>
      </c>
      <c r="L191" s="39"/>
      <c r="M191" s="211" t="s">
        <v>1</v>
      </c>
      <c r="N191" s="212" t="s">
        <v>40</v>
      </c>
      <c r="O191" s="72"/>
      <c r="P191" s="213">
        <f>O191*H191</f>
        <v>0</v>
      </c>
      <c r="Q191" s="213">
        <v>1.5299999999999999E-3</v>
      </c>
      <c r="R191" s="213">
        <f>Q191*H191</f>
        <v>9.1799999999999989E-3</v>
      </c>
      <c r="S191" s="213">
        <v>0</v>
      </c>
      <c r="T191" s="214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5" t="s">
        <v>215</v>
      </c>
      <c r="AT191" s="215" t="s">
        <v>145</v>
      </c>
      <c r="AU191" s="215" t="s">
        <v>83</v>
      </c>
      <c r="AY191" s="17" t="s">
        <v>142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150</v>
      </c>
      <c r="BK191" s="216">
        <f>ROUND(I191*H191,2)</f>
        <v>0</v>
      </c>
      <c r="BL191" s="17" t="s">
        <v>215</v>
      </c>
      <c r="BM191" s="215" t="s">
        <v>1755</v>
      </c>
    </row>
    <row r="192" spans="1:65" s="2" customFormat="1" ht="44.25" customHeight="1">
      <c r="A192" s="34"/>
      <c r="B192" s="35"/>
      <c r="C192" s="204" t="s">
        <v>342</v>
      </c>
      <c r="D192" s="204" t="s">
        <v>145</v>
      </c>
      <c r="E192" s="205" t="s">
        <v>1745</v>
      </c>
      <c r="F192" s="206" t="s">
        <v>1746</v>
      </c>
      <c r="G192" s="207" t="s">
        <v>551</v>
      </c>
      <c r="H192" s="208">
        <v>1</v>
      </c>
      <c r="I192" s="209"/>
      <c r="J192" s="210">
        <f>ROUND(I192*H192,2)</f>
        <v>0</v>
      </c>
      <c r="K192" s="206" t="s">
        <v>149</v>
      </c>
      <c r="L192" s="39"/>
      <c r="M192" s="211" t="s">
        <v>1</v>
      </c>
      <c r="N192" s="212" t="s">
        <v>40</v>
      </c>
      <c r="O192" s="72"/>
      <c r="P192" s="213">
        <f>O192*H192</f>
        <v>0</v>
      </c>
      <c r="Q192" s="213">
        <v>4.4560000000000002E-2</v>
      </c>
      <c r="R192" s="213">
        <f>Q192*H192</f>
        <v>4.4560000000000002E-2</v>
      </c>
      <c r="S192" s="213">
        <v>0</v>
      </c>
      <c r="T192" s="214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5" t="s">
        <v>215</v>
      </c>
      <c r="AT192" s="215" t="s">
        <v>145</v>
      </c>
      <c r="AU192" s="215" t="s">
        <v>83</v>
      </c>
      <c r="AY192" s="17" t="s">
        <v>142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150</v>
      </c>
      <c r="BK192" s="216">
        <f>ROUND(I192*H192,2)</f>
        <v>0</v>
      </c>
      <c r="BL192" s="17" t="s">
        <v>215</v>
      </c>
      <c r="BM192" s="215" t="s">
        <v>1756</v>
      </c>
    </row>
    <row r="193" spans="1:65" s="2" customFormat="1" ht="21.75" customHeight="1">
      <c r="A193" s="34"/>
      <c r="B193" s="35"/>
      <c r="C193" s="204" t="s">
        <v>346</v>
      </c>
      <c r="D193" s="204" t="s">
        <v>145</v>
      </c>
      <c r="E193" s="205" t="s">
        <v>1757</v>
      </c>
      <c r="F193" s="206" t="s">
        <v>1758</v>
      </c>
      <c r="G193" s="207" t="s">
        <v>437</v>
      </c>
      <c r="H193" s="208">
        <v>5.3999999999999999E-2</v>
      </c>
      <c r="I193" s="209"/>
      <c r="J193" s="210">
        <f>ROUND(I193*H193,2)</f>
        <v>0</v>
      </c>
      <c r="K193" s="206" t="s">
        <v>149</v>
      </c>
      <c r="L193" s="39"/>
      <c r="M193" s="211" t="s">
        <v>1</v>
      </c>
      <c r="N193" s="212" t="s">
        <v>40</v>
      </c>
      <c r="O193" s="72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5" t="s">
        <v>215</v>
      </c>
      <c r="AT193" s="215" t="s">
        <v>145</v>
      </c>
      <c r="AU193" s="215" t="s">
        <v>83</v>
      </c>
      <c r="AY193" s="17" t="s">
        <v>142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150</v>
      </c>
      <c r="BK193" s="216">
        <f>ROUND(I193*H193,2)</f>
        <v>0</v>
      </c>
      <c r="BL193" s="17" t="s">
        <v>215</v>
      </c>
      <c r="BM193" s="215" t="s">
        <v>1759</v>
      </c>
    </row>
    <row r="194" spans="1:65" s="12" customFormat="1" ht="25.95" customHeight="1">
      <c r="B194" s="188"/>
      <c r="C194" s="189"/>
      <c r="D194" s="190" t="s">
        <v>72</v>
      </c>
      <c r="E194" s="191" t="s">
        <v>1262</v>
      </c>
      <c r="F194" s="191" t="s">
        <v>1263</v>
      </c>
      <c r="G194" s="189"/>
      <c r="H194" s="189"/>
      <c r="I194" s="192"/>
      <c r="J194" s="193">
        <f>BK194</f>
        <v>0</v>
      </c>
      <c r="K194" s="189"/>
      <c r="L194" s="194"/>
      <c r="M194" s="195"/>
      <c r="N194" s="196"/>
      <c r="O194" s="196"/>
      <c r="P194" s="197">
        <f>SUM(P195:P205)</f>
        <v>0</v>
      </c>
      <c r="Q194" s="196"/>
      <c r="R194" s="197">
        <f>SUM(R195:R205)</f>
        <v>2.9200000000000003E-3</v>
      </c>
      <c r="S194" s="196"/>
      <c r="T194" s="198">
        <f>SUM(T195:T205)</f>
        <v>0</v>
      </c>
      <c r="AR194" s="199" t="s">
        <v>150</v>
      </c>
      <c r="AT194" s="200" t="s">
        <v>72</v>
      </c>
      <c r="AU194" s="200" t="s">
        <v>73</v>
      </c>
      <c r="AY194" s="199" t="s">
        <v>142</v>
      </c>
      <c r="BK194" s="201">
        <f>SUM(BK195:BK205)</f>
        <v>0</v>
      </c>
    </row>
    <row r="195" spans="1:65" s="2" customFormat="1" ht="21.75" customHeight="1">
      <c r="A195" s="34"/>
      <c r="B195" s="35"/>
      <c r="C195" s="204" t="s">
        <v>350</v>
      </c>
      <c r="D195" s="204" t="s">
        <v>145</v>
      </c>
      <c r="E195" s="205" t="s">
        <v>1760</v>
      </c>
      <c r="F195" s="206" t="s">
        <v>1761</v>
      </c>
      <c r="G195" s="207" t="s">
        <v>1267</v>
      </c>
      <c r="H195" s="208">
        <v>3</v>
      </c>
      <c r="I195" s="209"/>
      <c r="J195" s="210">
        <f>ROUND(I195*H195,2)</f>
        <v>0</v>
      </c>
      <c r="K195" s="206" t="s">
        <v>149</v>
      </c>
      <c r="L195" s="39"/>
      <c r="M195" s="211" t="s">
        <v>1</v>
      </c>
      <c r="N195" s="212" t="s">
        <v>40</v>
      </c>
      <c r="O195" s="72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5" t="s">
        <v>1762</v>
      </c>
      <c r="AT195" s="215" t="s">
        <v>145</v>
      </c>
      <c r="AU195" s="215" t="s">
        <v>81</v>
      </c>
      <c r="AY195" s="17" t="s">
        <v>142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150</v>
      </c>
      <c r="BK195" s="216">
        <f>ROUND(I195*H195,2)</f>
        <v>0</v>
      </c>
      <c r="BL195" s="17" t="s">
        <v>1762</v>
      </c>
      <c r="BM195" s="215" t="s">
        <v>1763</v>
      </c>
    </row>
    <row r="196" spans="1:65" s="2" customFormat="1" ht="16.5" customHeight="1">
      <c r="A196" s="34"/>
      <c r="B196" s="35"/>
      <c r="C196" s="217" t="s">
        <v>354</v>
      </c>
      <c r="D196" s="217" t="s">
        <v>163</v>
      </c>
      <c r="E196" s="218" t="s">
        <v>1764</v>
      </c>
      <c r="F196" s="219" t="s">
        <v>1765</v>
      </c>
      <c r="G196" s="220" t="s">
        <v>166</v>
      </c>
      <c r="H196" s="221">
        <v>1</v>
      </c>
      <c r="I196" s="222"/>
      <c r="J196" s="223">
        <f>ROUND(I196*H196,2)</f>
        <v>0</v>
      </c>
      <c r="K196" s="219" t="s">
        <v>149</v>
      </c>
      <c r="L196" s="224"/>
      <c r="M196" s="225" t="s">
        <v>1</v>
      </c>
      <c r="N196" s="226" t="s">
        <v>40</v>
      </c>
      <c r="O196" s="72"/>
      <c r="P196" s="213">
        <f>O196*H196</f>
        <v>0</v>
      </c>
      <c r="Q196" s="213">
        <v>3.3E-4</v>
      </c>
      <c r="R196" s="213">
        <f>Q196*H196</f>
        <v>3.3E-4</v>
      </c>
      <c r="S196" s="213">
        <v>0</v>
      </c>
      <c r="T196" s="214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15" t="s">
        <v>1762</v>
      </c>
      <c r="AT196" s="215" t="s">
        <v>163</v>
      </c>
      <c r="AU196" s="215" t="s">
        <v>81</v>
      </c>
      <c r="AY196" s="17" t="s">
        <v>142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150</v>
      </c>
      <c r="BK196" s="216">
        <f>ROUND(I196*H196,2)</f>
        <v>0</v>
      </c>
      <c r="BL196" s="17" t="s">
        <v>1762</v>
      </c>
      <c r="BM196" s="215" t="s">
        <v>1766</v>
      </c>
    </row>
    <row r="197" spans="1:65" s="13" customFormat="1" ht="10.199999999999999">
      <c r="B197" s="227"/>
      <c r="C197" s="228"/>
      <c r="D197" s="229" t="s">
        <v>169</v>
      </c>
      <c r="E197" s="230" t="s">
        <v>1</v>
      </c>
      <c r="F197" s="231" t="s">
        <v>81</v>
      </c>
      <c r="G197" s="228"/>
      <c r="H197" s="232">
        <v>1</v>
      </c>
      <c r="I197" s="233"/>
      <c r="J197" s="228"/>
      <c r="K197" s="228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169</v>
      </c>
      <c r="AU197" s="238" t="s">
        <v>81</v>
      </c>
      <c r="AV197" s="13" t="s">
        <v>83</v>
      </c>
      <c r="AW197" s="13" t="s">
        <v>30</v>
      </c>
      <c r="AX197" s="13" t="s">
        <v>81</v>
      </c>
      <c r="AY197" s="238" t="s">
        <v>142</v>
      </c>
    </row>
    <row r="198" spans="1:65" s="2" customFormat="1" ht="16.5" customHeight="1">
      <c r="A198" s="34"/>
      <c r="B198" s="35"/>
      <c r="C198" s="217" t="s">
        <v>358</v>
      </c>
      <c r="D198" s="217" t="s">
        <v>163</v>
      </c>
      <c r="E198" s="218" t="s">
        <v>1767</v>
      </c>
      <c r="F198" s="219" t="s">
        <v>1768</v>
      </c>
      <c r="G198" s="220" t="s">
        <v>166</v>
      </c>
      <c r="H198" s="221">
        <v>3</v>
      </c>
      <c r="I198" s="222"/>
      <c r="J198" s="223">
        <f>ROUND(I198*H198,2)</f>
        <v>0</v>
      </c>
      <c r="K198" s="219" t="s">
        <v>149</v>
      </c>
      <c r="L198" s="224"/>
      <c r="M198" s="225" t="s">
        <v>1</v>
      </c>
      <c r="N198" s="226" t="s">
        <v>40</v>
      </c>
      <c r="O198" s="72"/>
      <c r="P198" s="213">
        <f>O198*H198</f>
        <v>0</v>
      </c>
      <c r="Q198" s="213">
        <v>4.0000000000000002E-4</v>
      </c>
      <c r="R198" s="213">
        <f>Q198*H198</f>
        <v>1.2000000000000001E-3</v>
      </c>
      <c r="S198" s="213">
        <v>0</v>
      </c>
      <c r="T198" s="214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5" t="s">
        <v>1762</v>
      </c>
      <c r="AT198" s="215" t="s">
        <v>163</v>
      </c>
      <c r="AU198" s="215" t="s">
        <v>81</v>
      </c>
      <c r="AY198" s="17" t="s">
        <v>142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150</v>
      </c>
      <c r="BK198" s="216">
        <f>ROUND(I198*H198,2)</f>
        <v>0</v>
      </c>
      <c r="BL198" s="17" t="s">
        <v>1762</v>
      </c>
      <c r="BM198" s="215" t="s">
        <v>1769</v>
      </c>
    </row>
    <row r="199" spans="1:65" s="13" customFormat="1" ht="10.199999999999999">
      <c r="B199" s="227"/>
      <c r="C199" s="228"/>
      <c r="D199" s="229" t="s">
        <v>169</v>
      </c>
      <c r="E199" s="230" t="s">
        <v>1</v>
      </c>
      <c r="F199" s="231" t="s">
        <v>143</v>
      </c>
      <c r="G199" s="228"/>
      <c r="H199" s="232">
        <v>3</v>
      </c>
      <c r="I199" s="233"/>
      <c r="J199" s="228"/>
      <c r="K199" s="228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169</v>
      </c>
      <c r="AU199" s="238" t="s">
        <v>81</v>
      </c>
      <c r="AV199" s="13" t="s">
        <v>83</v>
      </c>
      <c r="AW199" s="13" t="s">
        <v>30</v>
      </c>
      <c r="AX199" s="13" t="s">
        <v>81</v>
      </c>
      <c r="AY199" s="238" t="s">
        <v>142</v>
      </c>
    </row>
    <row r="200" spans="1:65" s="2" customFormat="1" ht="16.5" customHeight="1">
      <c r="A200" s="34"/>
      <c r="B200" s="35"/>
      <c r="C200" s="217" t="s">
        <v>362</v>
      </c>
      <c r="D200" s="217" t="s">
        <v>163</v>
      </c>
      <c r="E200" s="218" t="s">
        <v>1770</v>
      </c>
      <c r="F200" s="219" t="s">
        <v>1771</v>
      </c>
      <c r="G200" s="220" t="s">
        <v>166</v>
      </c>
      <c r="H200" s="221">
        <v>1</v>
      </c>
      <c r="I200" s="222"/>
      <c r="J200" s="223">
        <f>ROUND(I200*H200,2)</f>
        <v>0</v>
      </c>
      <c r="K200" s="219" t="s">
        <v>149</v>
      </c>
      <c r="L200" s="224"/>
      <c r="M200" s="225" t="s">
        <v>1</v>
      </c>
      <c r="N200" s="226" t="s">
        <v>40</v>
      </c>
      <c r="O200" s="72"/>
      <c r="P200" s="213">
        <f>O200*H200</f>
        <v>0</v>
      </c>
      <c r="Q200" s="213">
        <v>1.25E-3</v>
      </c>
      <c r="R200" s="213">
        <f>Q200*H200</f>
        <v>1.25E-3</v>
      </c>
      <c r="S200" s="213">
        <v>0</v>
      </c>
      <c r="T200" s="214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15" t="s">
        <v>1762</v>
      </c>
      <c r="AT200" s="215" t="s">
        <v>163</v>
      </c>
      <c r="AU200" s="215" t="s">
        <v>81</v>
      </c>
      <c r="AY200" s="17" t="s">
        <v>142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150</v>
      </c>
      <c r="BK200" s="216">
        <f>ROUND(I200*H200,2)</f>
        <v>0</v>
      </c>
      <c r="BL200" s="17" t="s">
        <v>1762</v>
      </c>
      <c r="BM200" s="215" t="s">
        <v>1772</v>
      </c>
    </row>
    <row r="201" spans="1:65" s="13" customFormat="1" ht="10.199999999999999">
      <c r="B201" s="227"/>
      <c r="C201" s="228"/>
      <c r="D201" s="229" t="s">
        <v>169</v>
      </c>
      <c r="E201" s="230" t="s">
        <v>1</v>
      </c>
      <c r="F201" s="231" t="s">
        <v>81</v>
      </c>
      <c r="G201" s="228"/>
      <c r="H201" s="232">
        <v>1</v>
      </c>
      <c r="I201" s="233"/>
      <c r="J201" s="228"/>
      <c r="K201" s="228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169</v>
      </c>
      <c r="AU201" s="238" t="s">
        <v>81</v>
      </c>
      <c r="AV201" s="13" t="s">
        <v>83</v>
      </c>
      <c r="AW201" s="13" t="s">
        <v>30</v>
      </c>
      <c r="AX201" s="13" t="s">
        <v>81</v>
      </c>
      <c r="AY201" s="238" t="s">
        <v>142</v>
      </c>
    </row>
    <row r="202" spans="1:65" s="2" customFormat="1" ht="33.75" customHeight="1">
      <c r="A202" s="34"/>
      <c r="B202" s="35"/>
      <c r="C202" s="217" t="s">
        <v>366</v>
      </c>
      <c r="D202" s="217" t="s">
        <v>163</v>
      </c>
      <c r="E202" s="218" t="s">
        <v>1773</v>
      </c>
      <c r="F202" s="219" t="s">
        <v>1774</v>
      </c>
      <c r="G202" s="220" t="s">
        <v>1775</v>
      </c>
      <c r="H202" s="221">
        <v>1</v>
      </c>
      <c r="I202" s="222"/>
      <c r="J202" s="223">
        <f>ROUND(I202*H202,2)</f>
        <v>0</v>
      </c>
      <c r="K202" s="219" t="s">
        <v>1</v>
      </c>
      <c r="L202" s="224"/>
      <c r="M202" s="225" t="s">
        <v>1</v>
      </c>
      <c r="N202" s="226" t="s">
        <v>40</v>
      </c>
      <c r="O202" s="72"/>
      <c r="P202" s="213">
        <f>O202*H202</f>
        <v>0</v>
      </c>
      <c r="Q202" s="213">
        <v>1.3999999999999999E-4</v>
      </c>
      <c r="R202" s="213">
        <f>Q202*H202</f>
        <v>1.3999999999999999E-4</v>
      </c>
      <c r="S202" s="213">
        <v>0</v>
      </c>
      <c r="T202" s="214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5" t="s">
        <v>1762</v>
      </c>
      <c r="AT202" s="215" t="s">
        <v>163</v>
      </c>
      <c r="AU202" s="215" t="s">
        <v>81</v>
      </c>
      <c r="AY202" s="17" t="s">
        <v>142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150</v>
      </c>
      <c r="BK202" s="216">
        <f>ROUND(I202*H202,2)</f>
        <v>0</v>
      </c>
      <c r="BL202" s="17" t="s">
        <v>1762</v>
      </c>
      <c r="BM202" s="215" t="s">
        <v>1776</v>
      </c>
    </row>
    <row r="203" spans="1:65" s="2" customFormat="1" ht="21.75" customHeight="1">
      <c r="A203" s="34"/>
      <c r="B203" s="35"/>
      <c r="C203" s="204" t="s">
        <v>370</v>
      </c>
      <c r="D203" s="204" t="s">
        <v>145</v>
      </c>
      <c r="E203" s="205" t="s">
        <v>1777</v>
      </c>
      <c r="F203" s="206" t="s">
        <v>1778</v>
      </c>
      <c r="G203" s="207" t="s">
        <v>1267</v>
      </c>
      <c r="H203" s="208">
        <v>20</v>
      </c>
      <c r="I203" s="209"/>
      <c r="J203" s="210">
        <f>ROUND(I203*H203,2)</f>
        <v>0</v>
      </c>
      <c r="K203" s="206" t="s">
        <v>149</v>
      </c>
      <c r="L203" s="39"/>
      <c r="M203" s="211" t="s">
        <v>1</v>
      </c>
      <c r="N203" s="212" t="s">
        <v>40</v>
      </c>
      <c r="O203" s="72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5" t="s">
        <v>1762</v>
      </c>
      <c r="AT203" s="215" t="s">
        <v>145</v>
      </c>
      <c r="AU203" s="215" t="s">
        <v>81</v>
      </c>
      <c r="AY203" s="17" t="s">
        <v>142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150</v>
      </c>
      <c r="BK203" s="216">
        <f>ROUND(I203*H203,2)</f>
        <v>0</v>
      </c>
      <c r="BL203" s="17" t="s">
        <v>1762</v>
      </c>
      <c r="BM203" s="215" t="s">
        <v>1779</v>
      </c>
    </row>
    <row r="204" spans="1:65" s="2" customFormat="1" ht="33" customHeight="1">
      <c r="A204" s="34"/>
      <c r="B204" s="35"/>
      <c r="C204" s="204" t="s">
        <v>374</v>
      </c>
      <c r="D204" s="204" t="s">
        <v>145</v>
      </c>
      <c r="E204" s="205" t="s">
        <v>1338</v>
      </c>
      <c r="F204" s="206" t="s">
        <v>1780</v>
      </c>
      <c r="G204" s="207" t="s">
        <v>1267</v>
      </c>
      <c r="H204" s="208">
        <v>20</v>
      </c>
      <c r="I204" s="209"/>
      <c r="J204" s="210">
        <f>ROUND(I204*H204,2)</f>
        <v>0</v>
      </c>
      <c r="K204" s="206" t="s">
        <v>149</v>
      </c>
      <c r="L204" s="39"/>
      <c r="M204" s="211" t="s">
        <v>1</v>
      </c>
      <c r="N204" s="212" t="s">
        <v>40</v>
      </c>
      <c r="O204" s="72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5" t="s">
        <v>1762</v>
      </c>
      <c r="AT204" s="215" t="s">
        <v>145</v>
      </c>
      <c r="AU204" s="215" t="s">
        <v>81</v>
      </c>
      <c r="AY204" s="17" t="s">
        <v>142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150</v>
      </c>
      <c r="BK204" s="216">
        <f>ROUND(I204*H204,2)</f>
        <v>0</v>
      </c>
      <c r="BL204" s="17" t="s">
        <v>1762</v>
      </c>
      <c r="BM204" s="215" t="s">
        <v>1781</v>
      </c>
    </row>
    <row r="205" spans="1:65" s="2" customFormat="1" ht="21.75" customHeight="1">
      <c r="A205" s="34"/>
      <c r="B205" s="35"/>
      <c r="C205" s="204" t="s">
        <v>378</v>
      </c>
      <c r="D205" s="204" t="s">
        <v>145</v>
      </c>
      <c r="E205" s="205" t="s">
        <v>1342</v>
      </c>
      <c r="F205" s="206" t="s">
        <v>1782</v>
      </c>
      <c r="G205" s="207" t="s">
        <v>1267</v>
      </c>
      <c r="H205" s="208">
        <v>200</v>
      </c>
      <c r="I205" s="209"/>
      <c r="J205" s="210">
        <f>ROUND(I205*H205,2)</f>
        <v>0</v>
      </c>
      <c r="K205" s="206" t="s">
        <v>149</v>
      </c>
      <c r="L205" s="39"/>
      <c r="M205" s="211" t="s">
        <v>1</v>
      </c>
      <c r="N205" s="212" t="s">
        <v>40</v>
      </c>
      <c r="O205" s="72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5" t="s">
        <v>1762</v>
      </c>
      <c r="AT205" s="215" t="s">
        <v>145</v>
      </c>
      <c r="AU205" s="215" t="s">
        <v>81</v>
      </c>
      <c r="AY205" s="17" t="s">
        <v>142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150</v>
      </c>
      <c r="BK205" s="216">
        <f>ROUND(I205*H205,2)</f>
        <v>0</v>
      </c>
      <c r="BL205" s="17" t="s">
        <v>1762</v>
      </c>
      <c r="BM205" s="215" t="s">
        <v>1783</v>
      </c>
    </row>
    <row r="206" spans="1:65" s="12" customFormat="1" ht="25.95" customHeight="1">
      <c r="B206" s="188"/>
      <c r="C206" s="189"/>
      <c r="D206" s="190" t="s">
        <v>72</v>
      </c>
      <c r="E206" s="191" t="s">
        <v>1362</v>
      </c>
      <c r="F206" s="191" t="s">
        <v>1363</v>
      </c>
      <c r="G206" s="189"/>
      <c r="H206" s="189"/>
      <c r="I206" s="192"/>
      <c r="J206" s="193">
        <f>BK206</f>
        <v>0</v>
      </c>
      <c r="K206" s="189"/>
      <c r="L206" s="194"/>
      <c r="M206" s="195"/>
      <c r="N206" s="196"/>
      <c r="O206" s="196"/>
      <c r="P206" s="197">
        <f>P207</f>
        <v>0</v>
      </c>
      <c r="Q206" s="196"/>
      <c r="R206" s="197">
        <f>R207</f>
        <v>0</v>
      </c>
      <c r="S206" s="196"/>
      <c r="T206" s="198">
        <f>T207</f>
        <v>0</v>
      </c>
      <c r="AR206" s="199" t="s">
        <v>162</v>
      </c>
      <c r="AT206" s="200" t="s">
        <v>72</v>
      </c>
      <c r="AU206" s="200" t="s">
        <v>73</v>
      </c>
      <c r="AY206" s="199" t="s">
        <v>142</v>
      </c>
      <c r="BK206" s="201">
        <f>BK207</f>
        <v>0</v>
      </c>
    </row>
    <row r="207" spans="1:65" s="12" customFormat="1" ht="22.8" customHeight="1">
      <c r="B207" s="188"/>
      <c r="C207" s="189"/>
      <c r="D207" s="190" t="s">
        <v>72</v>
      </c>
      <c r="E207" s="202" t="s">
        <v>1605</v>
      </c>
      <c r="F207" s="202" t="s">
        <v>1606</v>
      </c>
      <c r="G207" s="189"/>
      <c r="H207" s="189"/>
      <c r="I207" s="192"/>
      <c r="J207" s="203">
        <f>BK207</f>
        <v>0</v>
      </c>
      <c r="K207" s="189"/>
      <c r="L207" s="194"/>
      <c r="M207" s="195"/>
      <c r="N207" s="196"/>
      <c r="O207" s="196"/>
      <c r="P207" s="197">
        <f>SUM(P208:P209)</f>
        <v>0</v>
      </c>
      <c r="Q207" s="196"/>
      <c r="R207" s="197">
        <f>SUM(R208:R209)</f>
        <v>0</v>
      </c>
      <c r="S207" s="196"/>
      <c r="T207" s="198">
        <f>SUM(T208:T209)</f>
        <v>0</v>
      </c>
      <c r="AR207" s="199" t="s">
        <v>162</v>
      </c>
      <c r="AT207" s="200" t="s">
        <v>72</v>
      </c>
      <c r="AU207" s="200" t="s">
        <v>81</v>
      </c>
      <c r="AY207" s="199" t="s">
        <v>142</v>
      </c>
      <c r="BK207" s="201">
        <f>SUM(BK208:BK209)</f>
        <v>0</v>
      </c>
    </row>
    <row r="208" spans="1:65" s="2" customFormat="1" ht="16.5" customHeight="1">
      <c r="A208" s="34"/>
      <c r="B208" s="35"/>
      <c r="C208" s="204" t="s">
        <v>382</v>
      </c>
      <c r="D208" s="204" t="s">
        <v>145</v>
      </c>
      <c r="E208" s="205" t="s">
        <v>1784</v>
      </c>
      <c r="F208" s="206" t="s">
        <v>1785</v>
      </c>
      <c r="G208" s="207" t="s">
        <v>1171</v>
      </c>
      <c r="H208" s="208">
        <v>1</v>
      </c>
      <c r="I208" s="209"/>
      <c r="J208" s="210">
        <f>ROUND(I208*H208,2)</f>
        <v>0</v>
      </c>
      <c r="K208" s="206" t="s">
        <v>149</v>
      </c>
      <c r="L208" s="39"/>
      <c r="M208" s="211" t="s">
        <v>1</v>
      </c>
      <c r="N208" s="212" t="s">
        <v>40</v>
      </c>
      <c r="O208" s="72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5" t="s">
        <v>1368</v>
      </c>
      <c r="AT208" s="215" t="s">
        <v>145</v>
      </c>
      <c r="AU208" s="215" t="s">
        <v>83</v>
      </c>
      <c r="AY208" s="17" t="s">
        <v>142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150</v>
      </c>
      <c r="BK208" s="216">
        <f>ROUND(I208*H208,2)</f>
        <v>0</v>
      </c>
      <c r="BL208" s="17" t="s">
        <v>1368</v>
      </c>
      <c r="BM208" s="215" t="s">
        <v>1786</v>
      </c>
    </row>
    <row r="209" spans="1:65" s="2" customFormat="1" ht="16.5" customHeight="1">
      <c r="A209" s="34"/>
      <c r="B209" s="35"/>
      <c r="C209" s="204" t="s">
        <v>386</v>
      </c>
      <c r="D209" s="204" t="s">
        <v>145</v>
      </c>
      <c r="E209" s="205" t="s">
        <v>1787</v>
      </c>
      <c r="F209" s="206" t="s">
        <v>1788</v>
      </c>
      <c r="G209" s="207" t="s">
        <v>1171</v>
      </c>
      <c r="H209" s="208">
        <v>1</v>
      </c>
      <c r="I209" s="209"/>
      <c r="J209" s="210">
        <f>ROUND(I209*H209,2)</f>
        <v>0</v>
      </c>
      <c r="K209" s="206" t="s">
        <v>149</v>
      </c>
      <c r="L209" s="39"/>
      <c r="M209" s="263" t="s">
        <v>1</v>
      </c>
      <c r="N209" s="264" t="s">
        <v>40</v>
      </c>
      <c r="O209" s="265"/>
      <c r="P209" s="266">
        <f>O209*H209</f>
        <v>0</v>
      </c>
      <c r="Q209" s="266">
        <v>0</v>
      </c>
      <c r="R209" s="266">
        <f>Q209*H209</f>
        <v>0</v>
      </c>
      <c r="S209" s="266">
        <v>0</v>
      </c>
      <c r="T209" s="26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5" t="s">
        <v>1368</v>
      </c>
      <c r="AT209" s="215" t="s">
        <v>145</v>
      </c>
      <c r="AU209" s="215" t="s">
        <v>83</v>
      </c>
      <c r="AY209" s="17" t="s">
        <v>142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150</v>
      </c>
      <c r="BK209" s="216">
        <f>ROUND(I209*H209,2)</f>
        <v>0</v>
      </c>
      <c r="BL209" s="17" t="s">
        <v>1368</v>
      </c>
      <c r="BM209" s="215" t="s">
        <v>1789</v>
      </c>
    </row>
    <row r="210" spans="1:65" s="2" customFormat="1" ht="6.9" customHeight="1">
      <c r="A210" s="34"/>
      <c r="B210" s="55"/>
      <c r="C210" s="56"/>
      <c r="D210" s="56"/>
      <c r="E210" s="56"/>
      <c r="F210" s="56"/>
      <c r="G210" s="56"/>
      <c r="H210" s="56"/>
      <c r="I210" s="153"/>
      <c r="J210" s="56"/>
      <c r="K210" s="56"/>
      <c r="L210" s="39"/>
      <c r="M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</row>
  </sheetData>
  <sheetProtection algorithmName="SHA-512" hashValue="golljhNy7e3E3OGjqKPVtt8U8t+4xLjsyO4kqRSm8pJEaXQFMQhXtp0Is6JYcpgmUBsaUj+FuQmnHvkQPjvCzQ==" saltValue="HBtINY+NrnrTwmsx3VozT3E6DGrr4+/rWHD5QuS1lAv65e9hLdHnCr2YwAg6bEwpgE8wfm6+7vw/zKm9KNjxSg==" spinCount="100000" sheet="1" objects="1" scenarios="1" formatColumns="0" formatRows="0" autoFilter="0"/>
  <autoFilter ref="C129:K209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SO 01 - Stavební část</vt:lpstr>
      <vt:lpstr>SO 02 - Oprava elektroins...</vt:lpstr>
      <vt:lpstr>SO 03 - Oprava hromosvodu</vt:lpstr>
      <vt:lpstr>SO 04 - Oprava kanalizace</vt:lpstr>
      <vt:lpstr>'Rekapitulace stavby'!Názvy_tisku</vt:lpstr>
      <vt:lpstr>'SO 01 - Stavební část'!Názvy_tisku</vt:lpstr>
      <vt:lpstr>'SO 02 - Oprava elektroins...'!Názvy_tisku</vt:lpstr>
      <vt:lpstr>'SO 03 - Oprava hromosvodu'!Názvy_tisku</vt:lpstr>
      <vt:lpstr>'SO 04 - Oprava kanalizace'!Názvy_tisku</vt:lpstr>
      <vt:lpstr>'Rekapitulace stavby'!Oblast_tisku</vt:lpstr>
      <vt:lpstr>'SO 01 - Stavební část'!Oblast_tisku</vt:lpstr>
      <vt:lpstr>'SO 02 - Oprava elektroins...'!Oblast_tisku</vt:lpstr>
      <vt:lpstr>'SO 03 - Oprava hromosvodu'!Oblast_tisku</vt:lpstr>
      <vt:lpstr>'SO 04 - Oprava kanalizace'!Oblast_tisku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Bouček Václav, Ing.</dc:creator>
  <cp:lastModifiedBy>Urbánková Markéta</cp:lastModifiedBy>
  <dcterms:created xsi:type="dcterms:W3CDTF">2020-06-19T07:30:49Z</dcterms:created>
  <dcterms:modified xsi:type="dcterms:W3CDTF">2020-06-19T09:37:57Z</dcterms:modified>
</cp:coreProperties>
</file>