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Podchod SŽ" sheetId="2" r:id="rId2"/>
    <sheet name="02 - Podhled SŽ" sheetId="3" r:id="rId3"/>
    <sheet name="03 - Elektroinstalace SŽ" sheetId="4" r:id="rId4"/>
    <sheet name="04 - Informačních systém SŽ" sheetId="5" r:id="rId5"/>
    <sheet name="05 - Podchod RSM" sheetId="6" r:id="rId6"/>
    <sheet name="06 - Podhled RSM" sheetId="7" r:id="rId7"/>
    <sheet name="07 - Elektroinstalace RSM" sheetId="8" r:id="rId8"/>
    <sheet name="VRN SŽ - VRN SŽ" sheetId="9" r:id="rId9"/>
    <sheet name="VRN RSM - VRN RSM" sheetId="10" r:id="rId10"/>
    <sheet name="Pokyny pro vyplnění" sheetId="11" r:id="rId11"/>
  </sheets>
  <definedNames>
    <definedName name="_xlnm.Print_Area" localSheetId="0">'Rekapitulace zakázky'!$D$4:$AO$36,'Rekapitulace zakázky'!$C$42:$AQ$68</definedName>
    <definedName name="_xlnm.Print_Titles" localSheetId="0">'Rekapitulace zakázky'!$52:$52</definedName>
    <definedName name="_xlnm._FilterDatabase" localSheetId="1" hidden="1">'01 - Podchod SŽ'!$C$99:$K$174</definedName>
    <definedName name="_xlnm.Print_Area" localSheetId="1">'01 - Podchod SŽ'!$C$4:$J$41,'01 - Podchod SŽ'!$C$47:$J$79,'01 - Podchod SŽ'!$C$85:$K$174</definedName>
    <definedName name="_xlnm.Print_Titles" localSheetId="1">'01 - Podchod SŽ'!$99:$99</definedName>
    <definedName name="_xlnm._FilterDatabase" localSheetId="2" hidden="1">'02 - Podhled SŽ'!$C$86:$K$93</definedName>
    <definedName name="_xlnm.Print_Area" localSheetId="2">'02 - Podhled SŽ'!$C$4:$J$41,'02 - Podhled SŽ'!$C$47:$J$66,'02 - Podhled SŽ'!$C$72:$K$93</definedName>
    <definedName name="_xlnm.Print_Titles" localSheetId="2">'02 - Podhled SŽ'!$86:$86</definedName>
    <definedName name="_xlnm._FilterDatabase" localSheetId="3" hidden="1">'03 - Elektroinstalace SŽ'!$C$85:$K$104</definedName>
    <definedName name="_xlnm.Print_Area" localSheetId="3">'03 - Elektroinstalace SŽ'!$C$4:$J$41,'03 - Elektroinstalace SŽ'!$C$47:$J$65,'03 - Elektroinstalace SŽ'!$C$71:$K$104</definedName>
    <definedName name="_xlnm.Print_Titles" localSheetId="3">'03 - Elektroinstalace SŽ'!$85:$85</definedName>
    <definedName name="_xlnm._FilterDatabase" localSheetId="4" hidden="1">'04 - Informačních systém SŽ'!$C$85:$K$105</definedName>
    <definedName name="_xlnm.Print_Area" localSheetId="4">'04 - Informačních systém SŽ'!$C$4:$J$41,'04 - Informačních systém SŽ'!$C$47:$J$65,'04 - Informačních systém SŽ'!$C$71:$K$105</definedName>
    <definedName name="_xlnm.Print_Titles" localSheetId="4">'04 - Informačních systém SŽ'!$85:$85</definedName>
    <definedName name="_xlnm._FilterDatabase" localSheetId="5" hidden="1">'05 - Podchod RSM'!$C$97:$K$153</definedName>
    <definedName name="_xlnm.Print_Area" localSheetId="5">'05 - Podchod RSM'!$C$4:$J$41,'05 - Podchod RSM'!$C$47:$J$77,'05 - Podchod RSM'!$C$83:$K$153</definedName>
    <definedName name="_xlnm.Print_Titles" localSheetId="5">'05 - Podchod RSM'!$97:$97</definedName>
    <definedName name="_xlnm._FilterDatabase" localSheetId="6" hidden="1">'06 - Podhled RSM'!$C$86:$K$93</definedName>
    <definedName name="_xlnm.Print_Area" localSheetId="6">'06 - Podhled RSM'!$C$4:$J$41,'06 - Podhled RSM'!$C$47:$J$66,'06 - Podhled RSM'!$C$72:$K$93</definedName>
    <definedName name="_xlnm.Print_Titles" localSheetId="6">'06 - Podhled RSM'!$86:$86</definedName>
    <definedName name="_xlnm._FilterDatabase" localSheetId="7" hidden="1">'07 - Elektroinstalace RSM'!$C$85:$K$96</definedName>
    <definedName name="_xlnm.Print_Area" localSheetId="7">'07 - Elektroinstalace RSM'!$C$4:$J$41,'07 - Elektroinstalace RSM'!$C$47:$J$65,'07 - Elektroinstalace RSM'!$C$71:$K$96</definedName>
    <definedName name="_xlnm.Print_Titles" localSheetId="7">'07 - Elektroinstalace RSM'!$85:$85</definedName>
    <definedName name="_xlnm._FilterDatabase" localSheetId="8" hidden="1">'VRN SŽ - VRN SŽ'!$C$90:$K$105</definedName>
    <definedName name="_xlnm.Print_Area" localSheetId="8">'VRN SŽ - VRN SŽ'!$C$4:$J$41,'VRN SŽ - VRN SŽ'!$C$47:$J$70,'VRN SŽ - VRN SŽ'!$C$76:$K$105</definedName>
    <definedName name="_xlnm.Print_Titles" localSheetId="8">'VRN SŽ - VRN SŽ'!$90:$90</definedName>
    <definedName name="_xlnm._FilterDatabase" localSheetId="9" hidden="1">'VRN RSM - VRN RSM'!$C$90:$K$105</definedName>
    <definedName name="_xlnm.Print_Area" localSheetId="9">'VRN RSM - VRN RSM'!$C$4:$J$41,'VRN RSM - VRN RSM'!$C$47:$J$70,'VRN RSM - VRN RSM'!$C$76:$K$105</definedName>
    <definedName name="_xlnm.Print_Titles" localSheetId="9">'VRN RSM - VRN RSM'!$90:$90</definedName>
  </definedNames>
  <calcPr/>
</workbook>
</file>

<file path=xl/calcChain.xml><?xml version="1.0" encoding="utf-8"?>
<calcChain xmlns="http://schemas.openxmlformats.org/spreadsheetml/2006/main">
  <c i="10" l="1" r="J39"/>
  <c r="J38"/>
  <c i="1" r="AY67"/>
  <c i="10" r="J37"/>
  <c i="1" r="AX67"/>
  <c i="10" r="BI105"/>
  <c r="BH105"/>
  <c r="BG105"/>
  <c r="BF105"/>
  <c r="T105"/>
  <c r="T104"/>
  <c r="R105"/>
  <c r="R104"/>
  <c r="P105"/>
  <c r="P104"/>
  <c r="BI103"/>
  <c r="BH103"/>
  <c r="BG103"/>
  <c r="BF103"/>
  <c r="T103"/>
  <c r="T102"/>
  <c r="R103"/>
  <c r="R102"/>
  <c r="P103"/>
  <c r="P102"/>
  <c r="BI101"/>
  <c r="BH101"/>
  <c r="BG101"/>
  <c r="BF101"/>
  <c r="T101"/>
  <c r="T100"/>
  <c r="R101"/>
  <c r="R100"/>
  <c r="P101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F85"/>
  <c r="E83"/>
  <c r="F56"/>
  <c r="E54"/>
  <c r="J26"/>
  <c r="E26"/>
  <c r="J88"/>
  <c r="J25"/>
  <c r="J23"/>
  <c r="E23"/>
  <c r="J87"/>
  <c r="J22"/>
  <c r="J20"/>
  <c r="E20"/>
  <c r="F59"/>
  <c r="J19"/>
  <c r="J17"/>
  <c r="E17"/>
  <c r="F58"/>
  <c r="J16"/>
  <c r="J14"/>
  <c r="J85"/>
  <c r="E7"/>
  <c r="E79"/>
  <c i="9" r="J39"/>
  <c r="J38"/>
  <c i="1" r="AY65"/>
  <c i="9" r="J37"/>
  <c i="1" r="AX65"/>
  <c i="9" r="BI105"/>
  <c r="BH105"/>
  <c r="BG105"/>
  <c r="BF105"/>
  <c r="T105"/>
  <c r="T104"/>
  <c r="R105"/>
  <c r="R104"/>
  <c r="P105"/>
  <c r="P104"/>
  <c r="BI103"/>
  <c r="BH103"/>
  <c r="BG103"/>
  <c r="BF103"/>
  <c r="T103"/>
  <c r="T102"/>
  <c r="R103"/>
  <c r="R102"/>
  <c r="P103"/>
  <c r="P102"/>
  <c r="BI101"/>
  <c r="BH101"/>
  <c r="BG101"/>
  <c r="BF101"/>
  <c r="T101"/>
  <c r="T100"/>
  <c r="R101"/>
  <c r="R100"/>
  <c r="P101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F85"/>
  <c r="E83"/>
  <c r="F56"/>
  <c r="E54"/>
  <c r="J26"/>
  <c r="E26"/>
  <c r="J88"/>
  <c r="J25"/>
  <c r="J23"/>
  <c r="E23"/>
  <c r="J87"/>
  <c r="J22"/>
  <c r="J20"/>
  <c r="E20"/>
  <c r="F88"/>
  <c r="J19"/>
  <c r="J17"/>
  <c r="E17"/>
  <c r="F87"/>
  <c r="J16"/>
  <c r="J14"/>
  <c r="J85"/>
  <c r="E7"/>
  <c r="E79"/>
  <c i="8" r="J39"/>
  <c r="J38"/>
  <c i="1" r="AY63"/>
  <c i="8" r="J37"/>
  <c i="1" r="AX63"/>
  <c i="8"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F80"/>
  <c r="E78"/>
  <c r="F56"/>
  <c r="E54"/>
  <c r="J26"/>
  <c r="E26"/>
  <c r="J59"/>
  <c r="J25"/>
  <c r="J23"/>
  <c r="E23"/>
  <c r="J82"/>
  <c r="J22"/>
  <c r="J20"/>
  <c r="E20"/>
  <c r="F59"/>
  <c r="J19"/>
  <c r="J17"/>
  <c r="E17"/>
  <c r="F58"/>
  <c r="J16"/>
  <c r="J14"/>
  <c r="J80"/>
  <c r="E7"/>
  <c r="E50"/>
  <c i="7" r="J39"/>
  <c r="J38"/>
  <c i="1" r="AY62"/>
  <c i="7" r="J37"/>
  <c i="1" r="AX62"/>
  <c i="7"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F81"/>
  <c r="E79"/>
  <c r="F56"/>
  <c r="E54"/>
  <c r="J26"/>
  <c r="E26"/>
  <c r="J84"/>
  <c r="J25"/>
  <c r="J23"/>
  <c r="E23"/>
  <c r="J83"/>
  <c r="J22"/>
  <c r="J20"/>
  <c r="E20"/>
  <c r="F59"/>
  <c r="J19"/>
  <c r="J17"/>
  <c r="E17"/>
  <c r="F83"/>
  <c r="J16"/>
  <c r="J14"/>
  <c r="J56"/>
  <c r="E7"/>
  <c r="E75"/>
  <c i="6" r="J39"/>
  <c r="J38"/>
  <c i="1" r="AY61"/>
  <c i="6" r="J37"/>
  <c i="1" r="AX61"/>
  <c i="6" r="BI153"/>
  <c r="BH153"/>
  <c r="BG153"/>
  <c r="BF153"/>
  <c r="T153"/>
  <c r="T152"/>
  <c r="R153"/>
  <c r="R152"/>
  <c r="P153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6"/>
  <c r="BH106"/>
  <c r="BG106"/>
  <c r="BF106"/>
  <c r="T106"/>
  <c r="T105"/>
  <c r="R106"/>
  <c r="R105"/>
  <c r="P106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F92"/>
  <c r="E90"/>
  <c r="F56"/>
  <c r="E54"/>
  <c r="J26"/>
  <c r="E26"/>
  <c r="J95"/>
  <c r="J25"/>
  <c r="J23"/>
  <c r="E23"/>
  <c r="J94"/>
  <c r="J22"/>
  <c r="J20"/>
  <c r="E20"/>
  <c r="F59"/>
  <c r="J19"/>
  <c r="J17"/>
  <c r="E17"/>
  <c r="F94"/>
  <c r="J16"/>
  <c r="J14"/>
  <c r="J56"/>
  <c r="E7"/>
  <c r="E50"/>
  <c i="5" r="J39"/>
  <c r="J38"/>
  <c i="1" r="AY59"/>
  <c i="5" r="J37"/>
  <c i="1" r="AX59"/>
  <c i="5"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F80"/>
  <c r="E78"/>
  <c r="F56"/>
  <c r="E54"/>
  <c r="J26"/>
  <c r="E26"/>
  <c r="J59"/>
  <c r="J25"/>
  <c r="J23"/>
  <c r="E23"/>
  <c r="J58"/>
  <c r="J22"/>
  <c r="J20"/>
  <c r="E20"/>
  <c r="F83"/>
  <c r="J19"/>
  <c r="J17"/>
  <c r="E17"/>
  <c r="F82"/>
  <c r="J16"/>
  <c r="J14"/>
  <c r="J80"/>
  <c r="E7"/>
  <c r="E74"/>
  <c i="4" r="J39"/>
  <c r="J38"/>
  <c i="1" r="AY58"/>
  <c i="4" r="J37"/>
  <c i="1" r="AX58"/>
  <c i="4"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F80"/>
  <c r="E78"/>
  <c r="F56"/>
  <c r="E54"/>
  <c r="J26"/>
  <c r="E26"/>
  <c r="J83"/>
  <c r="J25"/>
  <c r="J23"/>
  <c r="E23"/>
  <c r="J82"/>
  <c r="J22"/>
  <c r="J20"/>
  <c r="E20"/>
  <c r="F83"/>
  <c r="J19"/>
  <c r="J17"/>
  <c r="E17"/>
  <c r="F82"/>
  <c r="J16"/>
  <c r="J14"/>
  <c r="J56"/>
  <c r="E7"/>
  <c r="E74"/>
  <c i="3" r="J39"/>
  <c r="J38"/>
  <c i="1" r="AY57"/>
  <c i="3" r="J37"/>
  <c i="1" r="AX57"/>
  <c i="3"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F81"/>
  <c r="E79"/>
  <c r="F56"/>
  <c r="E54"/>
  <c r="J26"/>
  <c r="E26"/>
  <c r="J84"/>
  <c r="J25"/>
  <c r="J23"/>
  <c r="E23"/>
  <c r="J83"/>
  <c r="J22"/>
  <c r="J20"/>
  <c r="E20"/>
  <c r="F84"/>
  <c r="J19"/>
  <c r="J17"/>
  <c r="E17"/>
  <c r="F83"/>
  <c r="J16"/>
  <c r="J14"/>
  <c r="J56"/>
  <c r="E7"/>
  <c r="E75"/>
  <c i="2" r="J111"/>
  <c r="J39"/>
  <c r="J38"/>
  <c i="1" r="AY56"/>
  <c i="2" r="J37"/>
  <c i="1" r="AX56"/>
  <c i="2" r="BI174"/>
  <c r="BH174"/>
  <c r="BG174"/>
  <c r="BF174"/>
  <c r="T174"/>
  <c r="T173"/>
  <c r="R174"/>
  <c r="R173"/>
  <c r="P174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6"/>
  <c r="BH166"/>
  <c r="BG166"/>
  <c r="BF166"/>
  <c r="T166"/>
  <c r="R166"/>
  <c r="P166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T112"/>
  <c r="R113"/>
  <c r="R112"/>
  <c r="P113"/>
  <c r="P112"/>
  <c r="J67"/>
  <c r="BI109"/>
  <c r="BH109"/>
  <c r="BG109"/>
  <c r="BF109"/>
  <c r="T109"/>
  <c r="T108"/>
  <c r="R109"/>
  <c r="R108"/>
  <c r="P109"/>
  <c r="P108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F94"/>
  <c r="E92"/>
  <c r="F56"/>
  <c r="E54"/>
  <c r="J26"/>
  <c r="E26"/>
  <c r="J59"/>
  <c r="J25"/>
  <c r="J23"/>
  <c r="E23"/>
  <c r="J96"/>
  <c r="J22"/>
  <c r="J20"/>
  <c r="E20"/>
  <c r="F97"/>
  <c r="J19"/>
  <c r="J17"/>
  <c r="E17"/>
  <c r="F58"/>
  <c r="J16"/>
  <c r="J14"/>
  <c r="J94"/>
  <c r="E7"/>
  <c r="E88"/>
  <c i="1" r="L50"/>
  <c r="AM50"/>
  <c r="AM49"/>
  <c r="L49"/>
  <c r="AM47"/>
  <c r="L47"/>
  <c r="L45"/>
  <c r="L44"/>
  <c i="10" r="BK105"/>
  <c r="J105"/>
  <c r="BK103"/>
  <c r="J103"/>
  <c r="J101"/>
  <c r="J99"/>
  <c r="BK98"/>
  <c r="J97"/>
  <c r="BK95"/>
  <c r="BK94"/>
  <c i="9" r="BK105"/>
  <c r="J103"/>
  <c r="BK101"/>
  <c r="J99"/>
  <c r="BK97"/>
  <c r="J94"/>
  <c i="8" r="BK94"/>
  <c r="J93"/>
  <c r="BK90"/>
  <c r="J88"/>
  <c i="7" r="J92"/>
  <c r="J91"/>
  <c r="J90"/>
  <c i="6" r="J150"/>
  <c r="BK144"/>
  <c r="J141"/>
  <c r="J136"/>
  <c r="BK130"/>
  <c r="BK129"/>
  <c r="BK124"/>
  <c r="BK121"/>
  <c r="BK120"/>
  <c r="BK117"/>
  <c r="BK110"/>
  <c r="J109"/>
  <c r="BK104"/>
  <c r="J102"/>
  <c i="5" r="J105"/>
  <c r="BK104"/>
  <c r="J103"/>
  <c r="BK101"/>
  <c r="BK100"/>
  <c r="J99"/>
  <c r="BK98"/>
  <c r="J97"/>
  <c r="BK95"/>
  <c r="J90"/>
  <c r="J89"/>
  <c r="BK88"/>
  <c r="BK87"/>
  <c i="4" r="J103"/>
  <c r="BK98"/>
  <c r="J95"/>
  <c r="J93"/>
  <c r="J92"/>
  <c r="BK90"/>
  <c r="BK89"/>
  <c r="J88"/>
  <c i="3" r="J92"/>
  <c r="BK91"/>
  <c i="2" r="J171"/>
  <c r="BK170"/>
  <c r="J166"/>
  <c r="BK161"/>
  <c r="BK158"/>
  <c r="J154"/>
  <c r="J152"/>
  <c r="J147"/>
  <c r="BK144"/>
  <c r="BK143"/>
  <c r="BK138"/>
  <c r="BK134"/>
  <c r="J128"/>
  <c r="J127"/>
  <c r="J122"/>
  <c r="BK118"/>
  <c r="J116"/>
  <c r="J109"/>
  <c r="BK104"/>
  <c i="9" r="J98"/>
  <c r="J97"/>
  <c r="BK95"/>
  <c r="BK94"/>
  <c i="8" r="BK95"/>
  <c r="J94"/>
  <c r="BK93"/>
  <c r="J91"/>
  <c r="J90"/>
  <c r="J89"/>
  <c r="BK88"/>
  <c i="7" r="J93"/>
  <c r="BK92"/>
  <c r="BK91"/>
  <c r="BK90"/>
  <c i="6" r="J153"/>
  <c r="BK148"/>
  <c r="J147"/>
  <c r="J146"/>
  <c r="BK143"/>
  <c r="BK141"/>
  <c r="J139"/>
  <c r="J135"/>
  <c r="J133"/>
  <c r="J126"/>
  <c r="BK125"/>
  <c r="BK123"/>
  <c r="J120"/>
  <c r="BK111"/>
  <c r="J104"/>
  <c r="BK102"/>
  <c r="BK101"/>
  <c i="5" r="BK102"/>
  <c r="BK89"/>
  <c r="J88"/>
  <c r="J87"/>
  <c i="4" r="BK102"/>
  <c r="J100"/>
  <c r="BK99"/>
  <c r="J98"/>
  <c r="J97"/>
  <c r="J94"/>
  <c i="3" r="BK93"/>
  <c r="J91"/>
  <c i="2" r="BK174"/>
  <c r="J174"/>
  <c r="J172"/>
  <c r="BK166"/>
  <c r="BK160"/>
  <c r="J158"/>
  <c r="J157"/>
  <c r="BK156"/>
  <c r="BK152"/>
  <c r="BK149"/>
  <c r="BK147"/>
  <c r="J140"/>
  <c r="BK139"/>
  <c r="J138"/>
  <c r="J137"/>
  <c r="J135"/>
  <c r="J134"/>
  <c r="BK133"/>
  <c r="BK127"/>
  <c r="BK123"/>
  <c r="BK120"/>
  <c r="BK106"/>
  <c r="J103"/>
  <c i="10" r="BK101"/>
  <c r="BK99"/>
  <c r="J98"/>
  <c r="BK97"/>
  <c r="J95"/>
  <c r="J94"/>
  <c i="9" r="J105"/>
  <c r="BK103"/>
  <c r="J101"/>
  <c r="BK99"/>
  <c r="BK98"/>
  <c r="J95"/>
  <c i="8" r="J95"/>
  <c r="BK91"/>
  <c r="BK89"/>
  <c i="7" r="BK93"/>
  <c i="6" r="BK153"/>
  <c r="J148"/>
  <c r="BK147"/>
  <c r="BK146"/>
  <c r="J143"/>
  <c r="BK139"/>
  <c r="BK133"/>
  <c r="J132"/>
  <c r="J125"/>
  <c r="J123"/>
  <c r="J121"/>
  <c r="J118"/>
  <c r="BK113"/>
  <c r="J110"/>
  <c r="J106"/>
  <c r="J101"/>
  <c i="5" r="BK105"/>
  <c r="J104"/>
  <c r="J102"/>
  <c r="J98"/>
  <c r="BK97"/>
  <c r="J93"/>
  <c r="J92"/>
  <c r="BK90"/>
  <c i="4" r="BK103"/>
  <c r="BK97"/>
  <c r="BK95"/>
  <c r="BK94"/>
  <c r="BK93"/>
  <c r="J89"/>
  <c i="3" r="J93"/>
  <c r="BK92"/>
  <c r="J90"/>
  <c i="2" r="BK171"/>
  <c r="J170"/>
  <c r="J160"/>
  <c r="BK154"/>
  <c r="J149"/>
  <c r="J144"/>
  <c r="BK135"/>
  <c r="J133"/>
  <c r="J130"/>
  <c r="BK128"/>
  <c r="J123"/>
  <c r="J118"/>
  <c r="BK116"/>
  <c r="BK115"/>
  <c r="J113"/>
  <c r="J106"/>
  <c r="J104"/>
  <c i="1" r="AS66"/>
  <c r="AS64"/>
  <c r="AS60"/>
  <c r="AS55"/>
  <c i="6" r="BK150"/>
  <c r="J144"/>
  <c r="BK136"/>
  <c r="BK135"/>
  <c r="BK132"/>
  <c r="J130"/>
  <c r="J129"/>
  <c r="BK126"/>
  <c r="J124"/>
  <c r="BK118"/>
  <c r="J117"/>
  <c r="J113"/>
  <c r="J111"/>
  <c r="BK109"/>
  <c r="BK106"/>
  <c i="5" r="BK103"/>
  <c r="J101"/>
  <c r="J100"/>
  <c r="BK99"/>
  <c r="J95"/>
  <c r="BK93"/>
  <c r="BK92"/>
  <c i="4" r="J102"/>
  <c r="BK100"/>
  <c r="J99"/>
  <c r="BK92"/>
  <c r="J90"/>
  <c r="BK88"/>
  <c i="3" r="BK90"/>
  <c i="2" r="BK172"/>
  <c r="J161"/>
  <c r="BK157"/>
  <c r="J156"/>
  <c r="J143"/>
  <c r="BK140"/>
  <c r="J139"/>
  <c r="BK137"/>
  <c r="BK130"/>
  <c r="BK122"/>
  <c r="J120"/>
  <c r="J115"/>
  <c r="BK113"/>
  <c r="BK109"/>
  <c r="BK103"/>
  <c i="5" l="1" r="P86"/>
  <c i="1" r="AU59"/>
  <c i="2" r="P102"/>
  <c r="P101"/>
  <c r="P114"/>
  <c r="P126"/>
  <c r="P136"/>
  <c r="BK146"/>
  <c r="J146"/>
  <c r="J74"/>
  <c r="T146"/>
  <c r="R151"/>
  <c r="T159"/>
  <c r="R165"/>
  <c i="3" r="BK89"/>
  <c r="BK88"/>
  <c r="BK87"/>
  <c r="J87"/>
  <c i="4" r="BK87"/>
  <c r="J87"/>
  <c r="J64"/>
  <c i="5" r="P94"/>
  <c i="6" r="P100"/>
  <c r="R108"/>
  <c r="P116"/>
  <c r="P122"/>
  <c r="T128"/>
  <c i="2" r="R102"/>
  <c r="BK126"/>
  <c r="J126"/>
  <c r="J70"/>
  <c r="BK136"/>
  <c r="J136"/>
  <c r="J71"/>
  <c r="BK142"/>
  <c r="J142"/>
  <c r="J73"/>
  <c r="R142"/>
  <c r="P146"/>
  <c r="P151"/>
  <c r="P159"/>
  <c r="P165"/>
  <c i="3" r="T89"/>
  <c r="T88"/>
  <c r="T87"/>
  <c i="4" r="T87"/>
  <c r="T86"/>
  <c i="5" r="T94"/>
  <c r="T86"/>
  <c i="6" r="T100"/>
  <c r="T108"/>
  <c r="T116"/>
  <c r="T122"/>
  <c r="R128"/>
  <c r="R131"/>
  <c r="P134"/>
  <c r="BK142"/>
  <c r="J142"/>
  <c r="J74"/>
  <c r="R142"/>
  <c r="T145"/>
  <c i="7" r="R89"/>
  <c r="R88"/>
  <c r="R87"/>
  <c i="8" r="R87"/>
  <c r="R86"/>
  <c i="9" r="BK93"/>
  <c r="J93"/>
  <c r="J65"/>
  <c r="P93"/>
  <c r="BK96"/>
  <c r="J96"/>
  <c r="J66"/>
  <c r="T96"/>
  <c i="10" r="R96"/>
  <c i="2" r="BK114"/>
  <c r="J114"/>
  <c r="J69"/>
  <c r="R114"/>
  <c r="T126"/>
  <c r="T136"/>
  <c r="T142"/>
  <c r="R146"/>
  <c r="T151"/>
  <c r="R159"/>
  <c r="T165"/>
  <c i="3" r="R89"/>
  <c r="R88"/>
  <c r="R87"/>
  <c i="4" r="R87"/>
  <c r="R86"/>
  <c i="5" r="BK94"/>
  <c r="J94"/>
  <c r="J64"/>
  <c i="6" r="BK100"/>
  <c r="J100"/>
  <c r="J65"/>
  <c r="P108"/>
  <c r="R116"/>
  <c r="R122"/>
  <c r="P128"/>
  <c r="P131"/>
  <c r="T131"/>
  <c r="T134"/>
  <c r="BK145"/>
  <c r="J145"/>
  <c r="J75"/>
  <c r="P145"/>
  <c i="7" r="BK89"/>
  <c r="J89"/>
  <c r="J65"/>
  <c r="T89"/>
  <c r="T88"/>
  <c r="T87"/>
  <c i="8" r="T87"/>
  <c r="T86"/>
  <c i="2" r="BK102"/>
  <c r="J102"/>
  <c r="J65"/>
  <c r="T102"/>
  <c r="T114"/>
  <c r="R126"/>
  <c r="R136"/>
  <c r="P142"/>
  <c r="P141"/>
  <c r="BK151"/>
  <c r="J151"/>
  <c r="J75"/>
  <c r="BK159"/>
  <c r="J159"/>
  <c r="J76"/>
  <c r="BK165"/>
  <c r="J165"/>
  <c r="J77"/>
  <c i="3" r="P89"/>
  <c r="P88"/>
  <c r="P87"/>
  <c i="1" r="AU57"/>
  <c i="4" r="P87"/>
  <c r="P86"/>
  <c i="1" r="AU58"/>
  <c i="5" r="R94"/>
  <c r="R86"/>
  <c i="6" r="R100"/>
  <c r="R99"/>
  <c r="BK108"/>
  <c r="J108"/>
  <c r="J67"/>
  <c r="BK116"/>
  <c r="J116"/>
  <c r="J68"/>
  <c r="BK122"/>
  <c r="J122"/>
  <c r="J69"/>
  <c r="BK128"/>
  <c r="J128"/>
  <c r="J71"/>
  <c r="BK131"/>
  <c r="J131"/>
  <c r="J72"/>
  <c r="BK134"/>
  <c r="J134"/>
  <c r="J73"/>
  <c r="R134"/>
  <c r="P142"/>
  <c r="T142"/>
  <c r="R145"/>
  <c i="7" r="P89"/>
  <c r="P88"/>
  <c r="P87"/>
  <c i="1" r="AU62"/>
  <c i="8" r="BK87"/>
  <c r="J87"/>
  <c r="J64"/>
  <c r="P87"/>
  <c r="P86"/>
  <c i="1" r="AU63"/>
  <c i="9" r="R93"/>
  <c r="T93"/>
  <c r="T92"/>
  <c r="T91"/>
  <c r="P96"/>
  <c r="R96"/>
  <c i="10" r="BK93"/>
  <c r="J93"/>
  <c r="J65"/>
  <c r="P93"/>
  <c r="R93"/>
  <c r="R92"/>
  <c r="R91"/>
  <c r="T93"/>
  <c r="BK96"/>
  <c r="J96"/>
  <c r="J66"/>
  <c r="P96"/>
  <c r="T96"/>
  <c i="2" r="E50"/>
  <c r="J56"/>
  <c r="BE106"/>
  <c r="BE115"/>
  <c r="BE123"/>
  <c r="BE127"/>
  <c r="BE134"/>
  <c r="BE147"/>
  <c r="BE149"/>
  <c r="BE152"/>
  <c r="BE161"/>
  <c r="BK112"/>
  <c r="J112"/>
  <c r="J68"/>
  <c i="3" r="E50"/>
  <c r="F58"/>
  <c r="J59"/>
  <c r="J81"/>
  <c i="4" r="J58"/>
  <c r="BE95"/>
  <c r="BE97"/>
  <c r="BE102"/>
  <c i="5" r="BE95"/>
  <c r="BE101"/>
  <c r="BE104"/>
  <c r="BE105"/>
  <c r="BK86"/>
  <c r="J86"/>
  <c r="J63"/>
  <c i="6" r="J58"/>
  <c r="E86"/>
  <c r="J92"/>
  <c r="F95"/>
  <c r="BE110"/>
  <c r="BE111"/>
  <c r="BE120"/>
  <c r="BE133"/>
  <c r="BE141"/>
  <c r="BE147"/>
  <c r="BE150"/>
  <c r="BE153"/>
  <c i="2" r="F59"/>
  <c r="F96"/>
  <c r="J97"/>
  <c r="BE116"/>
  <c r="BE120"/>
  <c r="BE133"/>
  <c r="BE135"/>
  <c r="BE138"/>
  <c r="BE139"/>
  <c r="BE144"/>
  <c r="BE157"/>
  <c r="BE174"/>
  <c i="3" r="F59"/>
  <c i="4" r="E50"/>
  <c r="F59"/>
  <c r="BE89"/>
  <c r="BE92"/>
  <c i="5" r="E50"/>
  <c r="F58"/>
  <c r="F59"/>
  <c r="J82"/>
  <c r="J83"/>
  <c r="BE88"/>
  <c r="BE89"/>
  <c r="BE93"/>
  <c r="BE98"/>
  <c r="BE102"/>
  <c i="6" r="J59"/>
  <c r="BE109"/>
  <c r="BE118"/>
  <c r="BE123"/>
  <c r="BE125"/>
  <c r="BE126"/>
  <c r="BE135"/>
  <c r="BE148"/>
  <c i="7" r="J58"/>
  <c r="J59"/>
  <c r="J81"/>
  <c r="F84"/>
  <c r="BE93"/>
  <c i="8" r="J56"/>
  <c r="E74"/>
  <c r="F82"/>
  <c r="J83"/>
  <c r="BE88"/>
  <c r="BE89"/>
  <c r="BE90"/>
  <c i="9" r="F58"/>
  <c r="J59"/>
  <c r="BE94"/>
  <c r="BE97"/>
  <c r="BE98"/>
  <c r="BK102"/>
  <c r="J102"/>
  <c r="J68"/>
  <c i="10" r="E50"/>
  <c r="J56"/>
  <c r="J58"/>
  <c r="J59"/>
  <c r="F87"/>
  <c r="F88"/>
  <c r="BE99"/>
  <c i="2" r="J58"/>
  <c r="BE103"/>
  <c r="BE109"/>
  <c r="BE128"/>
  <c r="BE143"/>
  <c r="BE158"/>
  <c r="BE160"/>
  <c r="BE170"/>
  <c r="BE171"/>
  <c r="BK108"/>
  <c r="J108"/>
  <c r="J66"/>
  <c i="3" r="J58"/>
  <c r="BE90"/>
  <c r="BE91"/>
  <c i="4" r="F58"/>
  <c r="J59"/>
  <c r="J80"/>
  <c r="BE88"/>
  <c r="BE90"/>
  <c r="BE94"/>
  <c r="BE103"/>
  <c i="5" r="BE90"/>
  <c r="BE92"/>
  <c r="BE97"/>
  <c r="BE99"/>
  <c r="BE100"/>
  <c r="BE103"/>
  <c i="6" r="F58"/>
  <c r="BE102"/>
  <c r="BE113"/>
  <c r="BE117"/>
  <c r="BE121"/>
  <c r="BE136"/>
  <c r="BE143"/>
  <c r="BE144"/>
  <c r="BK105"/>
  <c r="J105"/>
  <c r="J66"/>
  <c r="BK152"/>
  <c r="J152"/>
  <c r="J76"/>
  <c i="7" r="E50"/>
  <c r="F58"/>
  <c r="BE90"/>
  <c r="BE91"/>
  <c i="8" r="J58"/>
  <c r="F83"/>
  <c r="BE91"/>
  <c r="BE94"/>
  <c r="BE95"/>
  <c i="9" r="E50"/>
  <c r="J58"/>
  <c r="BE99"/>
  <c r="BE101"/>
  <c i="2" r="BE104"/>
  <c r="BE113"/>
  <c r="BE118"/>
  <c r="BE122"/>
  <c r="BE130"/>
  <c r="BE137"/>
  <c r="BE140"/>
  <c r="BE154"/>
  <c r="BE156"/>
  <c r="BE166"/>
  <c r="BE172"/>
  <c r="BK173"/>
  <c r="J173"/>
  <c r="J78"/>
  <c i="3" r="BE92"/>
  <c r="BE93"/>
  <c i="4" r="BE93"/>
  <c r="BE98"/>
  <c r="BE99"/>
  <c r="BE100"/>
  <c i="5" r="J56"/>
  <c r="BE87"/>
  <c i="6" r="BE101"/>
  <c r="BE104"/>
  <c r="BE106"/>
  <c r="BE124"/>
  <c r="BE129"/>
  <c r="BE130"/>
  <c r="BE132"/>
  <c r="BE139"/>
  <c r="BE146"/>
  <c i="7" r="BE92"/>
  <c i="8" r="BE93"/>
  <c i="9" r="J56"/>
  <c r="F59"/>
  <c r="BE95"/>
  <c r="BE103"/>
  <c r="BE105"/>
  <c r="BK100"/>
  <c r="J100"/>
  <c r="J67"/>
  <c r="BK104"/>
  <c r="J104"/>
  <c r="J69"/>
  <c i="10" r="BE94"/>
  <c r="BE95"/>
  <c r="BE97"/>
  <c r="BE98"/>
  <c r="BE101"/>
  <c r="BE103"/>
  <c r="BE105"/>
  <c r="BK100"/>
  <c r="J100"/>
  <c r="J67"/>
  <c r="BK102"/>
  <c r="J102"/>
  <c r="J68"/>
  <c r="BK104"/>
  <c r="J104"/>
  <c r="J69"/>
  <c i="2" r="F38"/>
  <c i="1" r="BC56"/>
  <c i="3" r="J32"/>
  <c i="1" r="AG57"/>
  <c i="4" r="J36"/>
  <c i="1" r="AW58"/>
  <c i="5" r="F36"/>
  <c i="1" r="BA59"/>
  <c i="3" r="F39"/>
  <c i="1" r="BD57"/>
  <c i="4" r="F38"/>
  <c i="1" r="BC58"/>
  <c i="5" r="J36"/>
  <c i="1" r="AW59"/>
  <c i="6" r="F38"/>
  <c i="1" r="BC61"/>
  <c i="7" r="F37"/>
  <c i="1" r="BB62"/>
  <c i="8" r="F39"/>
  <c i="1" r="BD63"/>
  <c i="9" r="F37"/>
  <c i="1" r="BB65"/>
  <c r="BB64"/>
  <c r="AX64"/>
  <c i="2" r="F36"/>
  <c i="1" r="BA56"/>
  <c i="6" r="F39"/>
  <c i="1" r="BD61"/>
  <c i="2" r="F37"/>
  <c i="1" r="BB56"/>
  <c i="4" r="F37"/>
  <c i="1" r="BB58"/>
  <c i="6" r="F37"/>
  <c i="1" r="BB61"/>
  <c i="7" r="J36"/>
  <c i="1" r="AW62"/>
  <c i="8" r="F38"/>
  <c i="1" r="BC63"/>
  <c i="9" r="F38"/>
  <c i="1" r="BC65"/>
  <c r="BC64"/>
  <c r="AY64"/>
  <c i="10" r="F36"/>
  <c i="1" r="BA67"/>
  <c r="BA66"/>
  <c r="AW66"/>
  <c i="2" r="F39"/>
  <c i="1" r="BD56"/>
  <c i="5" r="F37"/>
  <c i="1" r="BB59"/>
  <c i="3" r="J36"/>
  <c i="1" r="AW57"/>
  <c i="9" r="J36"/>
  <c i="1" r="AW65"/>
  <c i="10" r="F38"/>
  <c i="1" r="BC67"/>
  <c r="BC66"/>
  <c r="AY66"/>
  <c i="8" r="F36"/>
  <c i="1" r="BA63"/>
  <c i="9" r="F39"/>
  <c i="1" r="BD65"/>
  <c r="BD64"/>
  <c i="4" r="F36"/>
  <c i="1" r="BA58"/>
  <c i="7" r="F38"/>
  <c i="1" r="BC62"/>
  <c i="5" r="F38"/>
  <c i="1" r="BC59"/>
  <c i="7" r="F39"/>
  <c i="1" r="BD62"/>
  <c i="10" r="F37"/>
  <c i="1" r="BB67"/>
  <c r="BB66"/>
  <c r="AX66"/>
  <c i="10" r="F39"/>
  <c i="1" r="BD67"/>
  <c r="BD66"/>
  <c r="AS54"/>
  <c i="3" r="F37"/>
  <c i="1" r="BB57"/>
  <c i="5" r="F39"/>
  <c i="1" r="BD59"/>
  <c i="6" r="J36"/>
  <c i="1" r="AW61"/>
  <c i="2" r="J36"/>
  <c i="1" r="AW56"/>
  <c i="3" r="F36"/>
  <c i="1" r="BA57"/>
  <c i="9" r="F36"/>
  <c i="1" r="BA65"/>
  <c r="BA64"/>
  <c r="AW64"/>
  <c i="3" r="F38"/>
  <c i="1" r="BC57"/>
  <c i="4" r="F39"/>
  <c i="1" r="BD58"/>
  <c i="6" r="F36"/>
  <c i="1" r="BA61"/>
  <c i="7" r="F36"/>
  <c i="1" r="BA62"/>
  <c i="8" r="F37"/>
  <c i="1" r="BB63"/>
  <c i="8" r="J36"/>
  <c i="1" r="AW63"/>
  <c i="10" r="J36"/>
  <c i="1" r="AW67"/>
  <c i="10" l="1" r="T92"/>
  <c r="T91"/>
  <c i="2" r="T101"/>
  <c r="T141"/>
  <c i="9" r="P92"/>
  <c r="P91"/>
  <c i="1" r="AU65"/>
  <c i="6" r="T99"/>
  <c i="2" r="R141"/>
  <c i="9" r="R92"/>
  <c r="R91"/>
  <c i="2" r="P100"/>
  <c i="1" r="AU56"/>
  <c i="6" r="P127"/>
  <c r="R127"/>
  <c r="R98"/>
  <c i="10" r="P92"/>
  <c r="P91"/>
  <c i="1" r="AU67"/>
  <c i="2" r="R101"/>
  <c r="R100"/>
  <c i="6" r="T127"/>
  <c r="P99"/>
  <c r="P98"/>
  <c i="1" r="AU61"/>
  <c i="2" r="BK101"/>
  <c r="J101"/>
  <c r="J64"/>
  <c r="BK141"/>
  <c r="J141"/>
  <c r="J72"/>
  <c i="3" r="J89"/>
  <c r="J65"/>
  <c r="J63"/>
  <c r="J88"/>
  <c r="J64"/>
  <c i="6" r="BK99"/>
  <c i="7" r="BK88"/>
  <c r="J88"/>
  <c r="J64"/>
  <c i="8" r="BK86"/>
  <c r="J86"/>
  <c i="9" r="BK92"/>
  <c r="J92"/>
  <c r="J64"/>
  <c i="4" r="BK86"/>
  <c r="J86"/>
  <c i="6" r="BK127"/>
  <c r="J127"/>
  <c r="J70"/>
  <c i="10" r="BK92"/>
  <c r="J92"/>
  <c r="J64"/>
  <c i="1" r="AU64"/>
  <c r="AU66"/>
  <c r="AU60"/>
  <c i="4" r="J32"/>
  <c i="1" r="AG58"/>
  <c r="BC55"/>
  <c r="BB55"/>
  <c r="AX55"/>
  <c i="5" r="F35"/>
  <c i="1" r="AZ59"/>
  <c i="9" r="F35"/>
  <c i="1" r="AZ65"/>
  <c r="AZ64"/>
  <c r="AV64"/>
  <c r="AT64"/>
  <c r="BD60"/>
  <c r="BD55"/>
  <c r="BD54"/>
  <c r="W33"/>
  <c i="4" r="F35"/>
  <c i="1" r="AZ58"/>
  <c i="7" r="F35"/>
  <c i="1" r="AZ62"/>
  <c i="10" r="F35"/>
  <c i="1" r="AZ67"/>
  <c r="AZ66"/>
  <c r="AV66"/>
  <c r="AT66"/>
  <c r="AU55"/>
  <c r="AU54"/>
  <c r="BC60"/>
  <c r="AY60"/>
  <c r="BB60"/>
  <c r="AX60"/>
  <c i="6" r="F35"/>
  <c i="1" r="AZ61"/>
  <c r="BA60"/>
  <c r="AW60"/>
  <c i="3" r="F35"/>
  <c i="1" r="AZ57"/>
  <c i="6" r="J35"/>
  <c i="1" r="AV61"/>
  <c r="AT61"/>
  <c i="10" r="J35"/>
  <c i="1" r="AV67"/>
  <c r="AT67"/>
  <c i="5" r="J32"/>
  <c i="1" r="AG59"/>
  <c i="4" r="J35"/>
  <c i="1" r="AV58"/>
  <c r="AT58"/>
  <c i="7" r="J35"/>
  <c i="1" r="AV62"/>
  <c r="AT62"/>
  <c r="BA55"/>
  <c r="BA54"/>
  <c r="AW54"/>
  <c r="AK30"/>
  <c i="8" r="J35"/>
  <c i="1" r="AV63"/>
  <c r="AT63"/>
  <c i="5" r="J35"/>
  <c i="1" r="AV59"/>
  <c r="AT59"/>
  <c i="8" r="F35"/>
  <c i="1" r="AZ63"/>
  <c i="8" r="J32"/>
  <c i="1" r="AG63"/>
  <c r="AN63"/>
  <c i="2" r="J35"/>
  <c i="1" r="AV56"/>
  <c r="AT56"/>
  <c i="3" r="J35"/>
  <c i="1" r="AV57"/>
  <c r="AT57"/>
  <c i="2" r="F35"/>
  <c i="1" r="AZ56"/>
  <c i="9" r="J35"/>
  <c i="1" r="AV65"/>
  <c r="AT65"/>
  <c i="6" l="1" r="BK98"/>
  <c r="J98"/>
  <c r="T98"/>
  <c i="2" r="T100"/>
  <c i="8" r="J41"/>
  <c i="5" r="J41"/>
  <c i="4" r="J41"/>
  <c i="6" r="J99"/>
  <c r="J64"/>
  <c i="2" r="BK100"/>
  <c r="J100"/>
  <c r="J63"/>
  <c i="3" r="J41"/>
  <c i="4" r="J63"/>
  <c i="7" r="BK87"/>
  <c r="J87"/>
  <c i="8" r="J63"/>
  <c i="9" r="BK91"/>
  <c r="J91"/>
  <c r="J63"/>
  <c i="10" r="BK91"/>
  <c r="J91"/>
  <c r="J63"/>
  <c i="1" r="AN57"/>
  <c r="AN58"/>
  <c r="BC54"/>
  <c r="AY54"/>
  <c r="AN59"/>
  <c i="6" r="J32"/>
  <c i="1" r="AG61"/>
  <c r="AN61"/>
  <c r="W30"/>
  <c r="AZ60"/>
  <c r="AV60"/>
  <c r="AT60"/>
  <c r="AZ55"/>
  <c r="AV55"/>
  <c r="AY55"/>
  <c r="AW55"/>
  <c r="BB54"/>
  <c r="W31"/>
  <c i="7" r="J32"/>
  <c i="1" r="AG62"/>
  <c r="AN62"/>
  <c i="6" l="1" r="J63"/>
  <c i="7" r="J63"/>
  <c i="6" r="J41"/>
  <c i="7" r="J41"/>
  <c i="1" r="AX54"/>
  <c r="AZ54"/>
  <c r="W29"/>
  <c i="9" r="J32"/>
  <c i="1" r="AG65"/>
  <c r="AG64"/>
  <c r="AN64"/>
  <c r="W32"/>
  <c i="2" r="J32"/>
  <c i="1" r="AG56"/>
  <c r="AN56"/>
  <c r="AT55"/>
  <c r="AG60"/>
  <c r="AN60"/>
  <c i="10" r="J32"/>
  <c i="1" r="AG67"/>
  <c r="AG66"/>
  <c r="AN66"/>
  <c l="1" r="AN67"/>
  <c r="AN65"/>
  <c i="9" r="J41"/>
  <c i="2" r="J41"/>
  <c i="10" r="J41"/>
  <c i="1" r="AG55"/>
  <c r="AN55"/>
  <c r="AV54"/>
  <c r="AK29"/>
  <c l="1" r="AG54"/>
  <c r="AT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<sst xmlns="http://schemas.openxmlformats.org/spreadsheetml/2006/main">
  <si>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</si>
  <si>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</si>
  <si>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</si>
  <si>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</si>
  <si>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</si>
  <si>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{5cef6c40-570e-486d-bff2-7184dcc12dd3}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</si>
  <si>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</si>
  <si>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</si>
  <si>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</si>
  <si>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</si>
  <si>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</si>
  <si>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</si>
  <si>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</si>
  <si>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</si>
  <si>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143-429_TU2001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</si>
  <si>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</si>
  <si>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</si>
  <si>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příjezdového podchodu Brno hl.n.</t>
  </si>
  <si>
    <t>KSO:</t>
  </si>
  <si>
    <t/>
  </si>
  <si>
    <t>CC-CZ:</t>
  </si>
  <si>
    <t>Místo:</t>
  </si>
  <si>
    <t xml:space="preserve"> </t>
  </si>
  <si>
    <t>Datum:</t>
  </si>
  <si>
    <t>3. 2. 2020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</si>
  <si>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</si>
  <si>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</si>
  <si>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</si>
  <si>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</si>
  <si>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</si>
  <si>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</si>
  <si>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</si>
  <si>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</si>
  <si>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</si>
  <si>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</si>
  <si>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</si>
  <si>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</si>
  <si>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</si>
  <si>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</si>
  <si>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</si>
  <si>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</si>
  <si>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</si>
  <si>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</si>
  <si>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</si>
  <si>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</si>
  <si>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</si>
  <si>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</si>
  <si>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</si>
  <si>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</si>
  <si>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</si>
  <si>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</si>
  <si>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</si>
  <si>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</si>
  <si>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</si>
  <si>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</si>
  <si>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</si>
  <si>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</si>
  <si>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</si>
  <si>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</si>
  <si>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</si>
  <si>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</si>
  <si>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</si>
  <si>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</si>
  <si>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</si>
  <si>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</si>
  <si>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</si>
  <si>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</si>
  <si>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</si>
  <si>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</si>
  <si>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</si>
  <si>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</si>
  <si>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</si>
  <si>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</si>
  <si>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SO01</t>
  </si>
  <si>
    <t>Oprava podchodu SŽ</t>
  </si>
  <si>
    <t>STA</t>
  </si>
  <si>
    <t>1</t>
  </si>
  <si>
    <t>{7b4cb9c1-ee6b-493d-9b79-156bb286675e}</t>
  </si>
  <si>
    <t>2</t>
  </si>
  <si>
    <t>/</t>
  </si>
  <si>
    <t>01</t>
  </si>
  <si>
    <t>Podchod SŽ</t>
  </si>
  <si>
    <t>Soupis</t>
  </si>
  <si>
    <t>{01ab48a7-380b-4e73-8c8c-31ad83832e19}</t>
  </si>
  <si>
    <t>02</t>
  </si>
  <si>
    <t>Podhled SŽ</t>
  </si>
  <si>
    <t>{c673d239-0cdf-4da6-9e3a-68c8386a937f}</t>
  </si>
  <si>
    <t>03</t>
  </si>
  <si>
    <t>Elektroinstalace SŽ</t>
  </si>
  <si>
    <t>{f8ab8235-6773-4b3e-9baa-9aa5949e1527}</t>
  </si>
  <si>
    <t>04</t>
  </si>
  <si>
    <t>Informačních systém SŽ</t>
  </si>
  <si>
    <t>{87c885d3-7083-404b-a881-5859b1983cec}</t>
  </si>
  <si>
    <t>SO02</t>
  </si>
  <si>
    <t>Oprava podchodu RSM</t>
  </si>
  <si>
    <t>{852351ed-88b4-4537-baab-8cda8a49bbd2}</t>
  </si>
  <si>
    <t>05</t>
  </si>
  <si>
    <t>Podchod RSM</t>
  </si>
  <si>
    <t>{802f282e-3ba6-49a5-9f5f-766b7da5d962}</t>
  </si>
  <si>
    <t>06</t>
  </si>
  <si>
    <t>Podhled RSM</t>
  </si>
  <si>
    <t>{8f7017b7-9f6a-418d-9fc2-d66b10703319}</t>
  </si>
  <si>
    <t>07</t>
  </si>
  <si>
    <t>Elektroinstalace RSM</t>
  </si>
  <si>
    <t>{d3514ae1-accd-48e7-8928-8e13d5587a15}</t>
  </si>
  <si>
    <t>VRN SŽ</t>
  </si>
  <si>
    <t>{f2b46b8c-ac09-42ce-9960-bb94cad5c511}</t>
  </si>
  <si>
    <t>{5f0946c5-f3aa-4fe9-bc08-46da60a5391a}</t>
  </si>
  <si>
    <t>VRN RSM</t>
  </si>
  <si>
    <t>{c347f525-6c5c-4f1e-851a-c3c1c1e823d4}</t>
  </si>
  <si>
    <t>{f653f11b-624c-479f-a8d1-a972d8d48079}</t>
  </si>
  <si>
    <t>KRYCÍ LIST SOUPISU PRACÍ</t>
  </si>
  <si>
    <t>Objekt:</t>
  </si>
  <si>
    <t>SO01 - Oprava podchodu SŽ</t>
  </si>
  <si>
    <t>Soupis:</t>
  </si>
  <si>
    <t>01 - Podchod SŽ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</si>
  <si>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</si>
  <si>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</si>
  <si>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</si>
  <si>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</si>
  <si>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</si>
  <si>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</si>
  <si>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</si>
  <si>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</si>
  <si>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</si>
  <si>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</si>
  <si>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</si>
  <si>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</si>
  <si>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</si>
  <si>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</si>
  <si>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771 - Podlahy z dlaždic</t>
  </si>
  <si>
    <t xml:space="preserve">    772 - Podlahy z kamene</t>
  </si>
  <si>
    <t xml:space="preserve">    781 - Dokončovací práce - obklady</t>
  </si>
  <si>
    <t xml:space="preserve">    782 - Dokončovací práce - obklady z kamene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</si>
  <si>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</si>
  <si>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</si>
  <si>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</si>
  <si>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</si>
  <si>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</si>
  <si>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</si>
  <si>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</si>
  <si>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</si>
  <si>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</si>
  <si>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</si>
  <si>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</si>
  <si>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</si>
  <si>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</si>
  <si>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</si>
  <si>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</si>
  <si>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</si>
  <si>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</si>
  <si>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</si>
  <si>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</si>
  <si>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113155123</t>
  </si>
  <si>
    <t>Frézování betonového podkladu nebo krytu s naložením na dopravní prostředek plochy do 500 m2 bez překážek v trase pruhu šířky přes 0,5 m do 1 m, tloušťky vrstvy 50 mm</t>
  </si>
  <si>
    <t>m2</t>
  </si>
  <si>
    <t>CS ÚRS 2020 01</t>
  </si>
  <si>
    <t>4</t>
  </si>
  <si>
    <t>-1633914569</t>
  </si>
  <si>
    <t>174111101</t>
  </si>
  <si>
    <t>Zásyp sypaninou z jakékoliv horniny ručně s uložením výkopku ve vrstvách se zhutněním jam, šachet, rýh nebo kolem objektů v těchto vykopávkách</t>
  </si>
  <si>
    <t>m3</t>
  </si>
  <si>
    <t>-847940436</t>
  </si>
  <si>
    <t>VV</t>
  </si>
  <si>
    <t>42*0,3*0,3</t>
  </si>
  <si>
    <t>3</t>
  </si>
  <si>
    <t>M</t>
  </si>
  <si>
    <t>58337344</t>
  </si>
  <si>
    <t>štěrkopísek frakce 0/32</t>
  </si>
  <si>
    <t>t</t>
  </si>
  <si>
    <t>8</t>
  </si>
  <si>
    <t>1127490725</t>
  </si>
  <si>
    <t>3,78*2,0</t>
  </si>
  <si>
    <t>Zakládání</t>
  </si>
  <si>
    <t>274313711</t>
  </si>
  <si>
    <t>Základy z betonu prostého pasy betonu kamenem neprokládaného tř. C 20/25</t>
  </si>
  <si>
    <t>-1141068411</t>
  </si>
  <si>
    <t>42*(0,6*0,6-0,3*0,3)</t>
  </si>
  <si>
    <t>Svislé a kompletní konstrukce</t>
  </si>
  <si>
    <t>Vodorovné konstrukce</t>
  </si>
  <si>
    <t>5</t>
  </si>
  <si>
    <t>452311141</t>
  </si>
  <si>
    <t>Podkladní a zajišťovací konstrukce z betonu prostého v otevřeném výkopu desky pod potrubí, stoky a drobné objekty z betonu tř. C 16/20</t>
  </si>
  <si>
    <t>-1940804185</t>
  </si>
  <si>
    <t>Trubní vedení</t>
  </si>
  <si>
    <t>6</t>
  </si>
  <si>
    <t>850361811</t>
  </si>
  <si>
    <t>Bourání stávajícího potrubí z trub litinových hrdlových nebo přírubových v otevřeném výkopu DN přes 150 do 250</t>
  </si>
  <si>
    <t>m</t>
  </si>
  <si>
    <t>512801437</t>
  </si>
  <si>
    <t>7</t>
  </si>
  <si>
    <t>871265211</t>
  </si>
  <si>
    <t>Kanalizační potrubí z tvrdého PVC v otevřeném výkopu ve sklonu do 20 %, hladkého plnostěnného jednovrstvého, tuhost třídy SN 4 DN 110</t>
  </si>
  <si>
    <t>4631210</t>
  </si>
  <si>
    <t>P</t>
  </si>
  <si>
    <t>Poznámka k položce:_x000d_
napojení žlabů na kanalizaci</t>
  </si>
  <si>
    <t>871355211</t>
  </si>
  <si>
    <t>Kanalizační potrubí z tvrdého PVC v otevřeném výkopu ve sklonu do 20 %, hladkého plnostěnného jednovrstvého, tuhost třídy SN 4 DN 200</t>
  </si>
  <si>
    <t>-757531931</t>
  </si>
  <si>
    <t>42*1,15 "15% navíc na prořezy</t>
  </si>
  <si>
    <t>9</t>
  </si>
  <si>
    <t>890211811</t>
  </si>
  <si>
    <t>Bourání šachet a jímek ručně velikosti obestavěného prostoru do 1,5 m3 z prostého betonu</t>
  </si>
  <si>
    <t>-1049603964</t>
  </si>
  <si>
    <t>3*0,2*0,2*0,25</t>
  </si>
  <si>
    <t>10</t>
  </si>
  <si>
    <t>894812117</t>
  </si>
  <si>
    <t>Revizní a čistící šachta z polypropylenu PP pro hladké trouby DN 315 šachtové dno (DN šachty / DN trubního vedení) DN 315/200 pravý nebo levý přítok</t>
  </si>
  <si>
    <t>kus</t>
  </si>
  <si>
    <t>-954806917</t>
  </si>
  <si>
    <t>11</t>
  </si>
  <si>
    <t>961044111</t>
  </si>
  <si>
    <t>Bourání základů z betonu prostého</t>
  </si>
  <si>
    <t>-678999994</t>
  </si>
  <si>
    <t>Poznámka k položce:_x000d_
kanalizace</t>
  </si>
  <si>
    <t>42*((0,6*0,6)-(0,3*0,3))</t>
  </si>
  <si>
    <t>Ostatní konstrukce a práce, bourání</t>
  </si>
  <si>
    <t>12</t>
  </si>
  <si>
    <t>935932211</t>
  </si>
  <si>
    <t>Odvodňovací plastový žlab pro třídu zatížení B 125 vnitřní šířky 100 mm s krycím roštem mřížkovým z pozinkované oceli</t>
  </si>
  <si>
    <t>-282998560</t>
  </si>
  <si>
    <t>13</t>
  </si>
  <si>
    <t>965042141</t>
  </si>
  <si>
    <t>Bourání mazanin betonových nebo z litého asfaltu tl. do 100 mm, plochy přes 4 m2</t>
  </si>
  <si>
    <t>1567833030</t>
  </si>
  <si>
    <t>(60+14,5)*0,08</t>
  </si>
  <si>
    <t>14</t>
  </si>
  <si>
    <t>985131211</t>
  </si>
  <si>
    <t>Očištění ploch stěn, rubu kleneb a podlah tryskání pískem sušeným</t>
  </si>
  <si>
    <t>-639291030</t>
  </si>
  <si>
    <t>Poznámka k položce:_x000d_
otryskání povrchu schodišť</t>
  </si>
  <si>
    <t>37,16+36,83+37,16+36,83+26,01+25,78 "schody"</t>
  </si>
  <si>
    <t>985311111</t>
  </si>
  <si>
    <t>Reprofilace betonu sanačními maltami na cementové bázi ručně stěn, tloušťky do 10 mm</t>
  </si>
  <si>
    <t>-189261058</t>
  </si>
  <si>
    <t>16</t>
  </si>
  <si>
    <t>985311113</t>
  </si>
  <si>
    <t>Reprofilace betonu sanačními maltami na cementové bázi ručně stěn, tloušťky přes 20 do 30 mm</t>
  </si>
  <si>
    <t>172489153</t>
  </si>
  <si>
    <t>17</t>
  </si>
  <si>
    <t>985311115</t>
  </si>
  <si>
    <t>Reprofilace betonu sanačními maltami na cementové bázi ručně stěn, tloušťky přes 40 do 50 mm</t>
  </si>
  <si>
    <t>1232745318</t>
  </si>
  <si>
    <t>997</t>
  </si>
  <si>
    <t>Přesun sutě</t>
  </si>
  <si>
    <t>18</t>
  </si>
  <si>
    <t>997013211</t>
  </si>
  <si>
    <t>Vnitrostaveništní doprava suti a vybouraných hmot vodorovně do 50 m svisle ručně pro budovy a haly výšky do 6 m</t>
  </si>
  <si>
    <t>-273599589</t>
  </si>
  <si>
    <t>19</t>
  </si>
  <si>
    <t>997013501</t>
  </si>
  <si>
    <t>Odvoz suti a vybouraných hmot na skládku nebo meziskládku se složením, na vzdálenost do 1 km</t>
  </si>
  <si>
    <t>-1590771651</t>
  </si>
  <si>
    <t>20</t>
  </si>
  <si>
    <t>997013509</t>
  </si>
  <si>
    <t>Odvoz suti a vybouraných hmot na skládku nebo meziskládku se složením, na vzdálenost Příplatek k ceně za každý další i započatý 1 km přes 1 km</t>
  </si>
  <si>
    <t>736500317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</si>
  <si>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</si>
  <si>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</si>
  <si>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-1640689567</t>
  </si>
  <si>
    <t>PSV</t>
  </si>
  <si>
    <t>Práce a dodávky PSV</t>
  </si>
  <si>
    <t>711</t>
  </si>
  <si>
    <t>Izolace proti vodě, vlhkosti a plynům</t>
  </si>
  <si>
    <t>22</t>
  </si>
  <si>
    <t>711193121</t>
  </si>
  <si>
    <t>Izolace proti zemní vlhkosti ostatní těsnicí hmotou dvousložkovou na bázi cementu na ploše vodorovné V</t>
  </si>
  <si>
    <t>-1565909646</t>
  </si>
  <si>
    <t>23</t>
  </si>
  <si>
    <t>711193131</t>
  </si>
  <si>
    <t>Izolace proti zemní vlhkosti ostatní těsnicí hmotou dvousložkovou na bázi cementu na ploše svislé S</t>
  </si>
  <si>
    <t>369142881</t>
  </si>
  <si>
    <t>(2*49+5)*0,2</t>
  </si>
  <si>
    <t>771</t>
  </si>
  <si>
    <t>Podlahy z dlaždic</t>
  </si>
  <si>
    <t>24</t>
  </si>
  <si>
    <t>771111011</t>
  </si>
  <si>
    <t>Příprava podkladu před provedením dlažby vysátí podlah</t>
  </si>
  <si>
    <t>1566382034</t>
  </si>
  <si>
    <t>244,5+14,5</t>
  </si>
  <si>
    <t>25</t>
  </si>
  <si>
    <t>771571810</t>
  </si>
  <si>
    <t>Demontáž podlah z dlaždic keramických kladených do malty</t>
  </si>
  <si>
    <t>-424009474</t>
  </si>
  <si>
    <t>244,5 "podlaha podchodu"</t>
  </si>
  <si>
    <t>772</t>
  </si>
  <si>
    <t>Podlahy z kamene</t>
  </si>
  <si>
    <t>26</t>
  </si>
  <si>
    <t>772521140</t>
  </si>
  <si>
    <t>Kladení dlažby z kamene do malty z nejvýše dvou rozdílných druhů pravoúhlých desek nebo dlaždic ve skladbě se pravidelně opakujících, tl. do 30 mm</t>
  </si>
  <si>
    <t>-936422529</t>
  </si>
  <si>
    <t>244,5+14,5 "podlaha podchodu + podesty"</t>
  </si>
  <si>
    <t>27</t>
  </si>
  <si>
    <t>58381141</t>
  </si>
  <si>
    <t>deska dlažební broušená žula 600x300mm tl 20mm</t>
  </si>
  <si>
    <t>32</t>
  </si>
  <si>
    <t>-487138219</t>
  </si>
  <si>
    <t>Poznámka k položce:_x000d_
mezipodesty, světlá</t>
  </si>
  <si>
    <t>28</t>
  </si>
  <si>
    <t>58381141R1</t>
  </si>
  <si>
    <t>deska dlažební broušená žula 600x400mm tl 20mm, světlá</t>
  </si>
  <si>
    <t>-1597640603</t>
  </si>
  <si>
    <t>29</t>
  </si>
  <si>
    <t>58381141R2</t>
  </si>
  <si>
    <t>deska dlažební broušená žula 600x400mm tl 20mm, tmavá</t>
  </si>
  <si>
    <t>-1140018111</t>
  </si>
  <si>
    <t>30</t>
  </si>
  <si>
    <t>58581289</t>
  </si>
  <si>
    <t>stěrka cementová samonivelační vyrovnávací pod povlakové krytiny a dlažby</t>
  </si>
  <si>
    <t>kg</t>
  </si>
  <si>
    <t>1055451463</t>
  </si>
  <si>
    <t>781</t>
  </si>
  <si>
    <t>Dokončovací práce - obklady</t>
  </si>
  <si>
    <t>31</t>
  </si>
  <si>
    <t>781111011</t>
  </si>
  <si>
    <t>Příprava podkladu před provedením obkladu oprášení (ometení) stěny</t>
  </si>
  <si>
    <t>1413347800</t>
  </si>
  <si>
    <t>781471810</t>
  </si>
  <si>
    <t>Demontáž obkladů z dlaždic keramických kladených do malty</t>
  </si>
  <si>
    <t>788706818</t>
  </si>
  <si>
    <t>(2*19,14)+(2*19,14)+(2*19,43) "stěny schodiště"</t>
  </si>
  <si>
    <t>(2*22,16)+(2*22,16)+(2*28,01)+(2*6,486)"stěny podchodu"</t>
  </si>
  <si>
    <t>Součet</t>
  </si>
  <si>
    <t>782</t>
  </si>
  <si>
    <t>Dokončovací práce - obklady z kamene</t>
  </si>
  <si>
    <t>33</t>
  </si>
  <si>
    <t>782111811</t>
  </si>
  <si>
    <t>Demontáž obkladů stěn z kamene z měkkých kamenů kladených do malty</t>
  </si>
  <si>
    <t>165563210</t>
  </si>
  <si>
    <t>2*((2*3,19)+(2*3,24)+(2*3,24)) "schodiště"</t>
  </si>
  <si>
    <t>(2*5,64)+(2*7,33)+(2*6,91)+(2*7,33)+(2*7,05)+(2*6,48) "stěny podchodu"</t>
  </si>
  <si>
    <t>34</t>
  </si>
  <si>
    <t>782131111</t>
  </si>
  <si>
    <t>Montáž obkladů stěn z tvrdých kamenů kladených do malty z nejvýše dvou rozdílných druhů pravoúhlých desek ve skladbě se pravidelně opakujících tl. do 25 mm</t>
  </si>
  <si>
    <t>396981418</t>
  </si>
  <si>
    <t>35</t>
  </si>
  <si>
    <t>58381141R3</t>
  </si>
  <si>
    <t>deska dlažební leštěná žula 600x300mm tl 10mm, světlá</t>
  </si>
  <si>
    <t>-1405900223</t>
  </si>
  <si>
    <t>36</t>
  </si>
  <si>
    <t>58381141R4</t>
  </si>
  <si>
    <t>deska dlažební leštěná žula 600x300mm tl 10mm, tmavá</t>
  </si>
  <si>
    <t>1502321439</t>
  </si>
  <si>
    <t>783</t>
  </si>
  <si>
    <t>Dokončovací práce - nátěry</t>
  </si>
  <si>
    <t>37</t>
  </si>
  <si>
    <t>783009421</t>
  </si>
  <si>
    <t>Bezpečnostní šrafování rohových hran stěnových nebo podlahových</t>
  </si>
  <si>
    <t>-936403790</t>
  </si>
  <si>
    <t>02 - Podhled SŽ</t>
  </si>
  <si>
    <t xml:space="preserve">    767 - Konstrukce zámečnické</t>
  </si>
  <si>
    <t>767</t>
  </si>
  <si>
    <t>Konstrukce zámečnické</t>
  </si>
  <si>
    <t>767583343R</t>
  </si>
  <si>
    <t>Montáž lamelového podhledu</t>
  </si>
  <si>
    <t>-893231839</t>
  </si>
  <si>
    <t>R01</t>
  </si>
  <si>
    <t>Lamely tl. 0,8mm, korozivzdorná ocel, šířka 300 mm, včetně nosné konstrukce</t>
  </si>
  <si>
    <t>-1678081816</t>
  </si>
  <si>
    <t>767646401R</t>
  </si>
  <si>
    <t xml:space="preserve">Montáž revizních dvířek </t>
  </si>
  <si>
    <t>-456873119</t>
  </si>
  <si>
    <t>56245702R</t>
  </si>
  <si>
    <t>dvířka revizní 600x600 se čtyřhranným zámkem</t>
  </si>
  <si>
    <t>722108818</t>
  </si>
  <si>
    <t>03 - Elektroinstalace SŽ</t>
  </si>
  <si>
    <t>OST - Ostatní</t>
  </si>
  <si>
    <t>OST</t>
  </si>
  <si>
    <t>Ostatní</t>
  </si>
  <si>
    <t>7491254010</t>
  </si>
  <si>
    <t>Montáž zásuvek instalačních domovních 10/16 A, 250 V, IP20 bez přepěťové ochrany nebo se zabudovanou přepěťovou ochranou jednoduchých nebo dvojitých - včetně zapojení a osazení</t>
  </si>
  <si>
    <t>Sborník UOŽI 01 2020</t>
  </si>
  <si>
    <t>64</t>
  </si>
  <si>
    <t>-1109787221</t>
  </si>
  <si>
    <t>7491454010</t>
  </si>
  <si>
    <t>Montáž drátěných kabelových roštů výšky 60 mm, šířky 75 mm - včetně rozměření, usazení, vyvážení, upevnění, sváření, elektrického pospojování</t>
  </si>
  <si>
    <t>-926065485</t>
  </si>
  <si>
    <t>7491204820</t>
  </si>
  <si>
    <t>Elektroinstalační materiál Zásuvky instalační Zásuvka GARANT 5518-2790</t>
  </si>
  <si>
    <t>128</t>
  </si>
  <si>
    <t>372621088</t>
  </si>
  <si>
    <t xml:space="preserve">Poznámka k položce:_x000d_
zásuvka 230V/16A IP44, montáž na povrch_x000d_
bude namontováno do výklenku s dvířky na čtyřboký trn </t>
  </si>
  <si>
    <t>7492553010</t>
  </si>
  <si>
    <t>Montáž kabelů 2- a 3-žílových Cu do 16 mm2 - uložení do země, chráničky, na rošty, pod omítku apod.</t>
  </si>
  <si>
    <t>512</t>
  </si>
  <si>
    <t>-1097644299</t>
  </si>
  <si>
    <t>7494003984</t>
  </si>
  <si>
    <t>Modulární přístroje Proudové chrániče Proudové chrániče s nadproudovou ochranou 10 kA typ AC In 16 A, Ue AC 230 V, charakteristika B, Idn 30 mA, 1+N-pól, Icn 10 kA, typ AC</t>
  </si>
  <si>
    <t>-670707239</t>
  </si>
  <si>
    <t>7493154020</t>
  </si>
  <si>
    <t>Montáž venkovních svítidel na strop nebo stěnu zářivkových - kompletace a montáž včetně světelného zdroje a připojovacího kabelu</t>
  </si>
  <si>
    <t>-1293140313</t>
  </si>
  <si>
    <t>7492501730</t>
  </si>
  <si>
    <t>Kabely, vodiče, šňůry Cu - nn Kabel silový 2 a 3-žílový Cu, plastová izolace CYKY 3J6 (3Cx 6)</t>
  </si>
  <si>
    <t>-572336949</t>
  </si>
  <si>
    <t>Poznámka k položce:_x000d_
přívod pro zásuvku 230V z RMS105</t>
  </si>
  <si>
    <t>7492501770</t>
  </si>
  <si>
    <t xml:space="preserve">Kabely, vodiče, šňůry Cu - nn Kabel silový 2 a 3-žílový Cu, plastová izolace CYKY 3J2,5  (3Cx 2,5)</t>
  </si>
  <si>
    <t>2142090068</t>
  </si>
  <si>
    <t>7493174010</t>
  </si>
  <si>
    <t>Demontáž svítidel nástěnných, stropních nebo závěsných</t>
  </si>
  <si>
    <t>1867546291</t>
  </si>
  <si>
    <t>7494450520</t>
  </si>
  <si>
    <t>Montáž proudových chráničů dvoupólových s nadproudovou ochranou (10 kA) - do skříně nebo rozvaděče</t>
  </si>
  <si>
    <t>529183276</t>
  </si>
  <si>
    <t>7491207950</t>
  </si>
  <si>
    <t>Elektroinstalační materiál Kabelové rošty drátěné 60x60 EZ</t>
  </si>
  <si>
    <t>-348690935</t>
  </si>
  <si>
    <t>Poznámka k položce:_x000d_
Materiál včetně kotvení NEREZ!!!!</t>
  </si>
  <si>
    <t>7498150515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</si>
  <si>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</si>
  <si>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824196116</t>
  </si>
  <si>
    <t>7498154020</t>
  </si>
  <si>
    <t>Měření intenzity osvětlení vnitřních prostor (orientační měření) - měření intenzity umělého osvětlení v rozsahu tohoto SO dle ČSN EN 12464-1/2 včetně vyhotovení protokolu</t>
  </si>
  <si>
    <t>-1224762554</t>
  </si>
  <si>
    <t>50*5</t>
  </si>
  <si>
    <t>04 - Informačních systém SŽ</t>
  </si>
  <si>
    <t>7492501690</t>
  </si>
  <si>
    <t>Kabely, vodiče, šňůry Cu - nn Kabel silový 2 a 3-žílový Cu, plastová izolace CYKY 2O1,5 (2Dx1,5)</t>
  </si>
  <si>
    <t>1384516790</t>
  </si>
  <si>
    <t>7492103830</t>
  </si>
  <si>
    <t>Spojovací vedení, podpěrné izolátory Spojky, ukončení pasu, ostatní Spojka POLJ 24/1x70-150 kabelová</t>
  </si>
  <si>
    <t>169856820</t>
  </si>
  <si>
    <t>7492101680</t>
  </si>
  <si>
    <t>Spojovací vedení, podpěrné izolátory Spojky, ukončení pasu, ostatní Ohebná spojka drátěných žlabů SS</t>
  </si>
  <si>
    <t>1423377025</t>
  </si>
  <si>
    <t>7590521919</t>
  </si>
  <si>
    <t>Venkovní vedení kabelová - metalické sítě Bezhalogenové ohniodolné PRAFlaGuard F 4x2x0.8</t>
  </si>
  <si>
    <t>-2084096436</t>
  </si>
  <si>
    <t>Poznámka k položce:_x000d_
Za kabel LAM TWIN FTP 4x2x0,5</t>
  </si>
  <si>
    <t>7491209740</t>
  </si>
  <si>
    <t>Elektroinstalační materiál Kabelové žlaby plechové, pozinkované MERKUR 200/50 M2 galv.zinek</t>
  </si>
  <si>
    <t>1750585258</t>
  </si>
  <si>
    <t>7492102850</t>
  </si>
  <si>
    <t>Spojovací vedení, podpěrné izolátory Spojky, ukončení pasu, ostatní Spojka MERKUR SZM 1 M2 galv.zinek</t>
  </si>
  <si>
    <t>-641318890</t>
  </si>
  <si>
    <t>7491353055</t>
  </si>
  <si>
    <t>Montáž nosné ocelové konstrukce ocelových konstrukcí klasická - výroba a montáž</t>
  </si>
  <si>
    <t>1860521961</t>
  </si>
  <si>
    <t>Poznámka k položce:_x000d_
Nosníky na tabule (svařování a povrchová úprava)</t>
  </si>
  <si>
    <t>7491371010</t>
  </si>
  <si>
    <t>Demontáže elektroinstalace ocelové nosné konstrukce</t>
  </si>
  <si>
    <t>894931734</t>
  </si>
  <si>
    <t>7491455012</t>
  </si>
  <si>
    <t>Montáž plechových pozinkovaných kabelových žlabů (včetně příslušenství) šířky 40-250/50 mm včetně víka a nosníků - včetně rozměření, usazení, vyvážení, upevnění a elektrické pospojování</t>
  </si>
  <si>
    <t>1151654584</t>
  </si>
  <si>
    <t>7491471010</t>
  </si>
  <si>
    <t>Demontáže elektroinstalace stávajících roštů nebo žlabů včetně kabelů, výložníků a stojin - včetně kabelových vedení umístěných na roštu</t>
  </si>
  <si>
    <t>-1865119254</t>
  </si>
  <si>
    <t>7492451030</t>
  </si>
  <si>
    <t>Montáž kabelů vn třížílových do 120 mm2 - uložení kabelu - do země, chráničky, na rošty, na TV apod.</t>
  </si>
  <si>
    <t>100395269</t>
  </si>
  <si>
    <t>7596525012</t>
  </si>
  <si>
    <t>Montáž informační tabule na nosnou konstrukci do 200 kg - včetně připojení, seřízení a přezkoušení funkce</t>
  </si>
  <si>
    <t>431715726</t>
  </si>
  <si>
    <t>7596527012</t>
  </si>
  <si>
    <t>Demontáž informační tabule z nosné konstrukce do 200 kg</t>
  </si>
  <si>
    <t>-1917308797</t>
  </si>
  <si>
    <t>7596735015</t>
  </si>
  <si>
    <t>Montáž kamery v krytu - posazení na konzoli, přišroubování, připojení napájení, zapojení konektoru ovládacího, mechanické nastavení, utěsnění šroubů a přívodů, úprava a zaizolování</t>
  </si>
  <si>
    <t>1076783565</t>
  </si>
  <si>
    <t>7596735065</t>
  </si>
  <si>
    <t>Zprovoznění kamery venkovní</t>
  </si>
  <si>
    <t>799827219</t>
  </si>
  <si>
    <t>7596737015</t>
  </si>
  <si>
    <t>Demontáž kamery z krytu</t>
  </si>
  <si>
    <t>30694998</t>
  </si>
  <si>
    <t>SO02 - Oprava podchodu RSM</t>
  </si>
  <si>
    <t>05 - Podchod RSM</t>
  </si>
  <si>
    <t>-1452987699</t>
  </si>
  <si>
    <t>10*0,3*0,3</t>
  </si>
  <si>
    <t>-522270104</t>
  </si>
  <si>
    <t>-2128870442</t>
  </si>
  <si>
    <t>10*(0,6*0,6-0,3*0,3)</t>
  </si>
  <si>
    <t>-1213393848</t>
  </si>
  <si>
    <t>-1530510155</t>
  </si>
  <si>
    <t>599216512</t>
  </si>
  <si>
    <t>0,2*0,2*0,25</t>
  </si>
  <si>
    <t>-1707245698</t>
  </si>
  <si>
    <t>10*((0,6*0,6)-(0,3*0,3))</t>
  </si>
  <si>
    <t>38724665</t>
  </si>
  <si>
    <t>1611469880</t>
  </si>
  <si>
    <t>-244267861</t>
  </si>
  <si>
    <t>851662396</t>
  </si>
  <si>
    <t>Poznámka k položce:_x000d_
podlaha podchodu 2/3 světlá, 1/3 tmavá</t>
  </si>
  <si>
    <t>60,6666666666667*1,05 'Přepočtené koeficientem množství</t>
  </si>
  <si>
    <t>2102673247</t>
  </si>
  <si>
    <t>30,3333333333333*1,05 'Přepočtené koeficientem množství</t>
  </si>
  <si>
    <t>235458961</t>
  </si>
  <si>
    <t>412746396</t>
  </si>
  <si>
    <t>30,7333333333333*1,05 'Přepočtené koeficientem množství</t>
  </si>
  <si>
    <t>-1213363507</t>
  </si>
  <si>
    <t>15,3666666666667*1,05 'Přepočtené koeficientem množství</t>
  </si>
  <si>
    <t>-895169285</t>
  </si>
  <si>
    <t>06 - Podhled RSM</t>
  </si>
  <si>
    <t>-1765395251</t>
  </si>
  <si>
    <t>-1516886781</t>
  </si>
  <si>
    <t>-1189043974</t>
  </si>
  <si>
    <t>1122468506</t>
  </si>
  <si>
    <t>07 - Elektroinstalace RSM</t>
  </si>
  <si>
    <t>přesné výměry nebyly v době sestavení rozpočtu známy, množství bylo stanoveno odhadnutým poměrem 0,4 vůči objektu SO01, části 03 - Elektroinstalace SŽ</t>
  </si>
  <si>
    <t>1044461031</t>
  </si>
  <si>
    <t>1155223382</t>
  </si>
  <si>
    <t>-1829888478</t>
  </si>
  <si>
    <t>7493100650</t>
  </si>
  <si>
    <t>Venkovní osvětlení Svítidla pro železnici LED svítidlo o příkonu 26 - 35 W určené pro osvětlení venkovních prostor veřejnosti přístupných (nástupiště, přechody kolejiště) na ŽDC.</t>
  </si>
  <si>
    <t>337669280</t>
  </si>
  <si>
    <t>Poznámka k položce:_x000d_
2 kusy z 10 budou použity stávající</t>
  </si>
  <si>
    <t>-312267884</t>
  </si>
  <si>
    <t>-468907102</t>
  </si>
  <si>
    <t>1498648684</t>
  </si>
  <si>
    <t>VRN SŽ - VRN SŽ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</si>
  <si>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</si>
  <si>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</si>
  <si>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</si>
  <si>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</si>
  <si>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</si>
  <si>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VRN8 - Přesun stavebních kapacit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</si>
  <si>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</si>
  <si>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</si>
  <si>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</si>
  <si>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</si>
  <si>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</si>
  <si>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</si>
  <si>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kpl</t>
  </si>
  <si>
    <t>1024</t>
  </si>
  <si>
    <t>-619552134</t>
  </si>
  <si>
    <t>013294000</t>
  </si>
  <si>
    <t>Ostatní dokumentace</t>
  </si>
  <si>
    <t>511769800</t>
  </si>
  <si>
    <t>VRN3</t>
  </si>
  <si>
    <t>Zařízení staveniště</t>
  </si>
  <si>
    <t>030001000</t>
  </si>
  <si>
    <t>931371966</t>
  </si>
  <si>
    <t>034103000</t>
  </si>
  <si>
    <t>Oplocení staveniště</t>
  </si>
  <si>
    <t>-374858931</t>
  </si>
  <si>
    <t>034403000</t>
  </si>
  <si>
    <t>Osvětlení staveniště</t>
  </si>
  <si>
    <t>-619892272</t>
  </si>
  <si>
    <t>VRN4</t>
  </si>
  <si>
    <t>Inženýrská činnost</t>
  </si>
  <si>
    <t>040001000</t>
  </si>
  <si>
    <t>-753449355</t>
  </si>
  <si>
    <t>VRN6</t>
  </si>
  <si>
    <t>Územní vlivy</t>
  </si>
  <si>
    <t>062002000</t>
  </si>
  <si>
    <t>Ztížené dopravní podmínky</t>
  </si>
  <si>
    <t>1262266247</t>
  </si>
  <si>
    <t>VRN8</t>
  </si>
  <si>
    <t>Přesun stavebních kapacit</t>
  </si>
  <si>
    <t>084003000</t>
  </si>
  <si>
    <t>Příplatky za práci v noci, o sobotách a nedělích, ve státem uznaný svátek</t>
  </si>
  <si>
    <t>-1926084496</t>
  </si>
  <si>
    <t>VRN RSM - VRN RSM</t>
  </si>
  <si>
    <t>-1854851897</t>
  </si>
  <si>
    <t>-834871206</t>
  </si>
  <si>
    <t>1199369716</t>
  </si>
  <si>
    <t>-159363978</t>
  </si>
  <si>
    <t>1664225605</t>
  </si>
  <si>
    <t>-1421090675</t>
  </si>
  <si>
    <t>-127884174</t>
  </si>
  <si>
    <t>-557712856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</si>
  <si>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</si>
  <si>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</si>
  <si>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</si>
  <si>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</si>
  <si>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rekonstrukce </t>
    </r>
    <r>
      <rPr>
        <rFont val="Trebuchet MS"/>
        <charset val="238"/>
        <color auto="1"/>
        <sz val="9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</si>
  <si>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rekonstrukce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</si>
  <si>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</si>
  <si>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</si>
  <si>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rekonstrukce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</si>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</sst>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35" fillId="2" borderId="20" xfId="0" applyFont="1" applyFill="1" applyBorder="1" applyAlignment="1" applyProtection="1">
      <alignment horizontal="left" vertical="center"/>
      <protection locked="0"/>
    </xf>
    <xf numFmtId="0" fontId="35" fillId="0" borderId="21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48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143-429_TU2001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Oprava příjezdového podchodu Brno hl.n.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3. 2. 2020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30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49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28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32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50</v>
      </c>
      <c r="D52" s="87"/>
      <c r="E52" s="87"/>
      <c r="F52" s="87"/>
      <c r="G52" s="87"/>
      <c r="H52" s="88"/>
      <c r="I52" s="89" t="s">
        <v>51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52</v>
      </c>
      <c r="AH52" s="87"/>
      <c r="AI52" s="87"/>
      <c r="AJ52" s="87"/>
      <c r="AK52" s="87"/>
      <c r="AL52" s="87"/>
      <c r="AM52" s="87"/>
      <c r="AN52" s="89" t="s">
        <v>53</v>
      </c>
      <c r="AO52" s="87"/>
      <c r="AP52" s="87"/>
      <c r="AQ52" s="91" t="s">
        <v>54</v>
      </c>
      <c r="AR52" s="44"/>
      <c r="AS52" s="92" t="s">
        <v>55</v>
      </c>
      <c r="AT52" s="93" t="s">
        <v>56</v>
      </c>
      <c r="AU52" s="93" t="s">
        <v>57</v>
      </c>
      <c r="AV52" s="93" t="s">
        <v>58</v>
      </c>
      <c r="AW52" s="93" t="s">
        <v>59</v>
      </c>
      <c r="AX52" s="93" t="s">
        <v>60</v>
      </c>
      <c r="AY52" s="93" t="s">
        <v>61</v>
      </c>
      <c r="AZ52" s="93" t="s">
        <v>62</v>
      </c>
      <c r="BA52" s="93" t="s">
        <v>63</v>
      </c>
      <c r="BB52" s="93" t="s">
        <v>64</v>
      </c>
      <c r="BC52" s="93" t="s">
        <v>65</v>
      </c>
      <c r="BD52" s="94" t="s">
        <v>66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67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ROUND(AG55+AG60+AG64+AG66,2)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ROUND(AS55+AS60+AS64+AS66,2)</f>
        <v>0</v>
      </c>
      <c r="AT54" s="106">
        <f>ROUND(SUM(AV54:AW54),2)</f>
        <v>0</v>
      </c>
      <c r="AU54" s="107">
        <f>ROUND(AU55+AU60+AU64+AU66,5)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ROUND(AZ55+AZ60+AZ64+AZ66,2)</f>
        <v>0</v>
      </c>
      <c r="BA54" s="106">
        <f>ROUND(BA55+BA60+BA64+BA66,2)</f>
        <v>0</v>
      </c>
      <c r="BB54" s="106">
        <f>ROUND(BB55+BB60+BB64+BB66,2)</f>
        <v>0</v>
      </c>
      <c r="BC54" s="106">
        <f>ROUND(BC55+BC60+BC64+BC66,2)</f>
        <v>0</v>
      </c>
      <c r="BD54" s="108">
        <f>ROUND(BD55+BD60+BD64+BD66,2)</f>
        <v>0</v>
      </c>
      <c r="BE54" s="6"/>
      <c r="BS54" s="109" t="s">
        <v>68</v>
      </c>
      <c r="BT54" s="109" t="s">
        <v>69</v>
      </c>
      <c r="BU54" s="110" t="s">
        <v>70</v>
      </c>
      <c r="BV54" s="109" t="s">
        <v>71</v>
      </c>
      <c r="BW54" s="109" t="s">
        <v>5</v>
      </c>
      <c r="BX54" s="109" t="s">
        <v>72</v>
      </c>
      <c r="CL54" s="109" t="s">
        <v>19</v>
      </c>
    </row>
    <row r="55" s="7" customFormat="1" ht="16.5" customHeight="1">
      <c r="A55" s="7"/>
      <c r="B55" s="111"/>
      <c r="C55" s="112"/>
      <c r="D55" s="113" t="s">
        <v>73</v>
      </c>
      <c r="E55" s="113"/>
      <c r="F55" s="113"/>
      <c r="G55" s="113"/>
      <c r="H55" s="113"/>
      <c r="I55" s="114"/>
      <c r="J55" s="113" t="s">
        <v>74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ROUND(SUM(AG56:AG59),2)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75</v>
      </c>
      <c r="AR55" s="118"/>
      <c r="AS55" s="119">
        <f>ROUND(SUM(AS56:AS59),2)</f>
        <v>0</v>
      </c>
      <c r="AT55" s="120">
        <f>ROUND(SUM(AV55:AW55),2)</f>
        <v>0</v>
      </c>
      <c r="AU55" s="121">
        <f>ROUND(SUM(AU56:AU59),5)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ROUND(SUM(AZ56:AZ59),2)</f>
        <v>0</v>
      </c>
      <c r="BA55" s="120">
        <f>ROUND(SUM(BA56:BA59),2)</f>
        <v>0</v>
      </c>
      <c r="BB55" s="120">
        <f>ROUND(SUM(BB56:BB59),2)</f>
        <v>0</v>
      </c>
      <c r="BC55" s="120">
        <f>ROUND(SUM(BC56:BC59),2)</f>
        <v>0</v>
      </c>
      <c r="BD55" s="122">
        <f>ROUND(SUM(BD56:BD59),2)</f>
        <v>0</v>
      </c>
      <c r="BE55" s="7"/>
      <c r="BS55" s="123" t="s">
        <v>68</v>
      </c>
      <c r="BT55" s="123" t="s">
        <v>76</v>
      </c>
      <c r="BU55" s="123" t="s">
        <v>70</v>
      </c>
      <c r="BV55" s="123" t="s">
        <v>71</v>
      </c>
      <c r="BW55" s="123" t="s">
        <v>77</v>
      </c>
      <c r="BX55" s="123" t="s">
        <v>5</v>
      </c>
      <c r="CL55" s="123" t="s">
        <v>19</v>
      </c>
      <c r="CM55" s="123" t="s">
        <v>78</v>
      </c>
    </row>
    <row r="56" s="4" customFormat="1" ht="16.5" customHeight="1">
      <c r="A56" s="124" t="s">
        <v>79</v>
      </c>
      <c r="B56" s="63"/>
      <c r="C56" s="125"/>
      <c r="D56" s="125"/>
      <c r="E56" s="126" t="s">
        <v>80</v>
      </c>
      <c r="F56" s="126"/>
      <c r="G56" s="126"/>
      <c r="H56" s="126"/>
      <c r="I56" s="126"/>
      <c r="J56" s="125"/>
      <c r="K56" s="126" t="s">
        <v>81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'01 - Podchod SŽ'!J32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82</v>
      </c>
      <c r="AR56" s="65"/>
      <c r="AS56" s="129">
        <v>0</v>
      </c>
      <c r="AT56" s="130">
        <f>ROUND(SUM(AV56:AW56),2)</f>
        <v>0</v>
      </c>
      <c r="AU56" s="131">
        <f>'01 - Podchod SŽ'!P100</f>
        <v>0</v>
      </c>
      <c r="AV56" s="130">
        <f>'01 - Podchod SŽ'!J35</f>
        <v>0</v>
      </c>
      <c r="AW56" s="130">
        <f>'01 - Podchod SŽ'!J36</f>
        <v>0</v>
      </c>
      <c r="AX56" s="130">
        <f>'01 - Podchod SŽ'!J37</f>
        <v>0</v>
      </c>
      <c r="AY56" s="130">
        <f>'01 - Podchod SŽ'!J38</f>
        <v>0</v>
      </c>
      <c r="AZ56" s="130">
        <f>'01 - Podchod SŽ'!F35</f>
        <v>0</v>
      </c>
      <c r="BA56" s="130">
        <f>'01 - Podchod SŽ'!F36</f>
        <v>0</v>
      </c>
      <c r="BB56" s="130">
        <f>'01 - Podchod SŽ'!F37</f>
        <v>0</v>
      </c>
      <c r="BC56" s="130">
        <f>'01 - Podchod SŽ'!F38</f>
        <v>0</v>
      </c>
      <c r="BD56" s="132">
        <f>'01 - Podchod SŽ'!F39</f>
        <v>0</v>
      </c>
      <c r="BE56" s="4"/>
      <c r="BT56" s="133" t="s">
        <v>78</v>
      </c>
      <c r="BV56" s="133" t="s">
        <v>71</v>
      </c>
      <c r="BW56" s="133" t="s">
        <v>83</v>
      </c>
      <c r="BX56" s="133" t="s">
        <v>77</v>
      </c>
      <c r="CL56" s="133" t="s">
        <v>19</v>
      </c>
    </row>
    <row r="57" s="4" customFormat="1" ht="16.5" customHeight="1">
      <c r="A57" s="124" t="s">
        <v>79</v>
      </c>
      <c r="B57" s="63"/>
      <c r="C57" s="125"/>
      <c r="D57" s="125"/>
      <c r="E57" s="126" t="s">
        <v>84</v>
      </c>
      <c r="F57" s="126"/>
      <c r="G57" s="126"/>
      <c r="H57" s="126"/>
      <c r="I57" s="126"/>
      <c r="J57" s="125"/>
      <c r="K57" s="126" t="s">
        <v>85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'02 - Podhled SŽ'!J32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82</v>
      </c>
      <c r="AR57" s="65"/>
      <c r="AS57" s="129">
        <v>0</v>
      </c>
      <c r="AT57" s="130">
        <f>ROUND(SUM(AV57:AW57),2)</f>
        <v>0</v>
      </c>
      <c r="AU57" s="131">
        <f>'02 - Podhled SŽ'!P87</f>
        <v>0</v>
      </c>
      <c r="AV57" s="130">
        <f>'02 - Podhled SŽ'!J35</f>
        <v>0</v>
      </c>
      <c r="AW57" s="130">
        <f>'02 - Podhled SŽ'!J36</f>
        <v>0</v>
      </c>
      <c r="AX57" s="130">
        <f>'02 - Podhled SŽ'!J37</f>
        <v>0</v>
      </c>
      <c r="AY57" s="130">
        <f>'02 - Podhled SŽ'!J38</f>
        <v>0</v>
      </c>
      <c r="AZ57" s="130">
        <f>'02 - Podhled SŽ'!F35</f>
        <v>0</v>
      </c>
      <c r="BA57" s="130">
        <f>'02 - Podhled SŽ'!F36</f>
        <v>0</v>
      </c>
      <c r="BB57" s="130">
        <f>'02 - Podhled SŽ'!F37</f>
        <v>0</v>
      </c>
      <c r="BC57" s="130">
        <f>'02 - Podhled SŽ'!F38</f>
        <v>0</v>
      </c>
      <c r="BD57" s="132">
        <f>'02 - Podhled SŽ'!F39</f>
        <v>0</v>
      </c>
      <c r="BE57" s="4"/>
      <c r="BT57" s="133" t="s">
        <v>78</v>
      </c>
      <c r="BV57" s="133" t="s">
        <v>71</v>
      </c>
      <c r="BW57" s="133" t="s">
        <v>86</v>
      </c>
      <c r="BX57" s="133" t="s">
        <v>77</v>
      </c>
      <c r="CL57" s="133" t="s">
        <v>19</v>
      </c>
    </row>
    <row r="58" s="4" customFormat="1" ht="16.5" customHeight="1">
      <c r="A58" s="124" t="s">
        <v>79</v>
      </c>
      <c r="B58" s="63"/>
      <c r="C58" s="125"/>
      <c r="D58" s="125"/>
      <c r="E58" s="126" t="s">
        <v>87</v>
      </c>
      <c r="F58" s="126"/>
      <c r="G58" s="126"/>
      <c r="H58" s="126"/>
      <c r="I58" s="126"/>
      <c r="J58" s="125"/>
      <c r="K58" s="126" t="s">
        <v>88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'03 - Elektroinstalace SŽ'!J32</f>
        <v>0</v>
      </c>
      <c r="AH58" s="125"/>
      <c r="AI58" s="125"/>
      <c r="AJ58" s="125"/>
      <c r="AK58" s="125"/>
      <c r="AL58" s="125"/>
      <c r="AM58" s="125"/>
      <c r="AN58" s="127">
        <f>SUM(AG58,AT58)</f>
        <v>0</v>
      </c>
      <c r="AO58" s="125"/>
      <c r="AP58" s="125"/>
      <c r="AQ58" s="128" t="s">
        <v>82</v>
      </c>
      <c r="AR58" s="65"/>
      <c r="AS58" s="129">
        <v>0</v>
      </c>
      <c r="AT58" s="130">
        <f>ROUND(SUM(AV58:AW58),2)</f>
        <v>0</v>
      </c>
      <c r="AU58" s="131">
        <f>'03 - Elektroinstalace SŽ'!P86</f>
        <v>0</v>
      </c>
      <c r="AV58" s="130">
        <f>'03 - Elektroinstalace SŽ'!J35</f>
        <v>0</v>
      </c>
      <c r="AW58" s="130">
        <f>'03 - Elektroinstalace SŽ'!J36</f>
        <v>0</v>
      </c>
      <c r="AX58" s="130">
        <f>'03 - Elektroinstalace SŽ'!J37</f>
        <v>0</v>
      </c>
      <c r="AY58" s="130">
        <f>'03 - Elektroinstalace SŽ'!J38</f>
        <v>0</v>
      </c>
      <c r="AZ58" s="130">
        <f>'03 - Elektroinstalace SŽ'!F35</f>
        <v>0</v>
      </c>
      <c r="BA58" s="130">
        <f>'03 - Elektroinstalace SŽ'!F36</f>
        <v>0</v>
      </c>
      <c r="BB58" s="130">
        <f>'03 - Elektroinstalace SŽ'!F37</f>
        <v>0</v>
      </c>
      <c r="BC58" s="130">
        <f>'03 - Elektroinstalace SŽ'!F38</f>
        <v>0</v>
      </c>
      <c r="BD58" s="132">
        <f>'03 - Elektroinstalace SŽ'!F39</f>
        <v>0</v>
      </c>
      <c r="BE58" s="4"/>
      <c r="BT58" s="133" t="s">
        <v>78</v>
      </c>
      <c r="BV58" s="133" t="s">
        <v>71</v>
      </c>
      <c r="BW58" s="133" t="s">
        <v>89</v>
      </c>
      <c r="BX58" s="133" t="s">
        <v>77</v>
      </c>
      <c r="CL58" s="133" t="s">
        <v>19</v>
      </c>
    </row>
    <row r="59" s="4" customFormat="1" ht="16.5" customHeight="1">
      <c r="A59" s="124" t="s">
        <v>79</v>
      </c>
      <c r="B59" s="63"/>
      <c r="C59" s="125"/>
      <c r="D59" s="125"/>
      <c r="E59" s="126" t="s">
        <v>90</v>
      </c>
      <c r="F59" s="126"/>
      <c r="G59" s="126"/>
      <c r="H59" s="126"/>
      <c r="I59" s="126"/>
      <c r="J59" s="125"/>
      <c r="K59" s="126" t="s">
        <v>91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'04 - Informačních systém SŽ'!J32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82</v>
      </c>
      <c r="AR59" s="65"/>
      <c r="AS59" s="129">
        <v>0</v>
      </c>
      <c r="AT59" s="130">
        <f>ROUND(SUM(AV59:AW59),2)</f>
        <v>0</v>
      </c>
      <c r="AU59" s="131">
        <f>'04 - Informačních systém SŽ'!P86</f>
        <v>0</v>
      </c>
      <c r="AV59" s="130">
        <f>'04 - Informačních systém SŽ'!J35</f>
        <v>0</v>
      </c>
      <c r="AW59" s="130">
        <f>'04 - Informačních systém SŽ'!J36</f>
        <v>0</v>
      </c>
      <c r="AX59" s="130">
        <f>'04 - Informačních systém SŽ'!J37</f>
        <v>0</v>
      </c>
      <c r="AY59" s="130">
        <f>'04 - Informačních systém SŽ'!J38</f>
        <v>0</v>
      </c>
      <c r="AZ59" s="130">
        <f>'04 - Informačních systém SŽ'!F35</f>
        <v>0</v>
      </c>
      <c r="BA59" s="130">
        <f>'04 - Informačních systém SŽ'!F36</f>
        <v>0</v>
      </c>
      <c r="BB59" s="130">
        <f>'04 - Informačních systém SŽ'!F37</f>
        <v>0</v>
      </c>
      <c r="BC59" s="130">
        <f>'04 - Informačních systém SŽ'!F38</f>
        <v>0</v>
      </c>
      <c r="BD59" s="132">
        <f>'04 - Informačních systém SŽ'!F39</f>
        <v>0</v>
      </c>
      <c r="BE59" s="4"/>
      <c r="BT59" s="133" t="s">
        <v>78</v>
      </c>
      <c r="BV59" s="133" t="s">
        <v>71</v>
      </c>
      <c r="BW59" s="133" t="s">
        <v>92</v>
      </c>
      <c r="BX59" s="133" t="s">
        <v>77</v>
      </c>
      <c r="CL59" s="133" t="s">
        <v>19</v>
      </c>
    </row>
    <row r="60" s="7" customFormat="1" ht="16.5" customHeight="1">
      <c r="A60" s="7"/>
      <c r="B60" s="111"/>
      <c r="C60" s="112"/>
      <c r="D60" s="113" t="s">
        <v>93</v>
      </c>
      <c r="E60" s="113"/>
      <c r="F60" s="113"/>
      <c r="G60" s="113"/>
      <c r="H60" s="113"/>
      <c r="I60" s="114"/>
      <c r="J60" s="113" t="s">
        <v>94</v>
      </c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  <c r="AF60" s="113"/>
      <c r="AG60" s="115">
        <f>ROUND(SUM(AG61:AG63),2)</f>
        <v>0</v>
      </c>
      <c r="AH60" s="114"/>
      <c r="AI60" s="114"/>
      <c r="AJ60" s="114"/>
      <c r="AK60" s="114"/>
      <c r="AL60" s="114"/>
      <c r="AM60" s="114"/>
      <c r="AN60" s="116">
        <f>SUM(AG60,AT60)</f>
        <v>0</v>
      </c>
      <c r="AO60" s="114"/>
      <c r="AP60" s="114"/>
      <c r="AQ60" s="117" t="s">
        <v>75</v>
      </c>
      <c r="AR60" s="118"/>
      <c r="AS60" s="119">
        <f>ROUND(SUM(AS61:AS63),2)</f>
        <v>0</v>
      </c>
      <c r="AT60" s="120">
        <f>ROUND(SUM(AV60:AW60),2)</f>
        <v>0</v>
      </c>
      <c r="AU60" s="121">
        <f>ROUND(SUM(AU61:AU63),5)</f>
        <v>0</v>
      </c>
      <c r="AV60" s="120">
        <f>ROUND(AZ60*L29,2)</f>
        <v>0</v>
      </c>
      <c r="AW60" s="120">
        <f>ROUND(BA60*L30,2)</f>
        <v>0</v>
      </c>
      <c r="AX60" s="120">
        <f>ROUND(BB60*L29,2)</f>
        <v>0</v>
      </c>
      <c r="AY60" s="120">
        <f>ROUND(BC60*L30,2)</f>
        <v>0</v>
      </c>
      <c r="AZ60" s="120">
        <f>ROUND(SUM(AZ61:AZ63),2)</f>
        <v>0</v>
      </c>
      <c r="BA60" s="120">
        <f>ROUND(SUM(BA61:BA63),2)</f>
        <v>0</v>
      </c>
      <c r="BB60" s="120">
        <f>ROUND(SUM(BB61:BB63),2)</f>
        <v>0</v>
      </c>
      <c r="BC60" s="120">
        <f>ROUND(SUM(BC61:BC63),2)</f>
        <v>0</v>
      </c>
      <c r="BD60" s="122">
        <f>ROUND(SUM(BD61:BD63),2)</f>
        <v>0</v>
      </c>
      <c r="BE60" s="7"/>
      <c r="BS60" s="123" t="s">
        <v>68</v>
      </c>
      <c r="BT60" s="123" t="s">
        <v>76</v>
      </c>
      <c r="BU60" s="123" t="s">
        <v>70</v>
      </c>
      <c r="BV60" s="123" t="s">
        <v>71</v>
      </c>
      <c r="BW60" s="123" t="s">
        <v>95</v>
      </c>
      <c r="BX60" s="123" t="s">
        <v>5</v>
      </c>
      <c r="CL60" s="123" t="s">
        <v>19</v>
      </c>
      <c r="CM60" s="123" t="s">
        <v>78</v>
      </c>
    </row>
    <row r="61" s="4" customFormat="1" ht="16.5" customHeight="1">
      <c r="A61" s="124" t="s">
        <v>79</v>
      </c>
      <c r="B61" s="63"/>
      <c r="C61" s="125"/>
      <c r="D61" s="125"/>
      <c r="E61" s="126" t="s">
        <v>96</v>
      </c>
      <c r="F61" s="126"/>
      <c r="G61" s="126"/>
      <c r="H61" s="126"/>
      <c r="I61" s="126"/>
      <c r="J61" s="125"/>
      <c r="K61" s="126" t="s">
        <v>97</v>
      </c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7">
        <f>'05 - Podchod RSM'!J32</f>
        <v>0</v>
      </c>
      <c r="AH61" s="125"/>
      <c r="AI61" s="125"/>
      <c r="AJ61" s="125"/>
      <c r="AK61" s="125"/>
      <c r="AL61" s="125"/>
      <c r="AM61" s="125"/>
      <c r="AN61" s="127">
        <f>SUM(AG61,AT61)</f>
        <v>0</v>
      </c>
      <c r="AO61" s="125"/>
      <c r="AP61" s="125"/>
      <c r="AQ61" s="128" t="s">
        <v>82</v>
      </c>
      <c r="AR61" s="65"/>
      <c r="AS61" s="129">
        <v>0</v>
      </c>
      <c r="AT61" s="130">
        <f>ROUND(SUM(AV61:AW61),2)</f>
        <v>0</v>
      </c>
      <c r="AU61" s="131">
        <f>'05 - Podchod RSM'!P98</f>
        <v>0</v>
      </c>
      <c r="AV61" s="130">
        <f>'05 - Podchod RSM'!J35</f>
        <v>0</v>
      </c>
      <c r="AW61" s="130">
        <f>'05 - Podchod RSM'!J36</f>
        <v>0</v>
      </c>
      <c r="AX61" s="130">
        <f>'05 - Podchod RSM'!J37</f>
        <v>0</v>
      </c>
      <c r="AY61" s="130">
        <f>'05 - Podchod RSM'!J38</f>
        <v>0</v>
      </c>
      <c r="AZ61" s="130">
        <f>'05 - Podchod RSM'!F35</f>
        <v>0</v>
      </c>
      <c r="BA61" s="130">
        <f>'05 - Podchod RSM'!F36</f>
        <v>0</v>
      </c>
      <c r="BB61" s="130">
        <f>'05 - Podchod RSM'!F37</f>
        <v>0</v>
      </c>
      <c r="BC61" s="130">
        <f>'05 - Podchod RSM'!F38</f>
        <v>0</v>
      </c>
      <c r="BD61" s="132">
        <f>'05 - Podchod RSM'!F39</f>
        <v>0</v>
      </c>
      <c r="BE61" s="4"/>
      <c r="BT61" s="133" t="s">
        <v>78</v>
      </c>
      <c r="BV61" s="133" t="s">
        <v>71</v>
      </c>
      <c r="BW61" s="133" t="s">
        <v>98</v>
      </c>
      <c r="BX61" s="133" t="s">
        <v>95</v>
      </c>
      <c r="CL61" s="133" t="s">
        <v>19</v>
      </c>
    </row>
    <row r="62" s="4" customFormat="1" ht="16.5" customHeight="1">
      <c r="A62" s="124" t="s">
        <v>79</v>
      </c>
      <c r="B62" s="63"/>
      <c r="C62" s="125"/>
      <c r="D62" s="125"/>
      <c r="E62" s="126" t="s">
        <v>99</v>
      </c>
      <c r="F62" s="126"/>
      <c r="G62" s="126"/>
      <c r="H62" s="126"/>
      <c r="I62" s="126"/>
      <c r="J62" s="125"/>
      <c r="K62" s="126" t="s">
        <v>100</v>
      </c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7">
        <f>'06 - Podhled RSM'!J32</f>
        <v>0</v>
      </c>
      <c r="AH62" s="125"/>
      <c r="AI62" s="125"/>
      <c r="AJ62" s="125"/>
      <c r="AK62" s="125"/>
      <c r="AL62" s="125"/>
      <c r="AM62" s="125"/>
      <c r="AN62" s="127">
        <f>SUM(AG62,AT62)</f>
        <v>0</v>
      </c>
      <c r="AO62" s="125"/>
      <c r="AP62" s="125"/>
      <c r="AQ62" s="128" t="s">
        <v>82</v>
      </c>
      <c r="AR62" s="65"/>
      <c r="AS62" s="129">
        <v>0</v>
      </c>
      <c r="AT62" s="130">
        <f>ROUND(SUM(AV62:AW62),2)</f>
        <v>0</v>
      </c>
      <c r="AU62" s="131">
        <f>'06 - Podhled RSM'!P87</f>
        <v>0</v>
      </c>
      <c r="AV62" s="130">
        <f>'06 - Podhled RSM'!J35</f>
        <v>0</v>
      </c>
      <c r="AW62" s="130">
        <f>'06 - Podhled RSM'!J36</f>
        <v>0</v>
      </c>
      <c r="AX62" s="130">
        <f>'06 - Podhled RSM'!J37</f>
        <v>0</v>
      </c>
      <c r="AY62" s="130">
        <f>'06 - Podhled RSM'!J38</f>
        <v>0</v>
      </c>
      <c r="AZ62" s="130">
        <f>'06 - Podhled RSM'!F35</f>
        <v>0</v>
      </c>
      <c r="BA62" s="130">
        <f>'06 - Podhled RSM'!F36</f>
        <v>0</v>
      </c>
      <c r="BB62" s="130">
        <f>'06 - Podhled RSM'!F37</f>
        <v>0</v>
      </c>
      <c r="BC62" s="130">
        <f>'06 - Podhled RSM'!F38</f>
        <v>0</v>
      </c>
      <c r="BD62" s="132">
        <f>'06 - Podhled RSM'!F39</f>
        <v>0</v>
      </c>
      <c r="BE62" s="4"/>
      <c r="BT62" s="133" t="s">
        <v>78</v>
      </c>
      <c r="BV62" s="133" t="s">
        <v>71</v>
      </c>
      <c r="BW62" s="133" t="s">
        <v>101</v>
      </c>
      <c r="BX62" s="133" t="s">
        <v>95</v>
      </c>
      <c r="CL62" s="133" t="s">
        <v>19</v>
      </c>
    </row>
    <row r="63" s="4" customFormat="1" ht="16.5" customHeight="1">
      <c r="A63" s="124" t="s">
        <v>79</v>
      </c>
      <c r="B63" s="63"/>
      <c r="C63" s="125"/>
      <c r="D63" s="125"/>
      <c r="E63" s="126" t="s">
        <v>102</v>
      </c>
      <c r="F63" s="126"/>
      <c r="G63" s="126"/>
      <c r="H63" s="126"/>
      <c r="I63" s="126"/>
      <c r="J63" s="125"/>
      <c r="K63" s="126" t="s">
        <v>103</v>
      </c>
      <c r="L63" s="126"/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7">
        <f>'07 - Elektroinstalace RSM'!J32</f>
        <v>0</v>
      </c>
      <c r="AH63" s="125"/>
      <c r="AI63" s="125"/>
      <c r="AJ63" s="125"/>
      <c r="AK63" s="125"/>
      <c r="AL63" s="125"/>
      <c r="AM63" s="125"/>
      <c r="AN63" s="127">
        <f>SUM(AG63,AT63)</f>
        <v>0</v>
      </c>
      <c r="AO63" s="125"/>
      <c r="AP63" s="125"/>
      <c r="AQ63" s="128" t="s">
        <v>82</v>
      </c>
      <c r="AR63" s="65"/>
      <c r="AS63" s="129">
        <v>0</v>
      </c>
      <c r="AT63" s="130">
        <f>ROUND(SUM(AV63:AW63),2)</f>
        <v>0</v>
      </c>
      <c r="AU63" s="131">
        <f>'07 - Elektroinstalace RSM'!P86</f>
        <v>0</v>
      </c>
      <c r="AV63" s="130">
        <f>'07 - Elektroinstalace RSM'!J35</f>
        <v>0</v>
      </c>
      <c r="AW63" s="130">
        <f>'07 - Elektroinstalace RSM'!J36</f>
        <v>0</v>
      </c>
      <c r="AX63" s="130">
        <f>'07 - Elektroinstalace RSM'!J37</f>
        <v>0</v>
      </c>
      <c r="AY63" s="130">
        <f>'07 - Elektroinstalace RSM'!J38</f>
        <v>0</v>
      </c>
      <c r="AZ63" s="130">
        <f>'07 - Elektroinstalace RSM'!F35</f>
        <v>0</v>
      </c>
      <c r="BA63" s="130">
        <f>'07 - Elektroinstalace RSM'!F36</f>
        <v>0</v>
      </c>
      <c r="BB63" s="130">
        <f>'07 - Elektroinstalace RSM'!F37</f>
        <v>0</v>
      </c>
      <c r="BC63" s="130">
        <f>'07 - Elektroinstalace RSM'!F38</f>
        <v>0</v>
      </c>
      <c r="BD63" s="132">
        <f>'07 - Elektroinstalace RSM'!F39</f>
        <v>0</v>
      </c>
      <c r="BE63" s="4"/>
      <c r="BT63" s="133" t="s">
        <v>78</v>
      </c>
      <c r="BV63" s="133" t="s">
        <v>71</v>
      </c>
      <c r="BW63" s="133" t="s">
        <v>104</v>
      </c>
      <c r="BX63" s="133" t="s">
        <v>95</v>
      </c>
      <c r="CL63" s="133" t="s">
        <v>19</v>
      </c>
    </row>
    <row r="64" s="7" customFormat="1" ht="24.75" customHeight="1">
      <c r="A64" s="7"/>
      <c r="B64" s="111"/>
      <c r="C64" s="112"/>
      <c r="D64" s="113" t="s">
        <v>105</v>
      </c>
      <c r="E64" s="113"/>
      <c r="F64" s="113"/>
      <c r="G64" s="113"/>
      <c r="H64" s="113"/>
      <c r="I64" s="114"/>
      <c r="J64" s="113" t="s">
        <v>105</v>
      </c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  <c r="V64" s="113"/>
      <c r="W64" s="113"/>
      <c r="X64" s="113"/>
      <c r="Y64" s="113"/>
      <c r="Z64" s="113"/>
      <c r="AA64" s="113"/>
      <c r="AB64" s="113"/>
      <c r="AC64" s="113"/>
      <c r="AD64" s="113"/>
      <c r="AE64" s="113"/>
      <c r="AF64" s="113"/>
      <c r="AG64" s="115">
        <f>ROUND(AG65,2)</f>
        <v>0</v>
      </c>
      <c r="AH64" s="114"/>
      <c r="AI64" s="114"/>
      <c r="AJ64" s="114"/>
      <c r="AK64" s="114"/>
      <c r="AL64" s="114"/>
      <c r="AM64" s="114"/>
      <c r="AN64" s="116">
        <f>SUM(AG64,AT64)</f>
        <v>0</v>
      </c>
      <c r="AO64" s="114"/>
      <c r="AP64" s="114"/>
      <c r="AQ64" s="117" t="s">
        <v>75</v>
      </c>
      <c r="AR64" s="118"/>
      <c r="AS64" s="119">
        <f>ROUND(AS65,2)</f>
        <v>0</v>
      </c>
      <c r="AT64" s="120">
        <f>ROUND(SUM(AV64:AW64),2)</f>
        <v>0</v>
      </c>
      <c r="AU64" s="121">
        <f>ROUND(AU65,5)</f>
        <v>0</v>
      </c>
      <c r="AV64" s="120">
        <f>ROUND(AZ64*L29,2)</f>
        <v>0</v>
      </c>
      <c r="AW64" s="120">
        <f>ROUND(BA64*L30,2)</f>
        <v>0</v>
      </c>
      <c r="AX64" s="120">
        <f>ROUND(BB64*L29,2)</f>
        <v>0</v>
      </c>
      <c r="AY64" s="120">
        <f>ROUND(BC64*L30,2)</f>
        <v>0</v>
      </c>
      <c r="AZ64" s="120">
        <f>ROUND(AZ65,2)</f>
        <v>0</v>
      </c>
      <c r="BA64" s="120">
        <f>ROUND(BA65,2)</f>
        <v>0</v>
      </c>
      <c r="BB64" s="120">
        <f>ROUND(BB65,2)</f>
        <v>0</v>
      </c>
      <c r="BC64" s="120">
        <f>ROUND(BC65,2)</f>
        <v>0</v>
      </c>
      <c r="BD64" s="122">
        <f>ROUND(BD65,2)</f>
        <v>0</v>
      </c>
      <c r="BE64" s="7"/>
      <c r="BS64" s="123" t="s">
        <v>68</v>
      </c>
      <c r="BT64" s="123" t="s">
        <v>76</v>
      </c>
      <c r="BU64" s="123" t="s">
        <v>70</v>
      </c>
      <c r="BV64" s="123" t="s">
        <v>71</v>
      </c>
      <c r="BW64" s="123" t="s">
        <v>106</v>
      </c>
      <c r="BX64" s="123" t="s">
        <v>5</v>
      </c>
      <c r="CL64" s="123" t="s">
        <v>19</v>
      </c>
      <c r="CM64" s="123" t="s">
        <v>78</v>
      </c>
    </row>
    <row r="65" s="4" customFormat="1" ht="16.5" customHeight="1">
      <c r="A65" s="124" t="s">
        <v>79</v>
      </c>
      <c r="B65" s="63"/>
      <c r="C65" s="125"/>
      <c r="D65" s="125"/>
      <c r="E65" s="126" t="s">
        <v>105</v>
      </c>
      <c r="F65" s="126"/>
      <c r="G65" s="126"/>
      <c r="H65" s="126"/>
      <c r="I65" s="126"/>
      <c r="J65" s="125"/>
      <c r="K65" s="126" t="s">
        <v>105</v>
      </c>
      <c r="L65" s="126"/>
      <c r="M65" s="126"/>
      <c r="N65" s="126"/>
      <c r="O65" s="126"/>
      <c r="P65" s="126"/>
      <c r="Q65" s="126"/>
      <c r="R65" s="126"/>
      <c r="S65" s="126"/>
      <c r="T65" s="126"/>
      <c r="U65" s="126"/>
      <c r="V65" s="126"/>
      <c r="W65" s="126"/>
      <c r="X65" s="126"/>
      <c r="Y65" s="126"/>
      <c r="Z65" s="126"/>
      <c r="AA65" s="126"/>
      <c r="AB65" s="126"/>
      <c r="AC65" s="126"/>
      <c r="AD65" s="126"/>
      <c r="AE65" s="126"/>
      <c r="AF65" s="126"/>
      <c r="AG65" s="127">
        <f>'VRN SŽ - VRN SŽ'!J32</f>
        <v>0</v>
      </c>
      <c r="AH65" s="125"/>
      <c r="AI65" s="125"/>
      <c r="AJ65" s="125"/>
      <c r="AK65" s="125"/>
      <c r="AL65" s="125"/>
      <c r="AM65" s="125"/>
      <c r="AN65" s="127">
        <f>SUM(AG65,AT65)</f>
        <v>0</v>
      </c>
      <c r="AO65" s="125"/>
      <c r="AP65" s="125"/>
      <c r="AQ65" s="128" t="s">
        <v>82</v>
      </c>
      <c r="AR65" s="65"/>
      <c r="AS65" s="129">
        <v>0</v>
      </c>
      <c r="AT65" s="130">
        <f>ROUND(SUM(AV65:AW65),2)</f>
        <v>0</v>
      </c>
      <c r="AU65" s="131">
        <f>'VRN SŽ - VRN SŽ'!P91</f>
        <v>0</v>
      </c>
      <c r="AV65" s="130">
        <f>'VRN SŽ - VRN SŽ'!J35</f>
        <v>0</v>
      </c>
      <c r="AW65" s="130">
        <f>'VRN SŽ - VRN SŽ'!J36</f>
        <v>0</v>
      </c>
      <c r="AX65" s="130">
        <f>'VRN SŽ - VRN SŽ'!J37</f>
        <v>0</v>
      </c>
      <c r="AY65" s="130">
        <f>'VRN SŽ - VRN SŽ'!J38</f>
        <v>0</v>
      </c>
      <c r="AZ65" s="130">
        <f>'VRN SŽ - VRN SŽ'!F35</f>
        <v>0</v>
      </c>
      <c r="BA65" s="130">
        <f>'VRN SŽ - VRN SŽ'!F36</f>
        <v>0</v>
      </c>
      <c r="BB65" s="130">
        <f>'VRN SŽ - VRN SŽ'!F37</f>
        <v>0</v>
      </c>
      <c r="BC65" s="130">
        <f>'VRN SŽ - VRN SŽ'!F38</f>
        <v>0</v>
      </c>
      <c r="BD65" s="132">
        <f>'VRN SŽ - VRN SŽ'!F39</f>
        <v>0</v>
      </c>
      <c r="BE65" s="4"/>
      <c r="BT65" s="133" t="s">
        <v>78</v>
      </c>
      <c r="BV65" s="133" t="s">
        <v>71</v>
      </c>
      <c r="BW65" s="133" t="s">
        <v>107</v>
      </c>
      <c r="BX65" s="133" t="s">
        <v>106</v>
      </c>
      <c r="CL65" s="133" t="s">
        <v>19</v>
      </c>
    </row>
    <row r="66" s="7" customFormat="1" ht="24.75" customHeight="1">
      <c r="A66" s="7"/>
      <c r="B66" s="111"/>
      <c r="C66" s="112"/>
      <c r="D66" s="113" t="s">
        <v>108</v>
      </c>
      <c r="E66" s="113"/>
      <c r="F66" s="113"/>
      <c r="G66" s="113"/>
      <c r="H66" s="113"/>
      <c r="I66" s="114"/>
      <c r="J66" s="113" t="s">
        <v>108</v>
      </c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3"/>
      <c r="Z66" s="113"/>
      <c r="AA66" s="113"/>
      <c r="AB66" s="113"/>
      <c r="AC66" s="113"/>
      <c r="AD66" s="113"/>
      <c r="AE66" s="113"/>
      <c r="AF66" s="113"/>
      <c r="AG66" s="115">
        <f>ROUND(AG67,2)</f>
        <v>0</v>
      </c>
      <c r="AH66" s="114"/>
      <c r="AI66" s="114"/>
      <c r="AJ66" s="114"/>
      <c r="AK66" s="114"/>
      <c r="AL66" s="114"/>
      <c r="AM66" s="114"/>
      <c r="AN66" s="116">
        <f>SUM(AG66,AT66)</f>
        <v>0</v>
      </c>
      <c r="AO66" s="114"/>
      <c r="AP66" s="114"/>
      <c r="AQ66" s="117" t="s">
        <v>75</v>
      </c>
      <c r="AR66" s="118"/>
      <c r="AS66" s="119">
        <f>ROUND(AS67,2)</f>
        <v>0</v>
      </c>
      <c r="AT66" s="120">
        <f>ROUND(SUM(AV66:AW66),2)</f>
        <v>0</v>
      </c>
      <c r="AU66" s="121">
        <f>ROUND(AU67,5)</f>
        <v>0</v>
      </c>
      <c r="AV66" s="120">
        <f>ROUND(AZ66*L29,2)</f>
        <v>0</v>
      </c>
      <c r="AW66" s="120">
        <f>ROUND(BA66*L30,2)</f>
        <v>0</v>
      </c>
      <c r="AX66" s="120">
        <f>ROUND(BB66*L29,2)</f>
        <v>0</v>
      </c>
      <c r="AY66" s="120">
        <f>ROUND(BC66*L30,2)</f>
        <v>0</v>
      </c>
      <c r="AZ66" s="120">
        <f>ROUND(AZ67,2)</f>
        <v>0</v>
      </c>
      <c r="BA66" s="120">
        <f>ROUND(BA67,2)</f>
        <v>0</v>
      </c>
      <c r="BB66" s="120">
        <f>ROUND(BB67,2)</f>
        <v>0</v>
      </c>
      <c r="BC66" s="120">
        <f>ROUND(BC67,2)</f>
        <v>0</v>
      </c>
      <c r="BD66" s="122">
        <f>ROUND(BD67,2)</f>
        <v>0</v>
      </c>
      <c r="BE66" s="7"/>
      <c r="BS66" s="123" t="s">
        <v>68</v>
      </c>
      <c r="BT66" s="123" t="s">
        <v>76</v>
      </c>
      <c r="BU66" s="123" t="s">
        <v>70</v>
      </c>
      <c r="BV66" s="123" t="s">
        <v>71</v>
      </c>
      <c r="BW66" s="123" t="s">
        <v>109</v>
      </c>
      <c r="BX66" s="123" t="s">
        <v>5</v>
      </c>
      <c r="CL66" s="123" t="s">
        <v>19</v>
      </c>
      <c r="CM66" s="123" t="s">
        <v>78</v>
      </c>
    </row>
    <row r="67" s="4" customFormat="1" ht="23.25" customHeight="1">
      <c r="A67" s="124" t="s">
        <v>79</v>
      </c>
      <c r="B67" s="63"/>
      <c r="C67" s="125"/>
      <c r="D67" s="125"/>
      <c r="E67" s="126" t="s">
        <v>108</v>
      </c>
      <c r="F67" s="126"/>
      <c r="G67" s="126"/>
      <c r="H67" s="126"/>
      <c r="I67" s="126"/>
      <c r="J67" s="125"/>
      <c r="K67" s="126" t="s">
        <v>108</v>
      </c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7">
        <f>'VRN RSM - VRN RSM'!J32</f>
        <v>0</v>
      </c>
      <c r="AH67" s="125"/>
      <c r="AI67" s="125"/>
      <c r="AJ67" s="125"/>
      <c r="AK67" s="125"/>
      <c r="AL67" s="125"/>
      <c r="AM67" s="125"/>
      <c r="AN67" s="127">
        <f>SUM(AG67,AT67)</f>
        <v>0</v>
      </c>
      <c r="AO67" s="125"/>
      <c r="AP67" s="125"/>
      <c r="AQ67" s="128" t="s">
        <v>82</v>
      </c>
      <c r="AR67" s="65"/>
      <c r="AS67" s="134">
        <v>0</v>
      </c>
      <c r="AT67" s="135">
        <f>ROUND(SUM(AV67:AW67),2)</f>
        <v>0</v>
      </c>
      <c r="AU67" s="136">
        <f>'VRN RSM - VRN RSM'!P91</f>
        <v>0</v>
      </c>
      <c r="AV67" s="135">
        <f>'VRN RSM - VRN RSM'!J35</f>
        <v>0</v>
      </c>
      <c r="AW67" s="135">
        <f>'VRN RSM - VRN RSM'!J36</f>
        <v>0</v>
      </c>
      <c r="AX67" s="135">
        <f>'VRN RSM - VRN RSM'!J37</f>
        <v>0</v>
      </c>
      <c r="AY67" s="135">
        <f>'VRN RSM - VRN RSM'!J38</f>
        <v>0</v>
      </c>
      <c r="AZ67" s="135">
        <f>'VRN RSM - VRN RSM'!F35</f>
        <v>0</v>
      </c>
      <c r="BA67" s="135">
        <f>'VRN RSM - VRN RSM'!F36</f>
        <v>0</v>
      </c>
      <c r="BB67" s="135">
        <f>'VRN RSM - VRN RSM'!F37</f>
        <v>0</v>
      </c>
      <c r="BC67" s="135">
        <f>'VRN RSM - VRN RSM'!F38</f>
        <v>0</v>
      </c>
      <c r="BD67" s="137">
        <f>'VRN RSM - VRN RSM'!F39</f>
        <v>0</v>
      </c>
      <c r="BE67" s="4"/>
      <c r="BT67" s="133" t="s">
        <v>78</v>
      </c>
      <c r="BV67" s="133" t="s">
        <v>71</v>
      </c>
      <c r="BW67" s="133" t="s">
        <v>110</v>
      </c>
      <c r="BX67" s="133" t="s">
        <v>109</v>
      </c>
      <c r="CL67" s="133" t="s">
        <v>19</v>
      </c>
    </row>
    <row r="68" s="2" customFormat="1" ht="30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4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44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/>
    </row>
  </sheetData>
  <sheetProtection sheet="1" formatColumns="0" formatRows="0" objects="1" scenarios="1" spinCount="100000" saltValue="INveNjb/Zz5RPOWrU/W+oqMJVigO5foysIhGqNcexm2bM9m/2l/6r/4T8Cu7EnfvzSNCCLLCWDVG6d0KzBrf7w==" hashValue="QlX0HVTCL1GYlxyS8be6GYuq39bKEJPISe6qZPGgr29LE2/53/GtmevaQQz1u2FRcqheCX9AhxU08pYqydaZ/Q==" algorithmName="SHA-512" password="CC35"/>
  <mergeCells count="90">
    <mergeCell ref="C52:G52"/>
    <mergeCell ref="D64:H64"/>
    <mergeCell ref="D60:H60"/>
    <mergeCell ref="D55:H55"/>
    <mergeCell ref="E58:I58"/>
    <mergeCell ref="E56:I56"/>
    <mergeCell ref="E59:I59"/>
    <mergeCell ref="E61:I61"/>
    <mergeCell ref="E57:I57"/>
    <mergeCell ref="E62:I62"/>
    <mergeCell ref="E63:I63"/>
    <mergeCell ref="I52:AF52"/>
    <mergeCell ref="J55:AF55"/>
    <mergeCell ref="J64:AF64"/>
    <mergeCell ref="J60:AF60"/>
    <mergeCell ref="K61:AF61"/>
    <mergeCell ref="K57:AF57"/>
    <mergeCell ref="K62:AF62"/>
    <mergeCell ref="K63:AF63"/>
    <mergeCell ref="K59:AF59"/>
    <mergeCell ref="K56:AF56"/>
    <mergeCell ref="K58:AF58"/>
    <mergeCell ref="L45:AO45"/>
    <mergeCell ref="E65:I65"/>
    <mergeCell ref="K65:AF65"/>
    <mergeCell ref="D66:H66"/>
    <mergeCell ref="J66:AF66"/>
    <mergeCell ref="E67:I67"/>
    <mergeCell ref="K67:AF67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8:AM58"/>
    <mergeCell ref="AG63:AM63"/>
    <mergeCell ref="AG62:AM62"/>
    <mergeCell ref="AG52:AM52"/>
    <mergeCell ref="AG57:AM57"/>
    <mergeCell ref="AG60:AM60"/>
    <mergeCell ref="AG55:AM55"/>
    <mergeCell ref="AG61:AM61"/>
    <mergeCell ref="AG59:AM59"/>
    <mergeCell ref="AG56:AM56"/>
    <mergeCell ref="AG64:AM64"/>
    <mergeCell ref="AM47:AN47"/>
    <mergeCell ref="AM49:AP49"/>
    <mergeCell ref="AM50:AP50"/>
    <mergeCell ref="AN58:AP58"/>
    <mergeCell ref="AN52:AP52"/>
    <mergeCell ref="AN62:AP62"/>
    <mergeCell ref="AN55:AP55"/>
    <mergeCell ref="AN60:AP60"/>
    <mergeCell ref="AN59:AP59"/>
    <mergeCell ref="AN57:AP57"/>
    <mergeCell ref="AN63:AP63"/>
    <mergeCell ref="AN64:AP64"/>
    <mergeCell ref="AN61:AP61"/>
    <mergeCell ref="AN56:AP56"/>
    <mergeCell ref="AS49:AT51"/>
    <mergeCell ref="AN65:AP65"/>
    <mergeCell ref="AG65:AM65"/>
    <mergeCell ref="AN66:AP66"/>
    <mergeCell ref="AG66:AM66"/>
    <mergeCell ref="AN67:AP67"/>
    <mergeCell ref="AG67:AM67"/>
    <mergeCell ref="AN54:AP54"/>
  </mergeCells>
  <hyperlinks>
    <hyperlink ref="A56" location="'01 - Podchod SŽ'!C2" display="/"/>
    <hyperlink ref="A57" location="'02 - Podhled SŽ'!C2" display="/"/>
    <hyperlink ref="A58" location="'03 - Elektroinstalace SŽ'!C2" display="/"/>
    <hyperlink ref="A59" location="'04 - Informačních systém SŽ'!C2" display="/"/>
    <hyperlink ref="A61" location="'05 - Podchod RSM'!C2" display="/"/>
    <hyperlink ref="A62" location="'06 - Podhled RSM'!C2" display="/"/>
    <hyperlink ref="A63" location="'07 - Elektroinstalace RSM'!C2" display="/"/>
    <hyperlink ref="A65" location="'VRN SŽ - VRN SŽ'!C2" display="/"/>
    <hyperlink ref="A67" location="'VRN RSM - VRN RSM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78</v>
      </c>
    </row>
    <row r="4" s="1" customFormat="1" ht="24.96" customHeight="1">
      <c r="B4" s="20"/>
      <c r="D4" s="142" t="s">
        <v>111</v>
      </c>
      <c r="I4" s="138"/>
      <c r="L4" s="20"/>
      <c r="M4" s="143" t="s">
        <v>10</v>
      </c>
      <c r="AT4" s="17" t="s">
        <v>4</v>
      </c>
    </row>
    <row r="5" s="1" customFormat="1" ht="6.96" customHeight="1">
      <c r="B5" s="20"/>
      <c r="I5" s="138"/>
      <c r="L5" s="20"/>
    </row>
    <row r="6" s="1" customFormat="1" ht="12" customHeight="1">
      <c r="B6" s="20"/>
      <c r="D6" s="144" t="s">
        <v>16</v>
      </c>
      <c r="I6" s="138"/>
      <c r="L6" s="20"/>
    </row>
    <row r="7" s="1" customFormat="1" ht="16.5" customHeight="1">
      <c r="B7" s="20"/>
      <c r="E7" s="145" t="str">
        <f>'Rekapitulace zakázky'!K6</f>
        <v>Oprava příjezdového podchodu Brno hl.n.</v>
      </c>
      <c r="F7" s="144"/>
      <c r="G7" s="144"/>
      <c r="H7" s="144"/>
      <c r="I7" s="138"/>
      <c r="L7" s="20"/>
    </row>
    <row r="8" s="1" customFormat="1" ht="12" customHeight="1">
      <c r="B8" s="20"/>
      <c r="D8" s="144" t="s">
        <v>112</v>
      </c>
      <c r="I8" s="138"/>
      <c r="L8" s="20"/>
    </row>
    <row r="9" s="2" customFormat="1" ht="16.5" customHeight="1">
      <c r="A9" s="38"/>
      <c r="B9" s="44"/>
      <c r="C9" s="38"/>
      <c r="D9" s="38"/>
      <c r="E9" s="145" t="s">
        <v>554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114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8" t="s">
        <v>554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19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21</v>
      </c>
      <c r="E14" s="38"/>
      <c r="F14" s="133" t="s">
        <v>22</v>
      </c>
      <c r="G14" s="38"/>
      <c r="H14" s="38"/>
      <c r="I14" s="149" t="s">
        <v>23</v>
      </c>
      <c r="J14" s="150" t="str">
        <f>'Rekapitulace zakázky'!AN8</f>
        <v>3. 2. 2020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9" t="s">
        <v>26</v>
      </c>
      <c r="J16" s="133" t="str">
        <f>IF('Rekapitulace zakázky'!AN10="","",'Rekapitulace zakázky'!AN10)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zakázky'!E11="","",'Rekapitulace zakázky'!E11)</f>
        <v xml:space="preserve"> </v>
      </c>
      <c r="F17" s="38"/>
      <c r="G17" s="38"/>
      <c r="H17" s="38"/>
      <c r="I17" s="149" t="s">
        <v>27</v>
      </c>
      <c r="J17" s="133" t="str">
        <f>IF('Rekapitulace zakázky'!AN11="","",'Rekapitulace zakázky'!AN11)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28</v>
      </c>
      <c r="E19" s="38"/>
      <c r="F19" s="38"/>
      <c r="G19" s="38"/>
      <c r="H19" s="38"/>
      <c r="I19" s="149" t="s">
        <v>26</v>
      </c>
      <c r="J19" s="33" t="str">
        <f>'Rekapitulace zakázky'!AN13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3"/>
      <c r="G20" s="133"/>
      <c r="H20" s="133"/>
      <c r="I20" s="149" t="s">
        <v>27</v>
      </c>
      <c r="J20" s="33" t="str">
        <f>'Rekapitulace zakázky'!AN14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30</v>
      </c>
      <c r="E22" s="38"/>
      <c r="F22" s="38"/>
      <c r="G22" s="38"/>
      <c r="H22" s="38"/>
      <c r="I22" s="149" t="s">
        <v>26</v>
      </c>
      <c r="J22" s="133" t="str">
        <f>IF('Rekapitulace zakázky'!AN16="","",'Rekapitulace zakázky'!AN16)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9" t="s">
        <v>27</v>
      </c>
      <c r="J23" s="133" t="str">
        <f>IF('Rekapitulace zakázky'!AN17="","",'Rekapitulace zakázky'!AN17)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32</v>
      </c>
      <c r="E25" s="38"/>
      <c r="F25" s="38"/>
      <c r="G25" s="38"/>
      <c r="H25" s="38"/>
      <c r="I25" s="149" t="s">
        <v>26</v>
      </c>
      <c r="J25" s="133" t="str">
        <f>IF('Rekapitulace zakázky'!AN19="","",'Rekapitulace zakázky'!AN19)</f>
        <v/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zakázky'!E20="","",'Rekapitulace zakázky'!E20)</f>
        <v xml:space="preserve"> </v>
      </c>
      <c r="F26" s="38"/>
      <c r="G26" s="38"/>
      <c r="H26" s="38"/>
      <c r="I26" s="149" t="s">
        <v>27</v>
      </c>
      <c r="J26" s="133" t="str">
        <f>IF('Rekapitulace zakázky'!AN20="","",'Rekapitulace zakázky'!AN20)</f>
        <v/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33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35</v>
      </c>
      <c r="E32" s="38"/>
      <c r="F32" s="38"/>
      <c r="G32" s="38"/>
      <c r="H32" s="38"/>
      <c r="I32" s="146"/>
      <c r="J32" s="159">
        <f>ROUND(J91,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37</v>
      </c>
      <c r="G34" s="38"/>
      <c r="H34" s="38"/>
      <c r="I34" s="161" t="s">
        <v>36</v>
      </c>
      <c r="J34" s="160" t="s">
        <v>38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39</v>
      </c>
      <c r="E35" s="144" t="s">
        <v>40</v>
      </c>
      <c r="F35" s="163">
        <f>ROUND((SUM(BE91:BE105)),  2)</f>
        <v>0</v>
      </c>
      <c r="G35" s="38"/>
      <c r="H35" s="38"/>
      <c r="I35" s="164">
        <v>0.20999999999999999</v>
      </c>
      <c r="J35" s="163">
        <f>ROUND(((SUM(BE91:BE105))*I35),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4" t="s">
        <v>41</v>
      </c>
      <c r="F36" s="163">
        <f>ROUND((SUM(BF91:BF105)),  2)</f>
        <v>0</v>
      </c>
      <c r="G36" s="38"/>
      <c r="H36" s="38"/>
      <c r="I36" s="164">
        <v>0.14999999999999999</v>
      </c>
      <c r="J36" s="163">
        <f>ROUND(((SUM(BF91:BF105))*I36),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42</v>
      </c>
      <c r="F37" s="163">
        <f>ROUND((SUM(BG91:BG105)),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43</v>
      </c>
      <c r="F38" s="163">
        <f>ROUND((SUM(BH91:BH105)),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44</v>
      </c>
      <c r="F39" s="163">
        <f>ROUND((SUM(BI91:BI105)),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116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9" t="str">
        <f>E7</f>
        <v>Oprava příjezdového podchodu Brno hl.n.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112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9" t="s">
        <v>554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114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VRN RSM - VRN RSM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149" t="s">
        <v>23</v>
      </c>
      <c r="J56" s="72" t="str">
        <f>IF(J14="","",J14)</f>
        <v>3. 2. 2020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149" t="s">
        <v>30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149" t="s">
        <v>32</v>
      </c>
      <c r="J59" s="36" t="str">
        <f>E26</f>
        <v xml:space="preserve"> 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117</v>
      </c>
      <c r="D61" s="181"/>
      <c r="E61" s="181"/>
      <c r="F61" s="181"/>
      <c r="G61" s="181"/>
      <c r="H61" s="181"/>
      <c r="I61" s="182"/>
      <c r="J61" s="183" t="s">
        <v>118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67</v>
      </c>
      <c r="D63" s="40"/>
      <c r="E63" s="40"/>
      <c r="F63" s="40"/>
      <c r="G63" s="40"/>
      <c r="H63" s="40"/>
      <c r="I63" s="146"/>
      <c r="J63" s="102">
        <f>J91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119</v>
      </c>
    </row>
    <row r="64" s="9" customFormat="1" ht="24.96" customHeight="1">
      <c r="A64" s="9"/>
      <c r="B64" s="185"/>
      <c r="C64" s="186"/>
      <c r="D64" s="187" t="s">
        <v>512</v>
      </c>
      <c r="E64" s="188"/>
      <c r="F64" s="188"/>
      <c r="G64" s="188"/>
      <c r="H64" s="188"/>
      <c r="I64" s="189"/>
      <c r="J64" s="190">
        <f>J92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2"/>
      <c r="C65" s="125"/>
      <c r="D65" s="193" t="s">
        <v>513</v>
      </c>
      <c r="E65" s="194"/>
      <c r="F65" s="194"/>
      <c r="G65" s="194"/>
      <c r="H65" s="194"/>
      <c r="I65" s="195"/>
      <c r="J65" s="196">
        <f>J93</f>
        <v>0</v>
      </c>
      <c r="K65" s="125"/>
      <c r="L65" s="19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2"/>
      <c r="C66" s="125"/>
      <c r="D66" s="193" t="s">
        <v>514</v>
      </c>
      <c r="E66" s="194"/>
      <c r="F66" s="194"/>
      <c r="G66" s="194"/>
      <c r="H66" s="194"/>
      <c r="I66" s="195"/>
      <c r="J66" s="196">
        <f>J96</f>
        <v>0</v>
      </c>
      <c r="K66" s="125"/>
      <c r="L66" s="19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2"/>
      <c r="C67" s="125"/>
      <c r="D67" s="193" t="s">
        <v>515</v>
      </c>
      <c r="E67" s="194"/>
      <c r="F67" s="194"/>
      <c r="G67" s="194"/>
      <c r="H67" s="194"/>
      <c r="I67" s="195"/>
      <c r="J67" s="196">
        <f>J100</f>
        <v>0</v>
      </c>
      <c r="K67" s="125"/>
      <c r="L67" s="19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2"/>
      <c r="C68" s="125"/>
      <c r="D68" s="193" t="s">
        <v>516</v>
      </c>
      <c r="E68" s="194"/>
      <c r="F68" s="194"/>
      <c r="G68" s="194"/>
      <c r="H68" s="194"/>
      <c r="I68" s="195"/>
      <c r="J68" s="196">
        <f>J102</f>
        <v>0</v>
      </c>
      <c r="K68" s="125"/>
      <c r="L68" s="19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2"/>
      <c r="C69" s="125"/>
      <c r="D69" s="193" t="s">
        <v>517</v>
      </c>
      <c r="E69" s="194"/>
      <c r="F69" s="194"/>
      <c r="G69" s="194"/>
      <c r="H69" s="194"/>
      <c r="I69" s="195"/>
      <c r="J69" s="196">
        <f>J104</f>
        <v>0</v>
      </c>
      <c r="K69" s="125"/>
      <c r="L69" s="19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146"/>
      <c r="J70" s="40"/>
      <c r="K70" s="40"/>
      <c r="L70" s="14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175"/>
      <c r="J71" s="60"/>
      <c r="K71" s="60"/>
      <c r="L71" s="14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178"/>
      <c r="J75" s="62"/>
      <c r="K75" s="62"/>
      <c r="L75" s="14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135</v>
      </c>
      <c r="D76" s="40"/>
      <c r="E76" s="40"/>
      <c r="F76" s="40"/>
      <c r="G76" s="40"/>
      <c r="H76" s="40"/>
      <c r="I76" s="146"/>
      <c r="J76" s="40"/>
      <c r="K76" s="40"/>
      <c r="L76" s="14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79" t="str">
        <f>E7</f>
        <v>Oprava příjezdového podchodu Brno hl.n.</v>
      </c>
      <c r="F79" s="32"/>
      <c r="G79" s="32"/>
      <c r="H79" s="32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112</v>
      </c>
      <c r="D80" s="22"/>
      <c r="E80" s="22"/>
      <c r="F80" s="22"/>
      <c r="G80" s="22"/>
      <c r="H80" s="22"/>
      <c r="I80" s="138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79" t="s">
        <v>554</v>
      </c>
      <c r="F81" s="40"/>
      <c r="G81" s="40"/>
      <c r="H81" s="40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114</v>
      </c>
      <c r="D82" s="40"/>
      <c r="E82" s="40"/>
      <c r="F82" s="40"/>
      <c r="G82" s="40"/>
      <c r="H82" s="40"/>
      <c r="I82" s="146"/>
      <c r="J82" s="40"/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E11</f>
        <v>VRN RSM - VRN RSM</v>
      </c>
      <c r="F83" s="40"/>
      <c r="G83" s="40"/>
      <c r="H83" s="40"/>
      <c r="I83" s="146"/>
      <c r="J83" s="40"/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146"/>
      <c r="J84" s="40"/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F14</f>
        <v xml:space="preserve"> </v>
      </c>
      <c r="G85" s="40"/>
      <c r="H85" s="40"/>
      <c r="I85" s="149" t="s">
        <v>23</v>
      </c>
      <c r="J85" s="72" t="str">
        <f>IF(J14="","",J14)</f>
        <v>3. 2. 2020</v>
      </c>
      <c r="K85" s="40"/>
      <c r="L85" s="14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146"/>
      <c r="J86" s="40"/>
      <c r="K86" s="40"/>
      <c r="L86" s="14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 t="str">
        <f>E17</f>
        <v xml:space="preserve"> </v>
      </c>
      <c r="G87" s="40"/>
      <c r="H87" s="40"/>
      <c r="I87" s="149" t="s">
        <v>30</v>
      </c>
      <c r="J87" s="36" t="str">
        <f>E23</f>
        <v xml:space="preserve"> </v>
      </c>
      <c r="K87" s="40"/>
      <c r="L87" s="147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28</v>
      </c>
      <c r="D88" s="40"/>
      <c r="E88" s="40"/>
      <c r="F88" s="27" t="str">
        <f>IF(E20="","",E20)</f>
        <v>Vyplň údaj</v>
      </c>
      <c r="G88" s="40"/>
      <c r="H88" s="40"/>
      <c r="I88" s="149" t="s">
        <v>32</v>
      </c>
      <c r="J88" s="36" t="str">
        <f>E26</f>
        <v xml:space="preserve"> </v>
      </c>
      <c r="K88" s="40"/>
      <c r="L88" s="147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146"/>
      <c r="J89" s="40"/>
      <c r="K89" s="40"/>
      <c r="L89" s="147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98"/>
      <c r="B90" s="199"/>
      <c r="C90" s="200" t="s">
        <v>136</v>
      </c>
      <c r="D90" s="201" t="s">
        <v>54</v>
      </c>
      <c r="E90" s="201" t="s">
        <v>50</v>
      </c>
      <c r="F90" s="201" t="s">
        <v>51</v>
      </c>
      <c r="G90" s="201" t="s">
        <v>137</v>
      </c>
      <c r="H90" s="201" t="s">
        <v>138</v>
      </c>
      <c r="I90" s="202" t="s">
        <v>139</v>
      </c>
      <c r="J90" s="201" t="s">
        <v>118</v>
      </c>
      <c r="K90" s="203" t="s">
        <v>140</v>
      </c>
      <c r="L90" s="204"/>
      <c r="M90" s="92" t="s">
        <v>19</v>
      </c>
      <c r="N90" s="93" t="s">
        <v>39</v>
      </c>
      <c r="O90" s="93" t="s">
        <v>141</v>
      </c>
      <c r="P90" s="93" t="s">
        <v>142</v>
      </c>
      <c r="Q90" s="93" t="s">
        <v>143</v>
      </c>
      <c r="R90" s="93" t="s">
        <v>144</v>
      </c>
      <c r="S90" s="93" t="s">
        <v>145</v>
      </c>
      <c r="T90" s="94" t="s">
        <v>146</v>
      </c>
      <c r="U90" s="198"/>
      <c r="V90" s="198"/>
      <c r="W90" s="198"/>
      <c r="X90" s="198"/>
      <c r="Y90" s="198"/>
      <c r="Z90" s="198"/>
      <c r="AA90" s="198"/>
      <c r="AB90" s="198"/>
      <c r="AC90" s="198"/>
      <c r="AD90" s="198"/>
      <c r="AE90" s="198"/>
    </row>
    <row r="91" s="2" customFormat="1" ht="22.8" customHeight="1">
      <c r="A91" s="38"/>
      <c r="B91" s="39"/>
      <c r="C91" s="99" t="s">
        <v>147</v>
      </c>
      <c r="D91" s="40"/>
      <c r="E91" s="40"/>
      <c r="F91" s="40"/>
      <c r="G91" s="40"/>
      <c r="H91" s="40"/>
      <c r="I91" s="146"/>
      <c r="J91" s="205">
        <f>BK91</f>
        <v>0</v>
      </c>
      <c r="K91" s="40"/>
      <c r="L91" s="44"/>
      <c r="M91" s="95"/>
      <c r="N91" s="206"/>
      <c r="O91" s="96"/>
      <c r="P91" s="207">
        <f>P92</f>
        <v>0</v>
      </c>
      <c r="Q91" s="96"/>
      <c r="R91" s="207">
        <f>R92</f>
        <v>0</v>
      </c>
      <c r="S91" s="96"/>
      <c r="T91" s="208">
        <f>T92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68</v>
      </c>
      <c r="AU91" s="17" t="s">
        <v>119</v>
      </c>
      <c r="BK91" s="209">
        <f>BK92</f>
        <v>0</v>
      </c>
    </row>
    <row r="92" s="12" customFormat="1" ht="25.92" customHeight="1">
      <c r="A92" s="12"/>
      <c r="B92" s="210"/>
      <c r="C92" s="211"/>
      <c r="D92" s="212" t="s">
        <v>68</v>
      </c>
      <c r="E92" s="213" t="s">
        <v>518</v>
      </c>
      <c r="F92" s="213" t="s">
        <v>519</v>
      </c>
      <c r="G92" s="211"/>
      <c r="H92" s="211"/>
      <c r="I92" s="214"/>
      <c r="J92" s="215">
        <f>BK92</f>
        <v>0</v>
      </c>
      <c r="K92" s="211"/>
      <c r="L92" s="216"/>
      <c r="M92" s="217"/>
      <c r="N92" s="218"/>
      <c r="O92" s="218"/>
      <c r="P92" s="219">
        <f>P93+P96+P100+P102+P104</f>
        <v>0</v>
      </c>
      <c r="Q92" s="218"/>
      <c r="R92" s="219">
        <f>R93+R96+R100+R102+R104</f>
        <v>0</v>
      </c>
      <c r="S92" s="218"/>
      <c r="T92" s="220">
        <f>T93+T96+T100+T102+T104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21" t="s">
        <v>180</v>
      </c>
      <c r="AT92" s="222" t="s">
        <v>68</v>
      </c>
      <c r="AU92" s="222" t="s">
        <v>69</v>
      </c>
      <c r="AY92" s="221" t="s">
        <v>150</v>
      </c>
      <c r="BK92" s="223">
        <f>BK93+BK96+BK100+BK102+BK104</f>
        <v>0</v>
      </c>
    </row>
    <row r="93" s="12" customFormat="1" ht="22.8" customHeight="1">
      <c r="A93" s="12"/>
      <c r="B93" s="210"/>
      <c r="C93" s="211"/>
      <c r="D93" s="212" t="s">
        <v>68</v>
      </c>
      <c r="E93" s="224" t="s">
        <v>520</v>
      </c>
      <c r="F93" s="224" t="s">
        <v>521</v>
      </c>
      <c r="G93" s="211"/>
      <c r="H93" s="211"/>
      <c r="I93" s="214"/>
      <c r="J93" s="225">
        <f>BK93</f>
        <v>0</v>
      </c>
      <c r="K93" s="211"/>
      <c r="L93" s="216"/>
      <c r="M93" s="217"/>
      <c r="N93" s="218"/>
      <c r="O93" s="218"/>
      <c r="P93" s="219">
        <f>SUM(P94:P95)</f>
        <v>0</v>
      </c>
      <c r="Q93" s="218"/>
      <c r="R93" s="219">
        <f>SUM(R94:R95)</f>
        <v>0</v>
      </c>
      <c r="S93" s="218"/>
      <c r="T93" s="220">
        <f>SUM(T94:T95)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21" t="s">
        <v>180</v>
      </c>
      <c r="AT93" s="222" t="s">
        <v>68</v>
      </c>
      <c r="AU93" s="222" t="s">
        <v>76</v>
      </c>
      <c r="AY93" s="221" t="s">
        <v>150</v>
      </c>
      <c r="BK93" s="223">
        <f>SUM(BK94:BK95)</f>
        <v>0</v>
      </c>
    </row>
    <row r="94" s="2" customFormat="1" ht="16.5" customHeight="1">
      <c r="A94" s="38"/>
      <c r="B94" s="39"/>
      <c r="C94" s="226" t="s">
        <v>76</v>
      </c>
      <c r="D94" s="226" t="s">
        <v>152</v>
      </c>
      <c r="E94" s="227" t="s">
        <v>522</v>
      </c>
      <c r="F94" s="228" t="s">
        <v>523</v>
      </c>
      <c r="G94" s="229" t="s">
        <v>524</v>
      </c>
      <c r="H94" s="230">
        <v>1</v>
      </c>
      <c r="I94" s="231"/>
      <c r="J94" s="232">
        <f>ROUND(I94*H94,2)</f>
        <v>0</v>
      </c>
      <c r="K94" s="228" t="s">
        <v>156</v>
      </c>
      <c r="L94" s="44"/>
      <c r="M94" s="233" t="s">
        <v>19</v>
      </c>
      <c r="N94" s="234" t="s">
        <v>40</v>
      </c>
      <c r="O94" s="84"/>
      <c r="P94" s="235">
        <f>O94*H94</f>
        <v>0</v>
      </c>
      <c r="Q94" s="235">
        <v>0</v>
      </c>
      <c r="R94" s="235">
        <f>Q94*H94</f>
        <v>0</v>
      </c>
      <c r="S94" s="235">
        <v>0</v>
      </c>
      <c r="T94" s="23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37" t="s">
        <v>525</v>
      </c>
      <c r="AT94" s="237" t="s">
        <v>152</v>
      </c>
      <c r="AU94" s="237" t="s">
        <v>78</v>
      </c>
      <c r="AY94" s="17" t="s">
        <v>150</v>
      </c>
      <c r="BE94" s="238">
        <f>IF(N94="základní",J94,0)</f>
        <v>0</v>
      </c>
      <c r="BF94" s="238">
        <f>IF(N94="snížená",J94,0)</f>
        <v>0</v>
      </c>
      <c r="BG94" s="238">
        <f>IF(N94="zákl. přenesená",J94,0)</f>
        <v>0</v>
      </c>
      <c r="BH94" s="238">
        <f>IF(N94="sníž. přenesená",J94,0)</f>
        <v>0</v>
      </c>
      <c r="BI94" s="238">
        <f>IF(N94="nulová",J94,0)</f>
        <v>0</v>
      </c>
      <c r="BJ94" s="17" t="s">
        <v>76</v>
      </c>
      <c r="BK94" s="238">
        <f>ROUND(I94*H94,2)</f>
        <v>0</v>
      </c>
      <c r="BL94" s="17" t="s">
        <v>525</v>
      </c>
      <c r="BM94" s="237" t="s">
        <v>555</v>
      </c>
    </row>
    <row r="95" s="2" customFormat="1" ht="16.5" customHeight="1">
      <c r="A95" s="38"/>
      <c r="B95" s="39"/>
      <c r="C95" s="226" t="s">
        <v>78</v>
      </c>
      <c r="D95" s="226" t="s">
        <v>152</v>
      </c>
      <c r="E95" s="227" t="s">
        <v>527</v>
      </c>
      <c r="F95" s="228" t="s">
        <v>528</v>
      </c>
      <c r="G95" s="229" t="s">
        <v>524</v>
      </c>
      <c r="H95" s="230">
        <v>1</v>
      </c>
      <c r="I95" s="231"/>
      <c r="J95" s="232">
        <f>ROUND(I95*H95,2)</f>
        <v>0</v>
      </c>
      <c r="K95" s="228" t="s">
        <v>156</v>
      </c>
      <c r="L95" s="44"/>
      <c r="M95" s="233" t="s">
        <v>19</v>
      </c>
      <c r="N95" s="234" t="s">
        <v>40</v>
      </c>
      <c r="O95" s="84"/>
      <c r="P95" s="235">
        <f>O95*H95</f>
        <v>0</v>
      </c>
      <c r="Q95" s="235">
        <v>0</v>
      </c>
      <c r="R95" s="235">
        <f>Q95*H95</f>
        <v>0</v>
      </c>
      <c r="S95" s="235">
        <v>0</v>
      </c>
      <c r="T95" s="23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37" t="s">
        <v>525</v>
      </c>
      <c r="AT95" s="237" t="s">
        <v>152</v>
      </c>
      <c r="AU95" s="237" t="s">
        <v>78</v>
      </c>
      <c r="AY95" s="17" t="s">
        <v>150</v>
      </c>
      <c r="BE95" s="238">
        <f>IF(N95="základní",J95,0)</f>
        <v>0</v>
      </c>
      <c r="BF95" s="238">
        <f>IF(N95="snížená",J95,0)</f>
        <v>0</v>
      </c>
      <c r="BG95" s="238">
        <f>IF(N95="zákl. přenesená",J95,0)</f>
        <v>0</v>
      </c>
      <c r="BH95" s="238">
        <f>IF(N95="sníž. přenesená",J95,0)</f>
        <v>0</v>
      </c>
      <c r="BI95" s="238">
        <f>IF(N95="nulová",J95,0)</f>
        <v>0</v>
      </c>
      <c r="BJ95" s="17" t="s">
        <v>76</v>
      </c>
      <c r="BK95" s="238">
        <f>ROUND(I95*H95,2)</f>
        <v>0</v>
      </c>
      <c r="BL95" s="17" t="s">
        <v>525</v>
      </c>
      <c r="BM95" s="237" t="s">
        <v>556</v>
      </c>
    </row>
    <row r="96" s="12" customFormat="1" ht="22.8" customHeight="1">
      <c r="A96" s="12"/>
      <c r="B96" s="210"/>
      <c r="C96" s="211"/>
      <c r="D96" s="212" t="s">
        <v>68</v>
      </c>
      <c r="E96" s="224" t="s">
        <v>530</v>
      </c>
      <c r="F96" s="224" t="s">
        <v>531</v>
      </c>
      <c r="G96" s="211"/>
      <c r="H96" s="211"/>
      <c r="I96" s="214"/>
      <c r="J96" s="225">
        <f>BK96</f>
        <v>0</v>
      </c>
      <c r="K96" s="211"/>
      <c r="L96" s="216"/>
      <c r="M96" s="217"/>
      <c r="N96" s="218"/>
      <c r="O96" s="218"/>
      <c r="P96" s="219">
        <f>SUM(P97:P99)</f>
        <v>0</v>
      </c>
      <c r="Q96" s="218"/>
      <c r="R96" s="219">
        <f>SUM(R97:R99)</f>
        <v>0</v>
      </c>
      <c r="S96" s="218"/>
      <c r="T96" s="220">
        <f>SUM(T97:T99)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21" t="s">
        <v>180</v>
      </c>
      <c r="AT96" s="222" t="s">
        <v>68</v>
      </c>
      <c r="AU96" s="222" t="s">
        <v>76</v>
      </c>
      <c r="AY96" s="221" t="s">
        <v>150</v>
      </c>
      <c r="BK96" s="223">
        <f>SUM(BK97:BK99)</f>
        <v>0</v>
      </c>
    </row>
    <row r="97" s="2" customFormat="1" ht="16.5" customHeight="1">
      <c r="A97" s="38"/>
      <c r="B97" s="39"/>
      <c r="C97" s="226" t="s">
        <v>165</v>
      </c>
      <c r="D97" s="226" t="s">
        <v>152</v>
      </c>
      <c r="E97" s="227" t="s">
        <v>532</v>
      </c>
      <c r="F97" s="228" t="s">
        <v>531</v>
      </c>
      <c r="G97" s="229" t="s">
        <v>524</v>
      </c>
      <c r="H97" s="230">
        <v>1</v>
      </c>
      <c r="I97" s="231"/>
      <c r="J97" s="232">
        <f>ROUND(I97*H97,2)</f>
        <v>0</v>
      </c>
      <c r="K97" s="228" t="s">
        <v>156</v>
      </c>
      <c r="L97" s="44"/>
      <c r="M97" s="233" t="s">
        <v>19</v>
      </c>
      <c r="N97" s="234" t="s">
        <v>40</v>
      </c>
      <c r="O97" s="84"/>
      <c r="P97" s="235">
        <f>O97*H97</f>
        <v>0</v>
      </c>
      <c r="Q97" s="235">
        <v>0</v>
      </c>
      <c r="R97" s="235">
        <f>Q97*H97</f>
        <v>0</v>
      </c>
      <c r="S97" s="235">
        <v>0</v>
      </c>
      <c r="T97" s="23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37" t="s">
        <v>525</v>
      </c>
      <c r="AT97" s="237" t="s">
        <v>152</v>
      </c>
      <c r="AU97" s="237" t="s">
        <v>78</v>
      </c>
      <c r="AY97" s="17" t="s">
        <v>150</v>
      </c>
      <c r="BE97" s="238">
        <f>IF(N97="základní",J97,0)</f>
        <v>0</v>
      </c>
      <c r="BF97" s="238">
        <f>IF(N97="snížená",J97,0)</f>
        <v>0</v>
      </c>
      <c r="BG97" s="238">
        <f>IF(N97="zákl. přenesená",J97,0)</f>
        <v>0</v>
      </c>
      <c r="BH97" s="238">
        <f>IF(N97="sníž. přenesená",J97,0)</f>
        <v>0</v>
      </c>
      <c r="BI97" s="238">
        <f>IF(N97="nulová",J97,0)</f>
        <v>0</v>
      </c>
      <c r="BJ97" s="17" t="s">
        <v>76</v>
      </c>
      <c r="BK97" s="238">
        <f>ROUND(I97*H97,2)</f>
        <v>0</v>
      </c>
      <c r="BL97" s="17" t="s">
        <v>525</v>
      </c>
      <c r="BM97" s="237" t="s">
        <v>557</v>
      </c>
    </row>
    <row r="98" s="2" customFormat="1" ht="16.5" customHeight="1">
      <c r="A98" s="38"/>
      <c r="B98" s="39"/>
      <c r="C98" s="226" t="s">
        <v>157</v>
      </c>
      <c r="D98" s="226" t="s">
        <v>152</v>
      </c>
      <c r="E98" s="227" t="s">
        <v>534</v>
      </c>
      <c r="F98" s="228" t="s">
        <v>535</v>
      </c>
      <c r="G98" s="229" t="s">
        <v>524</v>
      </c>
      <c r="H98" s="230">
        <v>1</v>
      </c>
      <c r="I98" s="231"/>
      <c r="J98" s="232">
        <f>ROUND(I98*H98,2)</f>
        <v>0</v>
      </c>
      <c r="K98" s="228" t="s">
        <v>156</v>
      </c>
      <c r="L98" s="44"/>
      <c r="M98" s="233" t="s">
        <v>19</v>
      </c>
      <c r="N98" s="234" t="s">
        <v>40</v>
      </c>
      <c r="O98" s="84"/>
      <c r="P98" s="235">
        <f>O98*H98</f>
        <v>0</v>
      </c>
      <c r="Q98" s="235">
        <v>0</v>
      </c>
      <c r="R98" s="235">
        <f>Q98*H98</f>
        <v>0</v>
      </c>
      <c r="S98" s="235">
        <v>0</v>
      </c>
      <c r="T98" s="23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37" t="s">
        <v>525</v>
      </c>
      <c r="AT98" s="237" t="s">
        <v>152</v>
      </c>
      <c r="AU98" s="237" t="s">
        <v>78</v>
      </c>
      <c r="AY98" s="17" t="s">
        <v>150</v>
      </c>
      <c r="BE98" s="238">
        <f>IF(N98="základní",J98,0)</f>
        <v>0</v>
      </c>
      <c r="BF98" s="238">
        <f>IF(N98="snížená",J98,0)</f>
        <v>0</v>
      </c>
      <c r="BG98" s="238">
        <f>IF(N98="zákl. přenesená",J98,0)</f>
        <v>0</v>
      </c>
      <c r="BH98" s="238">
        <f>IF(N98="sníž. přenesená",J98,0)</f>
        <v>0</v>
      </c>
      <c r="BI98" s="238">
        <f>IF(N98="nulová",J98,0)</f>
        <v>0</v>
      </c>
      <c r="BJ98" s="17" t="s">
        <v>76</v>
      </c>
      <c r="BK98" s="238">
        <f>ROUND(I98*H98,2)</f>
        <v>0</v>
      </c>
      <c r="BL98" s="17" t="s">
        <v>525</v>
      </c>
      <c r="BM98" s="237" t="s">
        <v>558</v>
      </c>
    </row>
    <row r="99" s="2" customFormat="1" ht="16.5" customHeight="1">
      <c r="A99" s="38"/>
      <c r="B99" s="39"/>
      <c r="C99" s="226" t="s">
        <v>180</v>
      </c>
      <c r="D99" s="226" t="s">
        <v>152</v>
      </c>
      <c r="E99" s="227" t="s">
        <v>537</v>
      </c>
      <c r="F99" s="228" t="s">
        <v>538</v>
      </c>
      <c r="G99" s="229" t="s">
        <v>524</v>
      </c>
      <c r="H99" s="230">
        <v>1</v>
      </c>
      <c r="I99" s="231"/>
      <c r="J99" s="232">
        <f>ROUND(I99*H99,2)</f>
        <v>0</v>
      </c>
      <c r="K99" s="228" t="s">
        <v>156</v>
      </c>
      <c r="L99" s="44"/>
      <c r="M99" s="233" t="s">
        <v>19</v>
      </c>
      <c r="N99" s="234" t="s">
        <v>40</v>
      </c>
      <c r="O99" s="84"/>
      <c r="P99" s="235">
        <f>O99*H99</f>
        <v>0</v>
      </c>
      <c r="Q99" s="235">
        <v>0</v>
      </c>
      <c r="R99" s="235">
        <f>Q99*H99</f>
        <v>0</v>
      </c>
      <c r="S99" s="235">
        <v>0</v>
      </c>
      <c r="T99" s="23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37" t="s">
        <v>525</v>
      </c>
      <c r="AT99" s="237" t="s">
        <v>152</v>
      </c>
      <c r="AU99" s="237" t="s">
        <v>78</v>
      </c>
      <c r="AY99" s="17" t="s">
        <v>150</v>
      </c>
      <c r="BE99" s="238">
        <f>IF(N99="základní",J99,0)</f>
        <v>0</v>
      </c>
      <c r="BF99" s="238">
        <f>IF(N99="snížená",J99,0)</f>
        <v>0</v>
      </c>
      <c r="BG99" s="238">
        <f>IF(N99="zákl. přenesená",J99,0)</f>
        <v>0</v>
      </c>
      <c r="BH99" s="238">
        <f>IF(N99="sníž. přenesená",J99,0)</f>
        <v>0</v>
      </c>
      <c r="BI99" s="238">
        <f>IF(N99="nulová",J99,0)</f>
        <v>0</v>
      </c>
      <c r="BJ99" s="17" t="s">
        <v>76</v>
      </c>
      <c r="BK99" s="238">
        <f>ROUND(I99*H99,2)</f>
        <v>0</v>
      </c>
      <c r="BL99" s="17" t="s">
        <v>525</v>
      </c>
      <c r="BM99" s="237" t="s">
        <v>559</v>
      </c>
    </row>
    <row r="100" s="12" customFormat="1" ht="22.8" customHeight="1">
      <c r="A100" s="12"/>
      <c r="B100" s="210"/>
      <c r="C100" s="211"/>
      <c r="D100" s="212" t="s">
        <v>68</v>
      </c>
      <c r="E100" s="224" t="s">
        <v>540</v>
      </c>
      <c r="F100" s="224" t="s">
        <v>541</v>
      </c>
      <c r="G100" s="211"/>
      <c r="H100" s="211"/>
      <c r="I100" s="214"/>
      <c r="J100" s="225">
        <f>BK100</f>
        <v>0</v>
      </c>
      <c r="K100" s="211"/>
      <c r="L100" s="216"/>
      <c r="M100" s="217"/>
      <c r="N100" s="218"/>
      <c r="O100" s="218"/>
      <c r="P100" s="219">
        <f>P101</f>
        <v>0</v>
      </c>
      <c r="Q100" s="218"/>
      <c r="R100" s="219">
        <f>R101</f>
        <v>0</v>
      </c>
      <c r="S100" s="218"/>
      <c r="T100" s="220">
        <f>T101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21" t="s">
        <v>180</v>
      </c>
      <c r="AT100" s="222" t="s">
        <v>68</v>
      </c>
      <c r="AU100" s="222" t="s">
        <v>76</v>
      </c>
      <c r="AY100" s="221" t="s">
        <v>150</v>
      </c>
      <c r="BK100" s="223">
        <f>BK101</f>
        <v>0</v>
      </c>
    </row>
    <row r="101" s="2" customFormat="1" ht="16.5" customHeight="1">
      <c r="A101" s="38"/>
      <c r="B101" s="39"/>
      <c r="C101" s="226" t="s">
        <v>185</v>
      </c>
      <c r="D101" s="226" t="s">
        <v>152</v>
      </c>
      <c r="E101" s="227" t="s">
        <v>542</v>
      </c>
      <c r="F101" s="228" t="s">
        <v>541</v>
      </c>
      <c r="G101" s="229" t="s">
        <v>524</v>
      </c>
      <c r="H101" s="230">
        <v>1</v>
      </c>
      <c r="I101" s="231"/>
      <c r="J101" s="232">
        <f>ROUND(I101*H101,2)</f>
        <v>0</v>
      </c>
      <c r="K101" s="228" t="s">
        <v>156</v>
      </c>
      <c r="L101" s="44"/>
      <c r="M101" s="233" t="s">
        <v>19</v>
      </c>
      <c r="N101" s="234" t="s">
        <v>40</v>
      </c>
      <c r="O101" s="84"/>
      <c r="P101" s="235">
        <f>O101*H101</f>
        <v>0</v>
      </c>
      <c r="Q101" s="235">
        <v>0</v>
      </c>
      <c r="R101" s="235">
        <f>Q101*H101</f>
        <v>0</v>
      </c>
      <c r="S101" s="235">
        <v>0</v>
      </c>
      <c r="T101" s="23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37" t="s">
        <v>525</v>
      </c>
      <c r="AT101" s="237" t="s">
        <v>152</v>
      </c>
      <c r="AU101" s="237" t="s">
        <v>78</v>
      </c>
      <c r="AY101" s="17" t="s">
        <v>150</v>
      </c>
      <c r="BE101" s="238">
        <f>IF(N101="základní",J101,0)</f>
        <v>0</v>
      </c>
      <c r="BF101" s="238">
        <f>IF(N101="snížená",J101,0)</f>
        <v>0</v>
      </c>
      <c r="BG101" s="238">
        <f>IF(N101="zákl. přenesená",J101,0)</f>
        <v>0</v>
      </c>
      <c r="BH101" s="238">
        <f>IF(N101="sníž. přenesená",J101,0)</f>
        <v>0</v>
      </c>
      <c r="BI101" s="238">
        <f>IF(N101="nulová",J101,0)</f>
        <v>0</v>
      </c>
      <c r="BJ101" s="17" t="s">
        <v>76</v>
      </c>
      <c r="BK101" s="238">
        <f>ROUND(I101*H101,2)</f>
        <v>0</v>
      </c>
      <c r="BL101" s="17" t="s">
        <v>525</v>
      </c>
      <c r="BM101" s="237" t="s">
        <v>560</v>
      </c>
    </row>
    <row r="102" s="12" customFormat="1" ht="22.8" customHeight="1">
      <c r="A102" s="12"/>
      <c r="B102" s="210"/>
      <c r="C102" s="211"/>
      <c r="D102" s="212" t="s">
        <v>68</v>
      </c>
      <c r="E102" s="224" t="s">
        <v>544</v>
      </c>
      <c r="F102" s="224" t="s">
        <v>545</v>
      </c>
      <c r="G102" s="211"/>
      <c r="H102" s="211"/>
      <c r="I102" s="214"/>
      <c r="J102" s="225">
        <f>BK102</f>
        <v>0</v>
      </c>
      <c r="K102" s="211"/>
      <c r="L102" s="216"/>
      <c r="M102" s="217"/>
      <c r="N102" s="218"/>
      <c r="O102" s="218"/>
      <c r="P102" s="219">
        <f>P103</f>
        <v>0</v>
      </c>
      <c r="Q102" s="218"/>
      <c r="R102" s="219">
        <f>R103</f>
        <v>0</v>
      </c>
      <c r="S102" s="218"/>
      <c r="T102" s="220">
        <f>T103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21" t="s">
        <v>180</v>
      </c>
      <c r="AT102" s="222" t="s">
        <v>68</v>
      </c>
      <c r="AU102" s="222" t="s">
        <v>76</v>
      </c>
      <c r="AY102" s="221" t="s">
        <v>150</v>
      </c>
      <c r="BK102" s="223">
        <f>BK103</f>
        <v>0</v>
      </c>
    </row>
    <row r="103" s="2" customFormat="1" ht="16.5" customHeight="1">
      <c r="A103" s="38"/>
      <c r="B103" s="39"/>
      <c r="C103" s="226" t="s">
        <v>190</v>
      </c>
      <c r="D103" s="226" t="s">
        <v>152</v>
      </c>
      <c r="E103" s="227" t="s">
        <v>546</v>
      </c>
      <c r="F103" s="228" t="s">
        <v>547</v>
      </c>
      <c r="G103" s="229" t="s">
        <v>524</v>
      </c>
      <c r="H103" s="230">
        <v>1</v>
      </c>
      <c r="I103" s="231"/>
      <c r="J103" s="232">
        <f>ROUND(I103*H103,2)</f>
        <v>0</v>
      </c>
      <c r="K103" s="228" t="s">
        <v>156</v>
      </c>
      <c r="L103" s="44"/>
      <c r="M103" s="233" t="s">
        <v>19</v>
      </c>
      <c r="N103" s="234" t="s">
        <v>40</v>
      </c>
      <c r="O103" s="84"/>
      <c r="P103" s="235">
        <f>O103*H103</f>
        <v>0</v>
      </c>
      <c r="Q103" s="235">
        <v>0</v>
      </c>
      <c r="R103" s="235">
        <f>Q103*H103</f>
        <v>0</v>
      </c>
      <c r="S103" s="235">
        <v>0</v>
      </c>
      <c r="T103" s="23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37" t="s">
        <v>525</v>
      </c>
      <c r="AT103" s="237" t="s">
        <v>152</v>
      </c>
      <c r="AU103" s="237" t="s">
        <v>78</v>
      </c>
      <c r="AY103" s="17" t="s">
        <v>150</v>
      </c>
      <c r="BE103" s="238">
        <f>IF(N103="základní",J103,0)</f>
        <v>0</v>
      </c>
      <c r="BF103" s="238">
        <f>IF(N103="snížená",J103,0)</f>
        <v>0</v>
      </c>
      <c r="BG103" s="238">
        <f>IF(N103="zákl. přenesená",J103,0)</f>
        <v>0</v>
      </c>
      <c r="BH103" s="238">
        <f>IF(N103="sníž. přenesená",J103,0)</f>
        <v>0</v>
      </c>
      <c r="BI103" s="238">
        <f>IF(N103="nulová",J103,0)</f>
        <v>0</v>
      </c>
      <c r="BJ103" s="17" t="s">
        <v>76</v>
      </c>
      <c r="BK103" s="238">
        <f>ROUND(I103*H103,2)</f>
        <v>0</v>
      </c>
      <c r="BL103" s="17" t="s">
        <v>525</v>
      </c>
      <c r="BM103" s="237" t="s">
        <v>561</v>
      </c>
    </row>
    <row r="104" s="12" customFormat="1" ht="22.8" customHeight="1">
      <c r="A104" s="12"/>
      <c r="B104" s="210"/>
      <c r="C104" s="211"/>
      <c r="D104" s="212" t="s">
        <v>68</v>
      </c>
      <c r="E104" s="224" t="s">
        <v>549</v>
      </c>
      <c r="F104" s="224" t="s">
        <v>550</v>
      </c>
      <c r="G104" s="211"/>
      <c r="H104" s="211"/>
      <c r="I104" s="214"/>
      <c r="J104" s="225">
        <f>BK104</f>
        <v>0</v>
      </c>
      <c r="K104" s="211"/>
      <c r="L104" s="216"/>
      <c r="M104" s="217"/>
      <c r="N104" s="218"/>
      <c r="O104" s="218"/>
      <c r="P104" s="219">
        <f>P105</f>
        <v>0</v>
      </c>
      <c r="Q104" s="218"/>
      <c r="R104" s="219">
        <f>R105</f>
        <v>0</v>
      </c>
      <c r="S104" s="218"/>
      <c r="T104" s="220">
        <f>T105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21" t="s">
        <v>180</v>
      </c>
      <c r="AT104" s="222" t="s">
        <v>68</v>
      </c>
      <c r="AU104" s="222" t="s">
        <v>76</v>
      </c>
      <c r="AY104" s="221" t="s">
        <v>150</v>
      </c>
      <c r="BK104" s="223">
        <f>BK105</f>
        <v>0</v>
      </c>
    </row>
    <row r="105" s="2" customFormat="1" ht="16.5" customHeight="1">
      <c r="A105" s="38"/>
      <c r="B105" s="39"/>
      <c r="C105" s="226" t="s">
        <v>170</v>
      </c>
      <c r="D105" s="226" t="s">
        <v>152</v>
      </c>
      <c r="E105" s="227" t="s">
        <v>551</v>
      </c>
      <c r="F105" s="228" t="s">
        <v>552</v>
      </c>
      <c r="G105" s="229" t="s">
        <v>524</v>
      </c>
      <c r="H105" s="230">
        <v>1</v>
      </c>
      <c r="I105" s="231"/>
      <c r="J105" s="232">
        <f>ROUND(I105*H105,2)</f>
        <v>0</v>
      </c>
      <c r="K105" s="228" t="s">
        <v>156</v>
      </c>
      <c r="L105" s="44"/>
      <c r="M105" s="275" t="s">
        <v>19</v>
      </c>
      <c r="N105" s="276" t="s">
        <v>40</v>
      </c>
      <c r="O105" s="277"/>
      <c r="P105" s="278">
        <f>O105*H105</f>
        <v>0</v>
      </c>
      <c r="Q105" s="278">
        <v>0</v>
      </c>
      <c r="R105" s="278">
        <f>Q105*H105</f>
        <v>0</v>
      </c>
      <c r="S105" s="278">
        <v>0</v>
      </c>
      <c r="T105" s="279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37" t="s">
        <v>525</v>
      </c>
      <c r="AT105" s="237" t="s">
        <v>152</v>
      </c>
      <c r="AU105" s="237" t="s">
        <v>78</v>
      </c>
      <c r="AY105" s="17" t="s">
        <v>150</v>
      </c>
      <c r="BE105" s="238">
        <f>IF(N105="základní",J105,0)</f>
        <v>0</v>
      </c>
      <c r="BF105" s="238">
        <f>IF(N105="snížená",J105,0)</f>
        <v>0</v>
      </c>
      <c r="BG105" s="238">
        <f>IF(N105="zákl. přenesená",J105,0)</f>
        <v>0</v>
      </c>
      <c r="BH105" s="238">
        <f>IF(N105="sníž. přenesená",J105,0)</f>
        <v>0</v>
      </c>
      <c r="BI105" s="238">
        <f>IF(N105="nulová",J105,0)</f>
        <v>0</v>
      </c>
      <c r="BJ105" s="17" t="s">
        <v>76</v>
      </c>
      <c r="BK105" s="238">
        <f>ROUND(I105*H105,2)</f>
        <v>0</v>
      </c>
      <c r="BL105" s="17" t="s">
        <v>525</v>
      </c>
      <c r="BM105" s="237" t="s">
        <v>562</v>
      </c>
    </row>
    <row r="106" s="2" customFormat="1" ht="6.96" customHeight="1">
      <c r="A106" s="38"/>
      <c r="B106" s="59"/>
      <c r="C106" s="60"/>
      <c r="D106" s="60"/>
      <c r="E106" s="60"/>
      <c r="F106" s="60"/>
      <c r="G106" s="60"/>
      <c r="H106" s="60"/>
      <c r="I106" s="175"/>
      <c r="J106" s="60"/>
      <c r="K106" s="60"/>
      <c r="L106" s="44"/>
      <c r="M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</sheetData>
  <sheetProtection sheet="1" autoFilter="0" formatColumns="0" formatRows="0" objects="1" scenarios="1" spinCount="100000" saltValue="tegaGdZDFaKGPkYG9bABvS7nzYcLuhrN1Bw5KvN4WQ24J1NAraWKdE0/NrpfLXEKTi3SYIogg/mm7/+nHHMLwQ==" hashValue="gMmi1wIqe6qlmWmgSMKPFzsGmwf+FcBtq7XfBhmfxtR8UE9xp9SXo5aPu4NKvmhpGVeRh2N8Gmt6aVIV0obV4A==" algorithmName="SHA-512" password="CC35"/>
  <autoFilter ref="C90:K1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88" customWidth="1"/>
    <col min="2" max="2" width="1.667969" style="288" customWidth="1"/>
    <col min="3" max="4" width="5" style="288" customWidth="1"/>
    <col min="5" max="5" width="11.66016" style="288" customWidth="1"/>
    <col min="6" max="6" width="9.160156" style="288" customWidth="1"/>
    <col min="7" max="7" width="5" style="288" customWidth="1"/>
    <col min="8" max="8" width="77.83203" style="288" customWidth="1"/>
    <col min="9" max="10" width="20" style="288" customWidth="1"/>
    <col min="11" max="11" width="1.667969" style="288" customWidth="1"/>
  </cols>
  <sheetData>
    <row r="1" s="1" customFormat="1" ht="37.5" customHeight="1"/>
    <row r="2" s="1" customFormat="1" ht="7.5" customHeight="1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="15" customFormat="1" ht="45" customHeight="1">
      <c r="B3" s="292"/>
      <c r="C3" s="293" t="s">
        <v>563</v>
      </c>
      <c r="D3" s="293"/>
      <c r="E3" s="293"/>
      <c r="F3" s="293"/>
      <c r="G3" s="293"/>
      <c r="H3" s="293"/>
      <c r="I3" s="293"/>
      <c r="J3" s="293"/>
      <c r="K3" s="294"/>
    </row>
    <row r="4" s="1" customFormat="1" ht="25.5" customHeight="1">
      <c r="B4" s="295"/>
      <c r="C4" s="296" t="s">
        <v>564</v>
      </c>
      <c r="D4" s="296"/>
      <c r="E4" s="296"/>
      <c r="F4" s="296"/>
      <c r="G4" s="296"/>
      <c r="H4" s="296"/>
      <c r="I4" s="296"/>
      <c r="J4" s="296"/>
      <c r="K4" s="297"/>
    </row>
    <row r="5" s="1" customFormat="1" ht="5.25" customHeight="1">
      <c r="B5" s="295"/>
      <c r="C5" s="298"/>
      <c r="D5" s="298"/>
      <c r="E5" s="298"/>
      <c r="F5" s="298"/>
      <c r="G5" s="298"/>
      <c r="H5" s="298"/>
      <c r="I5" s="298"/>
      <c r="J5" s="298"/>
      <c r="K5" s="297"/>
    </row>
    <row r="6" s="1" customFormat="1" ht="15" customHeight="1">
      <c r="B6" s="295"/>
      <c r="C6" s="299" t="s">
        <v>565</v>
      </c>
      <c r="D6" s="299"/>
      <c r="E6" s="299"/>
      <c r="F6" s="299"/>
      <c r="G6" s="299"/>
      <c r="H6" s="299"/>
      <c r="I6" s="299"/>
      <c r="J6" s="299"/>
      <c r="K6" s="297"/>
    </row>
    <row r="7" s="1" customFormat="1" ht="15" customHeight="1">
      <c r="B7" s="300"/>
      <c r="C7" s="299" t="s">
        <v>566</v>
      </c>
      <c r="D7" s="299"/>
      <c r="E7" s="299"/>
      <c r="F7" s="299"/>
      <c r="G7" s="299"/>
      <c r="H7" s="299"/>
      <c r="I7" s="299"/>
      <c r="J7" s="299"/>
      <c r="K7" s="297"/>
    </row>
    <row r="8" s="1" customFormat="1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s="1" customFormat="1" ht="15" customHeight="1">
      <c r="B9" s="300"/>
      <c r="C9" s="299" t="s">
        <v>567</v>
      </c>
      <c r="D9" s="299"/>
      <c r="E9" s="299"/>
      <c r="F9" s="299"/>
      <c r="G9" s="299"/>
      <c r="H9" s="299"/>
      <c r="I9" s="299"/>
      <c r="J9" s="299"/>
      <c r="K9" s="297"/>
    </row>
    <row r="10" s="1" customFormat="1" ht="15" customHeight="1">
      <c r="B10" s="300"/>
      <c r="C10" s="299"/>
      <c r="D10" s="299" t="s">
        <v>568</v>
      </c>
      <c r="E10" s="299"/>
      <c r="F10" s="299"/>
      <c r="G10" s="299"/>
      <c r="H10" s="299"/>
      <c r="I10" s="299"/>
      <c r="J10" s="299"/>
      <c r="K10" s="297"/>
    </row>
    <row r="11" s="1" customFormat="1" ht="15" customHeight="1">
      <c r="B11" s="300"/>
      <c r="C11" s="301"/>
      <c r="D11" s="299" t="s">
        <v>569</v>
      </c>
      <c r="E11" s="299"/>
      <c r="F11" s="299"/>
      <c r="G11" s="299"/>
      <c r="H11" s="299"/>
      <c r="I11" s="299"/>
      <c r="J11" s="299"/>
      <c r="K11" s="297"/>
    </row>
    <row r="12" s="1" customFormat="1" ht="15" customHeight="1">
      <c r="B12" s="300"/>
      <c r="C12" s="301"/>
      <c r="D12" s="299"/>
      <c r="E12" s="299"/>
      <c r="F12" s="299"/>
      <c r="G12" s="299"/>
      <c r="H12" s="299"/>
      <c r="I12" s="299"/>
      <c r="J12" s="299"/>
      <c r="K12" s="297"/>
    </row>
    <row r="13" s="1" customFormat="1" ht="15" customHeight="1">
      <c r="B13" s="300"/>
      <c r="C13" s="301"/>
      <c r="D13" s="302" t="s">
        <v>570</v>
      </c>
      <c r="E13" s="299"/>
      <c r="F13" s="299"/>
      <c r="G13" s="299"/>
      <c r="H13" s="299"/>
      <c r="I13" s="299"/>
      <c r="J13" s="299"/>
      <c r="K13" s="297"/>
    </row>
    <row r="14" s="1" customFormat="1" ht="12.75" customHeight="1">
      <c r="B14" s="300"/>
      <c r="C14" s="301"/>
      <c r="D14" s="301"/>
      <c r="E14" s="301"/>
      <c r="F14" s="301"/>
      <c r="G14" s="301"/>
      <c r="H14" s="301"/>
      <c r="I14" s="301"/>
      <c r="J14" s="301"/>
      <c r="K14" s="297"/>
    </row>
    <row r="15" s="1" customFormat="1" ht="15" customHeight="1">
      <c r="B15" s="300"/>
      <c r="C15" s="301"/>
      <c r="D15" s="299" t="s">
        <v>571</v>
      </c>
      <c r="E15" s="299"/>
      <c r="F15" s="299"/>
      <c r="G15" s="299"/>
      <c r="H15" s="299"/>
      <c r="I15" s="299"/>
      <c r="J15" s="299"/>
      <c r="K15" s="297"/>
    </row>
    <row r="16" s="1" customFormat="1" ht="15" customHeight="1">
      <c r="B16" s="300"/>
      <c r="C16" s="301"/>
      <c r="D16" s="299" t="s">
        <v>572</v>
      </c>
      <c r="E16" s="299"/>
      <c r="F16" s="299"/>
      <c r="G16" s="299"/>
      <c r="H16" s="299"/>
      <c r="I16" s="299"/>
      <c r="J16" s="299"/>
      <c r="K16" s="297"/>
    </row>
    <row r="17" s="1" customFormat="1" ht="15" customHeight="1">
      <c r="B17" s="300"/>
      <c r="C17" s="301"/>
      <c r="D17" s="299" t="s">
        <v>573</v>
      </c>
      <c r="E17" s="299"/>
      <c r="F17" s="299"/>
      <c r="G17" s="299"/>
      <c r="H17" s="299"/>
      <c r="I17" s="299"/>
      <c r="J17" s="299"/>
      <c r="K17" s="297"/>
    </row>
    <row r="18" s="1" customFormat="1" ht="15" customHeight="1">
      <c r="B18" s="300"/>
      <c r="C18" s="301"/>
      <c r="D18" s="301"/>
      <c r="E18" s="303" t="s">
        <v>75</v>
      </c>
      <c r="F18" s="299" t="s">
        <v>574</v>
      </c>
      <c r="G18" s="299"/>
      <c r="H18" s="299"/>
      <c r="I18" s="299"/>
      <c r="J18" s="299"/>
      <c r="K18" s="297"/>
    </row>
    <row r="19" s="1" customFormat="1" ht="15" customHeight="1">
      <c r="B19" s="300"/>
      <c r="C19" s="301"/>
      <c r="D19" s="301"/>
      <c r="E19" s="303" t="s">
        <v>575</v>
      </c>
      <c r="F19" s="299" t="s">
        <v>576</v>
      </c>
      <c r="G19" s="299"/>
      <c r="H19" s="299"/>
      <c r="I19" s="299"/>
      <c r="J19" s="299"/>
      <c r="K19" s="297"/>
    </row>
    <row r="20" s="1" customFormat="1" ht="15" customHeight="1">
      <c r="B20" s="300"/>
      <c r="C20" s="301"/>
      <c r="D20" s="301"/>
      <c r="E20" s="303" t="s">
        <v>577</v>
      </c>
      <c r="F20" s="299" t="s">
        <v>578</v>
      </c>
      <c r="G20" s="299"/>
      <c r="H20" s="299"/>
      <c r="I20" s="299"/>
      <c r="J20" s="299"/>
      <c r="K20" s="297"/>
    </row>
    <row r="21" s="1" customFormat="1" ht="15" customHeight="1">
      <c r="B21" s="300"/>
      <c r="C21" s="301"/>
      <c r="D21" s="301"/>
      <c r="E21" s="303" t="s">
        <v>579</v>
      </c>
      <c r="F21" s="299" t="s">
        <v>580</v>
      </c>
      <c r="G21" s="299"/>
      <c r="H21" s="299"/>
      <c r="I21" s="299"/>
      <c r="J21" s="299"/>
      <c r="K21" s="297"/>
    </row>
    <row r="22" s="1" customFormat="1" ht="15" customHeight="1">
      <c r="B22" s="300"/>
      <c r="C22" s="301"/>
      <c r="D22" s="301"/>
      <c r="E22" s="303" t="s">
        <v>367</v>
      </c>
      <c r="F22" s="299" t="s">
        <v>368</v>
      </c>
      <c r="G22" s="299"/>
      <c r="H22" s="299"/>
      <c r="I22" s="299"/>
      <c r="J22" s="299"/>
      <c r="K22" s="297"/>
    </row>
    <row r="23" s="1" customFormat="1" ht="15" customHeight="1">
      <c r="B23" s="300"/>
      <c r="C23" s="301"/>
      <c r="D23" s="301"/>
      <c r="E23" s="303" t="s">
        <v>82</v>
      </c>
      <c r="F23" s="299" t="s">
        <v>581</v>
      </c>
      <c r="G23" s="299"/>
      <c r="H23" s="299"/>
      <c r="I23" s="299"/>
      <c r="J23" s="299"/>
      <c r="K23" s="297"/>
    </row>
    <row r="24" s="1" customFormat="1" ht="12.75" customHeight="1">
      <c r="B24" s="300"/>
      <c r="C24" s="301"/>
      <c r="D24" s="301"/>
      <c r="E24" s="301"/>
      <c r="F24" s="301"/>
      <c r="G24" s="301"/>
      <c r="H24" s="301"/>
      <c r="I24" s="301"/>
      <c r="J24" s="301"/>
      <c r="K24" s="297"/>
    </row>
    <row r="25" s="1" customFormat="1" ht="15" customHeight="1">
      <c r="B25" s="300"/>
      <c r="C25" s="299" t="s">
        <v>582</v>
      </c>
      <c r="D25" s="299"/>
      <c r="E25" s="299"/>
      <c r="F25" s="299"/>
      <c r="G25" s="299"/>
      <c r="H25" s="299"/>
      <c r="I25" s="299"/>
      <c r="J25" s="299"/>
      <c r="K25" s="297"/>
    </row>
    <row r="26" s="1" customFormat="1" ht="15" customHeight="1">
      <c r="B26" s="300"/>
      <c r="C26" s="299" t="s">
        <v>583</v>
      </c>
      <c r="D26" s="299"/>
      <c r="E26" s="299"/>
      <c r="F26" s="299"/>
      <c r="G26" s="299"/>
      <c r="H26" s="299"/>
      <c r="I26" s="299"/>
      <c r="J26" s="299"/>
      <c r="K26" s="297"/>
    </row>
    <row r="27" s="1" customFormat="1" ht="15" customHeight="1">
      <c r="B27" s="300"/>
      <c r="C27" s="299"/>
      <c r="D27" s="299" t="s">
        <v>584</v>
      </c>
      <c r="E27" s="299"/>
      <c r="F27" s="299"/>
      <c r="G27" s="299"/>
      <c r="H27" s="299"/>
      <c r="I27" s="299"/>
      <c r="J27" s="299"/>
      <c r="K27" s="297"/>
    </row>
    <row r="28" s="1" customFormat="1" ht="15" customHeight="1">
      <c r="B28" s="300"/>
      <c r="C28" s="301"/>
      <c r="D28" s="299" t="s">
        <v>585</v>
      </c>
      <c r="E28" s="299"/>
      <c r="F28" s="299"/>
      <c r="G28" s="299"/>
      <c r="H28" s="299"/>
      <c r="I28" s="299"/>
      <c r="J28" s="299"/>
      <c r="K28" s="297"/>
    </row>
    <row r="29" s="1" customFormat="1" ht="12.75" customHeight="1">
      <c r="B29" s="300"/>
      <c r="C29" s="301"/>
      <c r="D29" s="301"/>
      <c r="E29" s="301"/>
      <c r="F29" s="301"/>
      <c r="G29" s="301"/>
      <c r="H29" s="301"/>
      <c r="I29" s="301"/>
      <c r="J29" s="301"/>
      <c r="K29" s="297"/>
    </row>
    <row r="30" s="1" customFormat="1" ht="15" customHeight="1">
      <c r="B30" s="300"/>
      <c r="C30" s="301"/>
      <c r="D30" s="299" t="s">
        <v>586</v>
      </c>
      <c r="E30" s="299"/>
      <c r="F30" s="299"/>
      <c r="G30" s="299"/>
      <c r="H30" s="299"/>
      <c r="I30" s="299"/>
      <c r="J30" s="299"/>
      <c r="K30" s="297"/>
    </row>
    <row r="31" s="1" customFormat="1" ht="15" customHeight="1">
      <c r="B31" s="300"/>
      <c r="C31" s="301"/>
      <c r="D31" s="299" t="s">
        <v>587</v>
      </c>
      <c r="E31" s="299"/>
      <c r="F31" s="299"/>
      <c r="G31" s="299"/>
      <c r="H31" s="299"/>
      <c r="I31" s="299"/>
      <c r="J31" s="299"/>
      <c r="K31" s="297"/>
    </row>
    <row r="32" s="1" customFormat="1" ht="12.75" customHeight="1">
      <c r="B32" s="300"/>
      <c r="C32" s="301"/>
      <c r="D32" s="301"/>
      <c r="E32" s="301"/>
      <c r="F32" s="301"/>
      <c r="G32" s="301"/>
      <c r="H32" s="301"/>
      <c r="I32" s="301"/>
      <c r="J32" s="301"/>
      <c r="K32" s="297"/>
    </row>
    <row r="33" s="1" customFormat="1" ht="15" customHeight="1">
      <c r="B33" s="300"/>
      <c r="C33" s="301"/>
      <c r="D33" s="299" t="s">
        <v>588</v>
      </c>
      <c r="E33" s="299"/>
      <c r="F33" s="299"/>
      <c r="G33" s="299"/>
      <c r="H33" s="299"/>
      <c r="I33" s="299"/>
      <c r="J33" s="299"/>
      <c r="K33" s="297"/>
    </row>
    <row r="34" s="1" customFormat="1" ht="15" customHeight="1">
      <c r="B34" s="300"/>
      <c r="C34" s="301"/>
      <c r="D34" s="299" t="s">
        <v>589</v>
      </c>
      <c r="E34" s="299"/>
      <c r="F34" s="299"/>
      <c r="G34" s="299"/>
      <c r="H34" s="299"/>
      <c r="I34" s="299"/>
      <c r="J34" s="299"/>
      <c r="K34" s="297"/>
    </row>
    <row r="35" s="1" customFormat="1" ht="15" customHeight="1">
      <c r="B35" s="300"/>
      <c r="C35" s="301"/>
      <c r="D35" s="299" t="s">
        <v>590</v>
      </c>
      <c r="E35" s="299"/>
      <c r="F35" s="299"/>
      <c r="G35" s="299"/>
      <c r="H35" s="299"/>
      <c r="I35" s="299"/>
      <c r="J35" s="299"/>
      <c r="K35" s="297"/>
    </row>
    <row r="36" s="1" customFormat="1" ht="15" customHeight="1">
      <c r="B36" s="300"/>
      <c r="C36" s="301"/>
      <c r="D36" s="299"/>
      <c r="E36" s="302" t="s">
        <v>136</v>
      </c>
      <c r="F36" s="299"/>
      <c r="G36" s="299" t="s">
        <v>591</v>
      </c>
      <c r="H36" s="299"/>
      <c r="I36" s="299"/>
      <c r="J36" s="299"/>
      <c r="K36" s="297"/>
    </row>
    <row r="37" s="1" customFormat="1" ht="30.75" customHeight="1">
      <c r="B37" s="300"/>
      <c r="C37" s="301"/>
      <c r="D37" s="299"/>
      <c r="E37" s="302" t="s">
        <v>592</v>
      </c>
      <c r="F37" s="299"/>
      <c r="G37" s="299" t="s">
        <v>593</v>
      </c>
      <c r="H37" s="299"/>
      <c r="I37" s="299"/>
      <c r="J37" s="299"/>
      <c r="K37" s="297"/>
    </row>
    <row r="38" s="1" customFormat="1" ht="15" customHeight="1">
      <c r="B38" s="300"/>
      <c r="C38" s="301"/>
      <c r="D38" s="299"/>
      <c r="E38" s="302" t="s">
        <v>50</v>
      </c>
      <c r="F38" s="299"/>
      <c r="G38" s="299" t="s">
        <v>594</v>
      </c>
      <c r="H38" s="299"/>
      <c r="I38" s="299"/>
      <c r="J38" s="299"/>
      <c r="K38" s="297"/>
    </row>
    <row r="39" s="1" customFormat="1" ht="15" customHeight="1">
      <c r="B39" s="300"/>
      <c r="C39" s="301"/>
      <c r="D39" s="299"/>
      <c r="E39" s="302" t="s">
        <v>51</v>
      </c>
      <c r="F39" s="299"/>
      <c r="G39" s="299" t="s">
        <v>595</v>
      </c>
      <c r="H39" s="299"/>
      <c r="I39" s="299"/>
      <c r="J39" s="299"/>
      <c r="K39" s="297"/>
    </row>
    <row r="40" s="1" customFormat="1" ht="15" customHeight="1">
      <c r="B40" s="300"/>
      <c r="C40" s="301"/>
      <c r="D40" s="299"/>
      <c r="E40" s="302" t="s">
        <v>137</v>
      </c>
      <c r="F40" s="299"/>
      <c r="G40" s="299" t="s">
        <v>596</v>
      </c>
      <c r="H40" s="299"/>
      <c r="I40" s="299"/>
      <c r="J40" s="299"/>
      <c r="K40" s="297"/>
    </row>
    <row r="41" s="1" customFormat="1" ht="15" customHeight="1">
      <c r="B41" s="300"/>
      <c r="C41" s="301"/>
      <c r="D41" s="299"/>
      <c r="E41" s="302" t="s">
        <v>138</v>
      </c>
      <c r="F41" s="299"/>
      <c r="G41" s="299" t="s">
        <v>597</v>
      </c>
      <c r="H41" s="299"/>
      <c r="I41" s="299"/>
      <c r="J41" s="299"/>
      <c r="K41" s="297"/>
    </row>
    <row r="42" s="1" customFormat="1" ht="15" customHeight="1">
      <c r="B42" s="300"/>
      <c r="C42" s="301"/>
      <c r="D42" s="299"/>
      <c r="E42" s="302" t="s">
        <v>598</v>
      </c>
      <c r="F42" s="299"/>
      <c r="G42" s="299" t="s">
        <v>599</v>
      </c>
      <c r="H42" s="299"/>
      <c r="I42" s="299"/>
      <c r="J42" s="299"/>
      <c r="K42" s="297"/>
    </row>
    <row r="43" s="1" customFormat="1" ht="15" customHeight="1">
      <c r="B43" s="300"/>
      <c r="C43" s="301"/>
      <c r="D43" s="299"/>
      <c r="E43" s="302"/>
      <c r="F43" s="299"/>
      <c r="G43" s="299" t="s">
        <v>600</v>
      </c>
      <c r="H43" s="299"/>
      <c r="I43" s="299"/>
      <c r="J43" s="299"/>
      <c r="K43" s="297"/>
    </row>
    <row r="44" s="1" customFormat="1" ht="15" customHeight="1">
      <c r="B44" s="300"/>
      <c r="C44" s="301"/>
      <c r="D44" s="299"/>
      <c r="E44" s="302" t="s">
        <v>601</v>
      </c>
      <c r="F44" s="299"/>
      <c r="G44" s="299" t="s">
        <v>602</v>
      </c>
      <c r="H44" s="299"/>
      <c r="I44" s="299"/>
      <c r="J44" s="299"/>
      <c r="K44" s="297"/>
    </row>
    <row r="45" s="1" customFormat="1" ht="15" customHeight="1">
      <c r="B45" s="300"/>
      <c r="C45" s="301"/>
      <c r="D45" s="299"/>
      <c r="E45" s="302" t="s">
        <v>140</v>
      </c>
      <c r="F45" s="299"/>
      <c r="G45" s="299" t="s">
        <v>603</v>
      </c>
      <c r="H45" s="299"/>
      <c r="I45" s="299"/>
      <c r="J45" s="299"/>
      <c r="K45" s="297"/>
    </row>
    <row r="46" s="1" customFormat="1" ht="12.75" customHeight="1">
      <c r="B46" s="300"/>
      <c r="C46" s="301"/>
      <c r="D46" s="299"/>
      <c r="E46" s="299"/>
      <c r="F46" s="299"/>
      <c r="G46" s="299"/>
      <c r="H46" s="299"/>
      <c r="I46" s="299"/>
      <c r="J46" s="299"/>
      <c r="K46" s="297"/>
    </row>
    <row r="47" s="1" customFormat="1" ht="15" customHeight="1">
      <c r="B47" s="300"/>
      <c r="C47" s="301"/>
      <c r="D47" s="299" t="s">
        <v>604</v>
      </c>
      <c r="E47" s="299"/>
      <c r="F47" s="299"/>
      <c r="G47" s="299"/>
      <c r="H47" s="299"/>
      <c r="I47" s="299"/>
      <c r="J47" s="299"/>
      <c r="K47" s="297"/>
    </row>
    <row r="48" s="1" customFormat="1" ht="15" customHeight="1">
      <c r="B48" s="300"/>
      <c r="C48" s="301"/>
      <c r="D48" s="301"/>
      <c r="E48" s="299" t="s">
        <v>605</v>
      </c>
      <c r="F48" s="299"/>
      <c r="G48" s="299"/>
      <c r="H48" s="299"/>
      <c r="I48" s="299"/>
      <c r="J48" s="299"/>
      <c r="K48" s="297"/>
    </row>
    <row r="49" s="1" customFormat="1" ht="15" customHeight="1">
      <c r="B49" s="300"/>
      <c r="C49" s="301"/>
      <c r="D49" s="301"/>
      <c r="E49" s="299" t="s">
        <v>606</v>
      </c>
      <c r="F49" s="299"/>
      <c r="G49" s="299"/>
      <c r="H49" s="299"/>
      <c r="I49" s="299"/>
      <c r="J49" s="299"/>
      <c r="K49" s="297"/>
    </row>
    <row r="50" s="1" customFormat="1" ht="15" customHeight="1">
      <c r="B50" s="300"/>
      <c r="C50" s="301"/>
      <c r="D50" s="301"/>
      <c r="E50" s="299" t="s">
        <v>607</v>
      </c>
      <c r="F50" s="299"/>
      <c r="G50" s="299"/>
      <c r="H50" s="299"/>
      <c r="I50" s="299"/>
      <c r="J50" s="299"/>
      <c r="K50" s="297"/>
    </row>
    <row r="51" s="1" customFormat="1" ht="15" customHeight="1">
      <c r="B51" s="300"/>
      <c r="C51" s="301"/>
      <c r="D51" s="299" t="s">
        <v>608</v>
      </c>
      <c r="E51" s="299"/>
      <c r="F51" s="299"/>
      <c r="G51" s="299"/>
      <c r="H51" s="299"/>
      <c r="I51" s="299"/>
      <c r="J51" s="299"/>
      <c r="K51" s="297"/>
    </row>
    <row r="52" s="1" customFormat="1" ht="25.5" customHeight="1">
      <c r="B52" s="295"/>
      <c r="C52" s="296" t="s">
        <v>609</v>
      </c>
      <c r="D52" s="296"/>
      <c r="E52" s="296"/>
      <c r="F52" s="296"/>
      <c r="G52" s="296"/>
      <c r="H52" s="296"/>
      <c r="I52" s="296"/>
      <c r="J52" s="296"/>
      <c r="K52" s="297"/>
    </row>
    <row r="53" s="1" customFormat="1" ht="5.25" customHeight="1">
      <c r="B53" s="295"/>
      <c r="C53" s="298"/>
      <c r="D53" s="298"/>
      <c r="E53" s="298"/>
      <c r="F53" s="298"/>
      <c r="G53" s="298"/>
      <c r="H53" s="298"/>
      <c r="I53" s="298"/>
      <c r="J53" s="298"/>
      <c r="K53" s="297"/>
    </row>
    <row r="54" s="1" customFormat="1" ht="15" customHeight="1">
      <c r="B54" s="295"/>
      <c r="C54" s="299" t="s">
        <v>610</v>
      </c>
      <c r="D54" s="299"/>
      <c r="E54" s="299"/>
      <c r="F54" s="299"/>
      <c r="G54" s="299"/>
      <c r="H54" s="299"/>
      <c r="I54" s="299"/>
      <c r="J54" s="299"/>
      <c r="K54" s="297"/>
    </row>
    <row r="55" s="1" customFormat="1" ht="15" customHeight="1">
      <c r="B55" s="295"/>
      <c r="C55" s="299" t="s">
        <v>611</v>
      </c>
      <c r="D55" s="299"/>
      <c r="E55" s="299"/>
      <c r="F55" s="299"/>
      <c r="G55" s="299"/>
      <c r="H55" s="299"/>
      <c r="I55" s="299"/>
      <c r="J55" s="299"/>
      <c r="K55" s="297"/>
    </row>
    <row r="56" s="1" customFormat="1" ht="12.75" customHeight="1">
      <c r="B56" s="295"/>
      <c r="C56" s="299"/>
      <c r="D56" s="299"/>
      <c r="E56" s="299"/>
      <c r="F56" s="299"/>
      <c r="G56" s="299"/>
      <c r="H56" s="299"/>
      <c r="I56" s="299"/>
      <c r="J56" s="299"/>
      <c r="K56" s="297"/>
    </row>
    <row r="57" s="1" customFormat="1" ht="15" customHeight="1">
      <c r="B57" s="295"/>
      <c r="C57" s="299" t="s">
        <v>612</v>
      </c>
      <c r="D57" s="299"/>
      <c r="E57" s="299"/>
      <c r="F57" s="299"/>
      <c r="G57" s="299"/>
      <c r="H57" s="299"/>
      <c r="I57" s="299"/>
      <c r="J57" s="299"/>
      <c r="K57" s="297"/>
    </row>
    <row r="58" s="1" customFormat="1" ht="15" customHeight="1">
      <c r="B58" s="295"/>
      <c r="C58" s="301"/>
      <c r="D58" s="299" t="s">
        <v>613</v>
      </c>
      <c r="E58" s="299"/>
      <c r="F58" s="299"/>
      <c r="G58" s="299"/>
      <c r="H58" s="299"/>
      <c r="I58" s="299"/>
      <c r="J58" s="299"/>
      <c r="K58" s="297"/>
    </row>
    <row r="59" s="1" customFormat="1" ht="15" customHeight="1">
      <c r="B59" s="295"/>
      <c r="C59" s="301"/>
      <c r="D59" s="299" t="s">
        <v>614</v>
      </c>
      <c r="E59" s="299"/>
      <c r="F59" s="299"/>
      <c r="G59" s="299"/>
      <c r="H59" s="299"/>
      <c r="I59" s="299"/>
      <c r="J59" s="299"/>
      <c r="K59" s="297"/>
    </row>
    <row r="60" s="1" customFormat="1" ht="15" customHeight="1">
      <c r="B60" s="295"/>
      <c r="C60" s="301"/>
      <c r="D60" s="299" t="s">
        <v>615</v>
      </c>
      <c r="E60" s="299"/>
      <c r="F60" s="299"/>
      <c r="G60" s="299"/>
      <c r="H60" s="299"/>
      <c r="I60" s="299"/>
      <c r="J60" s="299"/>
      <c r="K60" s="297"/>
    </row>
    <row r="61" s="1" customFormat="1" ht="15" customHeight="1">
      <c r="B61" s="295"/>
      <c r="C61" s="301"/>
      <c r="D61" s="299" t="s">
        <v>616</v>
      </c>
      <c r="E61" s="299"/>
      <c r="F61" s="299"/>
      <c r="G61" s="299"/>
      <c r="H61" s="299"/>
      <c r="I61" s="299"/>
      <c r="J61" s="299"/>
      <c r="K61" s="297"/>
    </row>
    <row r="62" s="1" customFormat="1" ht="15" customHeight="1">
      <c r="B62" s="295"/>
      <c r="C62" s="301"/>
      <c r="D62" s="304" t="s">
        <v>617</v>
      </c>
      <c r="E62" s="304"/>
      <c r="F62" s="304"/>
      <c r="G62" s="304"/>
      <c r="H62" s="304"/>
      <c r="I62" s="304"/>
      <c r="J62" s="304"/>
      <c r="K62" s="297"/>
    </row>
    <row r="63" s="1" customFormat="1" ht="15" customHeight="1">
      <c r="B63" s="295"/>
      <c r="C63" s="301"/>
      <c r="D63" s="299" t="s">
        <v>618</v>
      </c>
      <c r="E63" s="299"/>
      <c r="F63" s="299"/>
      <c r="G63" s="299"/>
      <c r="H63" s="299"/>
      <c r="I63" s="299"/>
      <c r="J63" s="299"/>
      <c r="K63" s="297"/>
    </row>
    <row r="64" s="1" customFormat="1" ht="12.75" customHeight="1">
      <c r="B64" s="295"/>
      <c r="C64" s="301"/>
      <c r="D64" s="301"/>
      <c r="E64" s="305"/>
      <c r="F64" s="301"/>
      <c r="G64" s="301"/>
      <c r="H64" s="301"/>
      <c r="I64" s="301"/>
      <c r="J64" s="301"/>
      <c r="K64" s="297"/>
    </row>
    <row r="65" s="1" customFormat="1" ht="15" customHeight="1">
      <c r="B65" s="295"/>
      <c r="C65" s="301"/>
      <c r="D65" s="299" t="s">
        <v>619</v>
      </c>
      <c r="E65" s="299"/>
      <c r="F65" s="299"/>
      <c r="G65" s="299"/>
      <c r="H65" s="299"/>
      <c r="I65" s="299"/>
      <c r="J65" s="299"/>
      <c r="K65" s="297"/>
    </row>
    <row r="66" s="1" customFormat="1" ht="15" customHeight="1">
      <c r="B66" s="295"/>
      <c r="C66" s="301"/>
      <c r="D66" s="304" t="s">
        <v>620</v>
      </c>
      <c r="E66" s="304"/>
      <c r="F66" s="304"/>
      <c r="G66" s="304"/>
      <c r="H66" s="304"/>
      <c r="I66" s="304"/>
      <c r="J66" s="304"/>
      <c r="K66" s="297"/>
    </row>
    <row r="67" s="1" customFormat="1" ht="15" customHeight="1">
      <c r="B67" s="295"/>
      <c r="C67" s="301"/>
      <c r="D67" s="299" t="s">
        <v>621</v>
      </c>
      <c r="E67" s="299"/>
      <c r="F67" s="299"/>
      <c r="G67" s="299"/>
      <c r="H67" s="299"/>
      <c r="I67" s="299"/>
      <c r="J67" s="299"/>
      <c r="K67" s="297"/>
    </row>
    <row r="68" s="1" customFormat="1" ht="15" customHeight="1">
      <c r="B68" s="295"/>
      <c r="C68" s="301"/>
      <c r="D68" s="299" t="s">
        <v>622</v>
      </c>
      <c r="E68" s="299"/>
      <c r="F68" s="299"/>
      <c r="G68" s="299"/>
      <c r="H68" s="299"/>
      <c r="I68" s="299"/>
      <c r="J68" s="299"/>
      <c r="K68" s="297"/>
    </row>
    <row r="69" s="1" customFormat="1" ht="15" customHeight="1">
      <c r="B69" s="295"/>
      <c r="C69" s="301"/>
      <c r="D69" s="299" t="s">
        <v>623</v>
      </c>
      <c r="E69" s="299"/>
      <c r="F69" s="299"/>
      <c r="G69" s="299"/>
      <c r="H69" s="299"/>
      <c r="I69" s="299"/>
      <c r="J69" s="299"/>
      <c r="K69" s="297"/>
    </row>
    <row r="70" s="1" customFormat="1" ht="15" customHeight="1">
      <c r="B70" s="295"/>
      <c r="C70" s="301"/>
      <c r="D70" s="299" t="s">
        <v>624</v>
      </c>
      <c r="E70" s="299"/>
      <c r="F70" s="299"/>
      <c r="G70" s="299"/>
      <c r="H70" s="299"/>
      <c r="I70" s="299"/>
      <c r="J70" s="299"/>
      <c r="K70" s="297"/>
    </row>
    <row r="71" s="1" customFormat="1" ht="12.75" customHeight="1">
      <c r="B71" s="306"/>
      <c r="C71" s="307"/>
      <c r="D71" s="307"/>
      <c r="E71" s="307"/>
      <c r="F71" s="307"/>
      <c r="G71" s="307"/>
      <c r="H71" s="307"/>
      <c r="I71" s="307"/>
      <c r="J71" s="307"/>
      <c r="K71" s="308"/>
    </row>
    <row r="72" s="1" customFormat="1" ht="18.75" customHeight="1">
      <c r="B72" s="309"/>
      <c r="C72" s="309"/>
      <c r="D72" s="309"/>
      <c r="E72" s="309"/>
      <c r="F72" s="309"/>
      <c r="G72" s="309"/>
      <c r="H72" s="309"/>
      <c r="I72" s="309"/>
      <c r="J72" s="309"/>
      <c r="K72" s="310"/>
    </row>
    <row r="73" s="1" customFormat="1" ht="18.75" customHeight="1">
      <c r="B73" s="310"/>
      <c r="C73" s="310"/>
      <c r="D73" s="310"/>
      <c r="E73" s="310"/>
      <c r="F73" s="310"/>
      <c r="G73" s="310"/>
      <c r="H73" s="310"/>
      <c r="I73" s="310"/>
      <c r="J73" s="310"/>
      <c r="K73" s="310"/>
    </row>
    <row r="74" s="1" customFormat="1" ht="7.5" customHeight="1">
      <c r="B74" s="311"/>
      <c r="C74" s="312"/>
      <c r="D74" s="312"/>
      <c r="E74" s="312"/>
      <c r="F74" s="312"/>
      <c r="G74" s="312"/>
      <c r="H74" s="312"/>
      <c r="I74" s="312"/>
      <c r="J74" s="312"/>
      <c r="K74" s="313"/>
    </row>
    <row r="75" s="1" customFormat="1" ht="45" customHeight="1">
      <c r="B75" s="314"/>
      <c r="C75" s="315" t="s">
        <v>625</v>
      </c>
      <c r="D75" s="315"/>
      <c r="E75" s="315"/>
      <c r="F75" s="315"/>
      <c r="G75" s="315"/>
      <c r="H75" s="315"/>
      <c r="I75" s="315"/>
      <c r="J75" s="315"/>
      <c r="K75" s="316"/>
    </row>
    <row r="76" s="1" customFormat="1" ht="17.25" customHeight="1">
      <c r="B76" s="314"/>
      <c r="C76" s="317" t="s">
        <v>626</v>
      </c>
      <c r="D76" s="317"/>
      <c r="E76" s="317"/>
      <c r="F76" s="317" t="s">
        <v>627</v>
      </c>
      <c r="G76" s="318"/>
      <c r="H76" s="317" t="s">
        <v>51</v>
      </c>
      <c r="I76" s="317" t="s">
        <v>54</v>
      </c>
      <c r="J76" s="317" t="s">
        <v>628</v>
      </c>
      <c r="K76" s="316"/>
    </row>
    <row r="77" s="1" customFormat="1" ht="17.25" customHeight="1">
      <c r="B77" s="314"/>
      <c r="C77" s="319" t="s">
        <v>629</v>
      </c>
      <c r="D77" s="319"/>
      <c r="E77" s="319"/>
      <c r="F77" s="320" t="s">
        <v>630</v>
      </c>
      <c r="G77" s="321"/>
      <c r="H77" s="319"/>
      <c r="I77" s="319"/>
      <c r="J77" s="319" t="s">
        <v>631</v>
      </c>
      <c r="K77" s="316"/>
    </row>
    <row r="78" s="1" customFormat="1" ht="5.25" customHeight="1">
      <c r="B78" s="314"/>
      <c r="C78" s="322"/>
      <c r="D78" s="322"/>
      <c r="E78" s="322"/>
      <c r="F78" s="322"/>
      <c r="G78" s="323"/>
      <c r="H78" s="322"/>
      <c r="I78" s="322"/>
      <c r="J78" s="322"/>
      <c r="K78" s="316"/>
    </row>
    <row r="79" s="1" customFormat="1" ht="15" customHeight="1">
      <c r="B79" s="314"/>
      <c r="C79" s="302" t="s">
        <v>50</v>
      </c>
      <c r="D79" s="322"/>
      <c r="E79" s="322"/>
      <c r="F79" s="324" t="s">
        <v>632</v>
      </c>
      <c r="G79" s="323"/>
      <c r="H79" s="302" t="s">
        <v>633</v>
      </c>
      <c r="I79" s="302" t="s">
        <v>634</v>
      </c>
      <c r="J79" s="302">
        <v>20</v>
      </c>
      <c r="K79" s="316"/>
    </row>
    <row r="80" s="1" customFormat="1" ht="15" customHeight="1">
      <c r="B80" s="314"/>
      <c r="C80" s="302" t="s">
        <v>635</v>
      </c>
      <c r="D80" s="302"/>
      <c r="E80" s="302"/>
      <c r="F80" s="324" t="s">
        <v>632</v>
      </c>
      <c r="G80" s="323"/>
      <c r="H80" s="302" t="s">
        <v>636</v>
      </c>
      <c r="I80" s="302" t="s">
        <v>634</v>
      </c>
      <c r="J80" s="302">
        <v>120</v>
      </c>
      <c r="K80" s="316"/>
    </row>
    <row r="81" s="1" customFormat="1" ht="15" customHeight="1">
      <c r="B81" s="325"/>
      <c r="C81" s="302" t="s">
        <v>637</v>
      </c>
      <c r="D81" s="302"/>
      <c r="E81" s="302"/>
      <c r="F81" s="324" t="s">
        <v>638</v>
      </c>
      <c r="G81" s="323"/>
      <c r="H81" s="302" t="s">
        <v>639</v>
      </c>
      <c r="I81" s="302" t="s">
        <v>634</v>
      </c>
      <c r="J81" s="302">
        <v>50</v>
      </c>
      <c r="K81" s="316"/>
    </row>
    <row r="82" s="1" customFormat="1" ht="15" customHeight="1">
      <c r="B82" s="325"/>
      <c r="C82" s="302" t="s">
        <v>640</v>
      </c>
      <c r="D82" s="302"/>
      <c r="E82" s="302"/>
      <c r="F82" s="324" t="s">
        <v>632</v>
      </c>
      <c r="G82" s="323"/>
      <c r="H82" s="302" t="s">
        <v>641</v>
      </c>
      <c r="I82" s="302" t="s">
        <v>642</v>
      </c>
      <c r="J82" s="302"/>
      <c r="K82" s="316"/>
    </row>
    <row r="83" s="1" customFormat="1" ht="15" customHeight="1">
      <c r="B83" s="325"/>
      <c r="C83" s="326" t="s">
        <v>643</v>
      </c>
      <c r="D83" s="326"/>
      <c r="E83" s="326"/>
      <c r="F83" s="327" t="s">
        <v>638</v>
      </c>
      <c r="G83" s="326"/>
      <c r="H83" s="326" t="s">
        <v>644</v>
      </c>
      <c r="I83" s="326" t="s">
        <v>634</v>
      </c>
      <c r="J83" s="326">
        <v>15</v>
      </c>
      <c r="K83" s="316"/>
    </row>
    <row r="84" s="1" customFormat="1" ht="15" customHeight="1">
      <c r="B84" s="325"/>
      <c r="C84" s="326" t="s">
        <v>645</v>
      </c>
      <c r="D84" s="326"/>
      <c r="E84" s="326"/>
      <c r="F84" s="327" t="s">
        <v>638</v>
      </c>
      <c r="G84" s="326"/>
      <c r="H84" s="326" t="s">
        <v>646</v>
      </c>
      <c r="I84" s="326" t="s">
        <v>634</v>
      </c>
      <c r="J84" s="326">
        <v>15</v>
      </c>
      <c r="K84" s="316"/>
    </row>
    <row r="85" s="1" customFormat="1" ht="15" customHeight="1">
      <c r="B85" s="325"/>
      <c r="C85" s="326" t="s">
        <v>647</v>
      </c>
      <c r="D85" s="326"/>
      <c r="E85" s="326"/>
      <c r="F85" s="327" t="s">
        <v>638</v>
      </c>
      <c r="G85" s="326"/>
      <c r="H85" s="326" t="s">
        <v>648</v>
      </c>
      <c r="I85" s="326" t="s">
        <v>634</v>
      </c>
      <c r="J85" s="326">
        <v>20</v>
      </c>
      <c r="K85" s="316"/>
    </row>
    <row r="86" s="1" customFormat="1" ht="15" customHeight="1">
      <c r="B86" s="325"/>
      <c r="C86" s="326" t="s">
        <v>649</v>
      </c>
      <c r="D86" s="326"/>
      <c r="E86" s="326"/>
      <c r="F86" s="327" t="s">
        <v>638</v>
      </c>
      <c r="G86" s="326"/>
      <c r="H86" s="326" t="s">
        <v>650</v>
      </c>
      <c r="I86" s="326" t="s">
        <v>634</v>
      </c>
      <c r="J86" s="326">
        <v>20</v>
      </c>
      <c r="K86" s="316"/>
    </row>
    <row r="87" s="1" customFormat="1" ht="15" customHeight="1">
      <c r="B87" s="325"/>
      <c r="C87" s="302" t="s">
        <v>651</v>
      </c>
      <c r="D87" s="302"/>
      <c r="E87" s="302"/>
      <c r="F87" s="324" t="s">
        <v>638</v>
      </c>
      <c r="G87" s="323"/>
      <c r="H87" s="302" t="s">
        <v>652</v>
      </c>
      <c r="I87" s="302" t="s">
        <v>634</v>
      </c>
      <c r="J87" s="302">
        <v>50</v>
      </c>
      <c r="K87" s="316"/>
    </row>
    <row r="88" s="1" customFormat="1" ht="15" customHeight="1">
      <c r="B88" s="325"/>
      <c r="C88" s="302" t="s">
        <v>653</v>
      </c>
      <c r="D88" s="302"/>
      <c r="E88" s="302"/>
      <c r="F88" s="324" t="s">
        <v>638</v>
      </c>
      <c r="G88" s="323"/>
      <c r="H88" s="302" t="s">
        <v>654</v>
      </c>
      <c r="I88" s="302" t="s">
        <v>634</v>
      </c>
      <c r="J88" s="302">
        <v>20</v>
      </c>
      <c r="K88" s="316"/>
    </row>
    <row r="89" s="1" customFormat="1" ht="15" customHeight="1">
      <c r="B89" s="325"/>
      <c r="C89" s="302" t="s">
        <v>655</v>
      </c>
      <c r="D89" s="302"/>
      <c r="E89" s="302"/>
      <c r="F89" s="324" t="s">
        <v>638</v>
      </c>
      <c r="G89" s="323"/>
      <c r="H89" s="302" t="s">
        <v>656</v>
      </c>
      <c r="I89" s="302" t="s">
        <v>634</v>
      </c>
      <c r="J89" s="302">
        <v>20</v>
      </c>
      <c r="K89" s="316"/>
    </row>
    <row r="90" s="1" customFormat="1" ht="15" customHeight="1">
      <c r="B90" s="325"/>
      <c r="C90" s="302" t="s">
        <v>657</v>
      </c>
      <c r="D90" s="302"/>
      <c r="E90" s="302"/>
      <c r="F90" s="324" t="s">
        <v>638</v>
      </c>
      <c r="G90" s="323"/>
      <c r="H90" s="302" t="s">
        <v>658</v>
      </c>
      <c r="I90" s="302" t="s">
        <v>634</v>
      </c>
      <c r="J90" s="302">
        <v>50</v>
      </c>
      <c r="K90" s="316"/>
    </row>
    <row r="91" s="1" customFormat="1" ht="15" customHeight="1">
      <c r="B91" s="325"/>
      <c r="C91" s="302" t="s">
        <v>659</v>
      </c>
      <c r="D91" s="302"/>
      <c r="E91" s="302"/>
      <c r="F91" s="324" t="s">
        <v>638</v>
      </c>
      <c r="G91" s="323"/>
      <c r="H91" s="302" t="s">
        <v>659</v>
      </c>
      <c r="I91" s="302" t="s">
        <v>634</v>
      </c>
      <c r="J91" s="302">
        <v>50</v>
      </c>
      <c r="K91" s="316"/>
    </row>
    <row r="92" s="1" customFormat="1" ht="15" customHeight="1">
      <c r="B92" s="325"/>
      <c r="C92" s="302" t="s">
        <v>660</v>
      </c>
      <c r="D92" s="302"/>
      <c r="E92" s="302"/>
      <c r="F92" s="324" t="s">
        <v>638</v>
      </c>
      <c r="G92" s="323"/>
      <c r="H92" s="302" t="s">
        <v>661</v>
      </c>
      <c r="I92" s="302" t="s">
        <v>634</v>
      </c>
      <c r="J92" s="302">
        <v>255</v>
      </c>
      <c r="K92" s="316"/>
    </row>
    <row r="93" s="1" customFormat="1" ht="15" customHeight="1">
      <c r="B93" s="325"/>
      <c r="C93" s="302" t="s">
        <v>662</v>
      </c>
      <c r="D93" s="302"/>
      <c r="E93" s="302"/>
      <c r="F93" s="324" t="s">
        <v>632</v>
      </c>
      <c r="G93" s="323"/>
      <c r="H93" s="302" t="s">
        <v>663</v>
      </c>
      <c r="I93" s="302" t="s">
        <v>664</v>
      </c>
      <c r="J93" s="302"/>
      <c r="K93" s="316"/>
    </row>
    <row r="94" s="1" customFormat="1" ht="15" customHeight="1">
      <c r="B94" s="325"/>
      <c r="C94" s="302" t="s">
        <v>665</v>
      </c>
      <c r="D94" s="302"/>
      <c r="E94" s="302"/>
      <c r="F94" s="324" t="s">
        <v>632</v>
      </c>
      <c r="G94" s="323"/>
      <c r="H94" s="302" t="s">
        <v>666</v>
      </c>
      <c r="I94" s="302" t="s">
        <v>667</v>
      </c>
      <c r="J94" s="302"/>
      <c r="K94" s="316"/>
    </row>
    <row r="95" s="1" customFormat="1" ht="15" customHeight="1">
      <c r="B95" s="325"/>
      <c r="C95" s="302" t="s">
        <v>668</v>
      </c>
      <c r="D95" s="302"/>
      <c r="E95" s="302"/>
      <c r="F95" s="324" t="s">
        <v>632</v>
      </c>
      <c r="G95" s="323"/>
      <c r="H95" s="302" t="s">
        <v>668</v>
      </c>
      <c r="I95" s="302" t="s">
        <v>667</v>
      </c>
      <c r="J95" s="302"/>
      <c r="K95" s="316"/>
    </row>
    <row r="96" s="1" customFormat="1" ht="15" customHeight="1">
      <c r="B96" s="325"/>
      <c r="C96" s="302" t="s">
        <v>35</v>
      </c>
      <c r="D96" s="302"/>
      <c r="E96" s="302"/>
      <c r="F96" s="324" t="s">
        <v>632</v>
      </c>
      <c r="G96" s="323"/>
      <c r="H96" s="302" t="s">
        <v>669</v>
      </c>
      <c r="I96" s="302" t="s">
        <v>667</v>
      </c>
      <c r="J96" s="302"/>
      <c r="K96" s="316"/>
    </row>
    <row r="97" s="1" customFormat="1" ht="15" customHeight="1">
      <c r="B97" s="325"/>
      <c r="C97" s="302" t="s">
        <v>45</v>
      </c>
      <c r="D97" s="302"/>
      <c r="E97" s="302"/>
      <c r="F97" s="324" t="s">
        <v>632</v>
      </c>
      <c r="G97" s="323"/>
      <c r="H97" s="302" t="s">
        <v>670</v>
      </c>
      <c r="I97" s="302" t="s">
        <v>667</v>
      </c>
      <c r="J97" s="302"/>
      <c r="K97" s="316"/>
    </row>
    <row r="98" s="1" customFormat="1" ht="15" customHeight="1">
      <c r="B98" s="328"/>
      <c r="C98" s="329"/>
      <c r="D98" s="329"/>
      <c r="E98" s="329"/>
      <c r="F98" s="329"/>
      <c r="G98" s="329"/>
      <c r="H98" s="329"/>
      <c r="I98" s="329"/>
      <c r="J98" s="329"/>
      <c r="K98" s="330"/>
    </row>
    <row r="99" s="1" customFormat="1" ht="18.75" customHeight="1">
      <c r="B99" s="331"/>
      <c r="C99" s="332"/>
      <c r="D99" s="332"/>
      <c r="E99" s="332"/>
      <c r="F99" s="332"/>
      <c r="G99" s="332"/>
      <c r="H99" s="332"/>
      <c r="I99" s="332"/>
      <c r="J99" s="332"/>
      <c r="K99" s="331"/>
    </row>
    <row r="100" s="1" customFormat="1" ht="18.75" customHeight="1">
      <c r="B100" s="310"/>
      <c r="C100" s="310"/>
      <c r="D100" s="310"/>
      <c r="E100" s="310"/>
      <c r="F100" s="310"/>
      <c r="G100" s="310"/>
      <c r="H100" s="310"/>
      <c r="I100" s="310"/>
      <c r="J100" s="310"/>
      <c r="K100" s="310"/>
    </row>
    <row r="101" s="1" customFormat="1" ht="7.5" customHeight="1">
      <c r="B101" s="311"/>
      <c r="C101" s="312"/>
      <c r="D101" s="312"/>
      <c r="E101" s="312"/>
      <c r="F101" s="312"/>
      <c r="G101" s="312"/>
      <c r="H101" s="312"/>
      <c r="I101" s="312"/>
      <c r="J101" s="312"/>
      <c r="K101" s="313"/>
    </row>
    <row r="102" s="1" customFormat="1" ht="45" customHeight="1">
      <c r="B102" s="314"/>
      <c r="C102" s="315" t="s">
        <v>671</v>
      </c>
      <c r="D102" s="315"/>
      <c r="E102" s="315"/>
      <c r="F102" s="315"/>
      <c r="G102" s="315"/>
      <c r="H102" s="315"/>
      <c r="I102" s="315"/>
      <c r="J102" s="315"/>
      <c r="K102" s="316"/>
    </row>
    <row r="103" s="1" customFormat="1" ht="17.25" customHeight="1">
      <c r="B103" s="314"/>
      <c r="C103" s="317" t="s">
        <v>626</v>
      </c>
      <c r="D103" s="317"/>
      <c r="E103" s="317"/>
      <c r="F103" s="317" t="s">
        <v>627</v>
      </c>
      <c r="G103" s="318"/>
      <c r="H103" s="317" t="s">
        <v>51</v>
      </c>
      <c r="I103" s="317" t="s">
        <v>54</v>
      </c>
      <c r="J103" s="317" t="s">
        <v>628</v>
      </c>
      <c r="K103" s="316"/>
    </row>
    <row r="104" s="1" customFormat="1" ht="17.25" customHeight="1">
      <c r="B104" s="314"/>
      <c r="C104" s="319" t="s">
        <v>629</v>
      </c>
      <c r="D104" s="319"/>
      <c r="E104" s="319"/>
      <c r="F104" s="320" t="s">
        <v>630</v>
      </c>
      <c r="G104" s="321"/>
      <c r="H104" s="319"/>
      <c r="I104" s="319"/>
      <c r="J104" s="319" t="s">
        <v>631</v>
      </c>
      <c r="K104" s="316"/>
    </row>
    <row r="105" s="1" customFormat="1" ht="5.25" customHeight="1">
      <c r="B105" s="314"/>
      <c r="C105" s="317"/>
      <c r="D105" s="317"/>
      <c r="E105" s="317"/>
      <c r="F105" s="317"/>
      <c r="G105" s="333"/>
      <c r="H105" s="317"/>
      <c r="I105" s="317"/>
      <c r="J105" s="317"/>
      <c r="K105" s="316"/>
    </row>
    <row r="106" s="1" customFormat="1" ht="15" customHeight="1">
      <c r="B106" s="314"/>
      <c r="C106" s="302" t="s">
        <v>50</v>
      </c>
      <c r="D106" s="322"/>
      <c r="E106" s="322"/>
      <c r="F106" s="324" t="s">
        <v>632</v>
      </c>
      <c r="G106" s="333"/>
      <c r="H106" s="302" t="s">
        <v>672</v>
      </c>
      <c r="I106" s="302" t="s">
        <v>634</v>
      </c>
      <c r="J106" s="302">
        <v>20</v>
      </c>
      <c r="K106" s="316"/>
    </row>
    <row r="107" s="1" customFormat="1" ht="15" customHeight="1">
      <c r="B107" s="314"/>
      <c r="C107" s="302" t="s">
        <v>635</v>
      </c>
      <c r="D107" s="302"/>
      <c r="E107" s="302"/>
      <c r="F107" s="324" t="s">
        <v>632</v>
      </c>
      <c r="G107" s="302"/>
      <c r="H107" s="302" t="s">
        <v>672</v>
      </c>
      <c r="I107" s="302" t="s">
        <v>634</v>
      </c>
      <c r="J107" s="302">
        <v>120</v>
      </c>
      <c r="K107" s="316"/>
    </row>
    <row r="108" s="1" customFormat="1" ht="15" customHeight="1">
      <c r="B108" s="325"/>
      <c r="C108" s="302" t="s">
        <v>637</v>
      </c>
      <c r="D108" s="302"/>
      <c r="E108" s="302"/>
      <c r="F108" s="324" t="s">
        <v>638</v>
      </c>
      <c r="G108" s="302"/>
      <c r="H108" s="302" t="s">
        <v>672</v>
      </c>
      <c r="I108" s="302" t="s">
        <v>634</v>
      </c>
      <c r="J108" s="302">
        <v>50</v>
      </c>
      <c r="K108" s="316"/>
    </row>
    <row r="109" s="1" customFormat="1" ht="15" customHeight="1">
      <c r="B109" s="325"/>
      <c r="C109" s="302" t="s">
        <v>640</v>
      </c>
      <c r="D109" s="302"/>
      <c r="E109" s="302"/>
      <c r="F109" s="324" t="s">
        <v>632</v>
      </c>
      <c r="G109" s="302"/>
      <c r="H109" s="302" t="s">
        <v>672</v>
      </c>
      <c r="I109" s="302" t="s">
        <v>642</v>
      </c>
      <c r="J109" s="302"/>
      <c r="K109" s="316"/>
    </row>
    <row r="110" s="1" customFormat="1" ht="15" customHeight="1">
      <c r="B110" s="325"/>
      <c r="C110" s="302" t="s">
        <v>651</v>
      </c>
      <c r="D110" s="302"/>
      <c r="E110" s="302"/>
      <c r="F110" s="324" t="s">
        <v>638</v>
      </c>
      <c r="G110" s="302"/>
      <c r="H110" s="302" t="s">
        <v>672</v>
      </c>
      <c r="I110" s="302" t="s">
        <v>634</v>
      </c>
      <c r="J110" s="302">
        <v>50</v>
      </c>
      <c r="K110" s="316"/>
    </row>
    <row r="111" s="1" customFormat="1" ht="15" customHeight="1">
      <c r="B111" s="325"/>
      <c r="C111" s="302" t="s">
        <v>659</v>
      </c>
      <c r="D111" s="302"/>
      <c r="E111" s="302"/>
      <c r="F111" s="324" t="s">
        <v>638</v>
      </c>
      <c r="G111" s="302"/>
      <c r="H111" s="302" t="s">
        <v>672</v>
      </c>
      <c r="I111" s="302" t="s">
        <v>634</v>
      </c>
      <c r="J111" s="302">
        <v>50</v>
      </c>
      <c r="K111" s="316"/>
    </row>
    <row r="112" s="1" customFormat="1" ht="15" customHeight="1">
      <c r="B112" s="325"/>
      <c r="C112" s="302" t="s">
        <v>657</v>
      </c>
      <c r="D112" s="302"/>
      <c r="E112" s="302"/>
      <c r="F112" s="324" t="s">
        <v>638</v>
      </c>
      <c r="G112" s="302"/>
      <c r="H112" s="302" t="s">
        <v>672</v>
      </c>
      <c r="I112" s="302" t="s">
        <v>634</v>
      </c>
      <c r="J112" s="302">
        <v>50</v>
      </c>
      <c r="K112" s="316"/>
    </row>
    <row r="113" s="1" customFormat="1" ht="15" customHeight="1">
      <c r="B113" s="325"/>
      <c r="C113" s="302" t="s">
        <v>50</v>
      </c>
      <c r="D113" s="302"/>
      <c r="E113" s="302"/>
      <c r="F113" s="324" t="s">
        <v>632</v>
      </c>
      <c r="G113" s="302"/>
      <c r="H113" s="302" t="s">
        <v>673</v>
      </c>
      <c r="I113" s="302" t="s">
        <v>634</v>
      </c>
      <c r="J113" s="302">
        <v>20</v>
      </c>
      <c r="K113" s="316"/>
    </row>
    <row r="114" s="1" customFormat="1" ht="15" customHeight="1">
      <c r="B114" s="325"/>
      <c r="C114" s="302" t="s">
        <v>674</v>
      </c>
      <c r="D114" s="302"/>
      <c r="E114" s="302"/>
      <c r="F114" s="324" t="s">
        <v>632</v>
      </c>
      <c r="G114" s="302"/>
      <c r="H114" s="302" t="s">
        <v>675</v>
      </c>
      <c r="I114" s="302" t="s">
        <v>634</v>
      </c>
      <c r="J114" s="302">
        <v>120</v>
      </c>
      <c r="K114" s="316"/>
    </row>
    <row r="115" s="1" customFormat="1" ht="15" customHeight="1">
      <c r="B115" s="325"/>
      <c r="C115" s="302" t="s">
        <v>35</v>
      </c>
      <c r="D115" s="302"/>
      <c r="E115" s="302"/>
      <c r="F115" s="324" t="s">
        <v>632</v>
      </c>
      <c r="G115" s="302"/>
      <c r="H115" s="302" t="s">
        <v>676</v>
      </c>
      <c r="I115" s="302" t="s">
        <v>667</v>
      </c>
      <c r="J115" s="302"/>
      <c r="K115" s="316"/>
    </row>
    <row r="116" s="1" customFormat="1" ht="15" customHeight="1">
      <c r="B116" s="325"/>
      <c r="C116" s="302" t="s">
        <v>45</v>
      </c>
      <c r="D116" s="302"/>
      <c r="E116" s="302"/>
      <c r="F116" s="324" t="s">
        <v>632</v>
      </c>
      <c r="G116" s="302"/>
      <c r="H116" s="302" t="s">
        <v>677</v>
      </c>
      <c r="I116" s="302" t="s">
        <v>667</v>
      </c>
      <c r="J116" s="302"/>
      <c r="K116" s="316"/>
    </row>
    <row r="117" s="1" customFormat="1" ht="15" customHeight="1">
      <c r="B117" s="325"/>
      <c r="C117" s="302" t="s">
        <v>54</v>
      </c>
      <c r="D117" s="302"/>
      <c r="E117" s="302"/>
      <c r="F117" s="324" t="s">
        <v>632</v>
      </c>
      <c r="G117" s="302"/>
      <c r="H117" s="302" t="s">
        <v>678</v>
      </c>
      <c r="I117" s="302" t="s">
        <v>679</v>
      </c>
      <c r="J117" s="302"/>
      <c r="K117" s="316"/>
    </row>
    <row r="118" s="1" customFormat="1" ht="15" customHeight="1">
      <c r="B118" s="328"/>
      <c r="C118" s="334"/>
      <c r="D118" s="334"/>
      <c r="E118" s="334"/>
      <c r="F118" s="334"/>
      <c r="G118" s="334"/>
      <c r="H118" s="334"/>
      <c r="I118" s="334"/>
      <c r="J118" s="334"/>
      <c r="K118" s="330"/>
    </row>
    <row r="119" s="1" customFormat="1" ht="18.75" customHeight="1">
      <c r="B119" s="335"/>
      <c r="C119" s="299"/>
      <c r="D119" s="299"/>
      <c r="E119" s="299"/>
      <c r="F119" s="336"/>
      <c r="G119" s="299"/>
      <c r="H119" s="299"/>
      <c r="I119" s="299"/>
      <c r="J119" s="299"/>
      <c r="K119" s="335"/>
    </row>
    <row r="120" s="1" customFormat="1" ht="18.75" customHeight="1">
      <c r="B120" s="310"/>
      <c r="C120" s="310"/>
      <c r="D120" s="310"/>
      <c r="E120" s="310"/>
      <c r="F120" s="310"/>
      <c r="G120" s="310"/>
      <c r="H120" s="310"/>
      <c r="I120" s="310"/>
      <c r="J120" s="310"/>
      <c r="K120" s="310"/>
    </row>
    <row r="121" s="1" customFormat="1" ht="7.5" customHeight="1">
      <c r="B121" s="337"/>
      <c r="C121" s="338"/>
      <c r="D121" s="338"/>
      <c r="E121" s="338"/>
      <c r="F121" s="338"/>
      <c r="G121" s="338"/>
      <c r="H121" s="338"/>
      <c r="I121" s="338"/>
      <c r="J121" s="338"/>
      <c r="K121" s="339"/>
    </row>
    <row r="122" s="1" customFormat="1" ht="45" customHeight="1">
      <c r="B122" s="340"/>
      <c r="C122" s="293" t="s">
        <v>680</v>
      </c>
      <c r="D122" s="293"/>
      <c r="E122" s="293"/>
      <c r="F122" s="293"/>
      <c r="G122" s="293"/>
      <c r="H122" s="293"/>
      <c r="I122" s="293"/>
      <c r="J122" s="293"/>
      <c r="K122" s="341"/>
    </row>
    <row r="123" s="1" customFormat="1" ht="17.25" customHeight="1">
      <c r="B123" s="342"/>
      <c r="C123" s="317" t="s">
        <v>626</v>
      </c>
      <c r="D123" s="317"/>
      <c r="E123" s="317"/>
      <c r="F123" s="317" t="s">
        <v>627</v>
      </c>
      <c r="G123" s="318"/>
      <c r="H123" s="317" t="s">
        <v>51</v>
      </c>
      <c r="I123" s="317" t="s">
        <v>54</v>
      </c>
      <c r="J123" s="317" t="s">
        <v>628</v>
      </c>
      <c r="K123" s="343"/>
    </row>
    <row r="124" s="1" customFormat="1" ht="17.25" customHeight="1">
      <c r="B124" s="342"/>
      <c r="C124" s="319" t="s">
        <v>629</v>
      </c>
      <c r="D124" s="319"/>
      <c r="E124" s="319"/>
      <c r="F124" s="320" t="s">
        <v>630</v>
      </c>
      <c r="G124" s="321"/>
      <c r="H124" s="319"/>
      <c r="I124" s="319"/>
      <c r="J124" s="319" t="s">
        <v>631</v>
      </c>
      <c r="K124" s="343"/>
    </row>
    <row r="125" s="1" customFormat="1" ht="5.25" customHeight="1">
      <c r="B125" s="344"/>
      <c r="C125" s="322"/>
      <c r="D125" s="322"/>
      <c r="E125" s="322"/>
      <c r="F125" s="322"/>
      <c r="G125" s="302"/>
      <c r="H125" s="322"/>
      <c r="I125" s="322"/>
      <c r="J125" s="322"/>
      <c r="K125" s="345"/>
    </row>
    <row r="126" s="1" customFormat="1" ht="15" customHeight="1">
      <c r="B126" s="344"/>
      <c r="C126" s="302" t="s">
        <v>635</v>
      </c>
      <c r="D126" s="322"/>
      <c r="E126" s="322"/>
      <c r="F126" s="324" t="s">
        <v>632</v>
      </c>
      <c r="G126" s="302"/>
      <c r="H126" s="302" t="s">
        <v>672</v>
      </c>
      <c r="I126" s="302" t="s">
        <v>634</v>
      </c>
      <c r="J126" s="302">
        <v>120</v>
      </c>
      <c r="K126" s="346"/>
    </row>
    <row r="127" s="1" customFormat="1" ht="15" customHeight="1">
      <c r="B127" s="344"/>
      <c r="C127" s="302" t="s">
        <v>681</v>
      </c>
      <c r="D127" s="302"/>
      <c r="E127" s="302"/>
      <c r="F127" s="324" t="s">
        <v>632</v>
      </c>
      <c r="G127" s="302"/>
      <c r="H127" s="302" t="s">
        <v>682</v>
      </c>
      <c r="I127" s="302" t="s">
        <v>634</v>
      </c>
      <c r="J127" s="302" t="s">
        <v>683</v>
      </c>
      <c r="K127" s="346"/>
    </row>
    <row r="128" s="1" customFormat="1" ht="15" customHeight="1">
      <c r="B128" s="344"/>
      <c r="C128" s="302" t="s">
        <v>82</v>
      </c>
      <c r="D128" s="302"/>
      <c r="E128" s="302"/>
      <c r="F128" s="324" t="s">
        <v>632</v>
      </c>
      <c r="G128" s="302"/>
      <c r="H128" s="302" t="s">
        <v>684</v>
      </c>
      <c r="I128" s="302" t="s">
        <v>634</v>
      </c>
      <c r="J128" s="302" t="s">
        <v>683</v>
      </c>
      <c r="K128" s="346"/>
    </row>
    <row r="129" s="1" customFormat="1" ht="15" customHeight="1">
      <c r="B129" s="344"/>
      <c r="C129" s="302" t="s">
        <v>643</v>
      </c>
      <c r="D129" s="302"/>
      <c r="E129" s="302"/>
      <c r="F129" s="324" t="s">
        <v>638</v>
      </c>
      <c r="G129" s="302"/>
      <c r="H129" s="302" t="s">
        <v>644</v>
      </c>
      <c r="I129" s="302" t="s">
        <v>634</v>
      </c>
      <c r="J129" s="302">
        <v>15</v>
      </c>
      <c r="K129" s="346"/>
    </row>
    <row r="130" s="1" customFormat="1" ht="15" customHeight="1">
      <c r="B130" s="344"/>
      <c r="C130" s="326" t="s">
        <v>645</v>
      </c>
      <c r="D130" s="326"/>
      <c r="E130" s="326"/>
      <c r="F130" s="327" t="s">
        <v>638</v>
      </c>
      <c r="G130" s="326"/>
      <c r="H130" s="326" t="s">
        <v>646</v>
      </c>
      <c r="I130" s="326" t="s">
        <v>634</v>
      </c>
      <c r="J130" s="326">
        <v>15</v>
      </c>
      <c r="K130" s="346"/>
    </row>
    <row r="131" s="1" customFormat="1" ht="15" customHeight="1">
      <c r="B131" s="344"/>
      <c r="C131" s="326" t="s">
        <v>647</v>
      </c>
      <c r="D131" s="326"/>
      <c r="E131" s="326"/>
      <c r="F131" s="327" t="s">
        <v>638</v>
      </c>
      <c r="G131" s="326"/>
      <c r="H131" s="326" t="s">
        <v>648</v>
      </c>
      <c r="I131" s="326" t="s">
        <v>634</v>
      </c>
      <c r="J131" s="326">
        <v>20</v>
      </c>
      <c r="K131" s="346"/>
    </row>
    <row r="132" s="1" customFormat="1" ht="15" customHeight="1">
      <c r="B132" s="344"/>
      <c r="C132" s="326" t="s">
        <v>649</v>
      </c>
      <c r="D132" s="326"/>
      <c r="E132" s="326"/>
      <c r="F132" s="327" t="s">
        <v>638</v>
      </c>
      <c r="G132" s="326"/>
      <c r="H132" s="326" t="s">
        <v>650</v>
      </c>
      <c r="I132" s="326" t="s">
        <v>634</v>
      </c>
      <c r="J132" s="326">
        <v>20</v>
      </c>
      <c r="K132" s="346"/>
    </row>
    <row r="133" s="1" customFormat="1" ht="15" customHeight="1">
      <c r="B133" s="344"/>
      <c r="C133" s="302" t="s">
        <v>637</v>
      </c>
      <c r="D133" s="302"/>
      <c r="E133" s="302"/>
      <c r="F133" s="324" t="s">
        <v>638</v>
      </c>
      <c r="G133" s="302"/>
      <c r="H133" s="302" t="s">
        <v>672</v>
      </c>
      <c r="I133" s="302" t="s">
        <v>634</v>
      </c>
      <c r="J133" s="302">
        <v>50</v>
      </c>
      <c r="K133" s="346"/>
    </row>
    <row r="134" s="1" customFormat="1" ht="15" customHeight="1">
      <c r="B134" s="344"/>
      <c r="C134" s="302" t="s">
        <v>651</v>
      </c>
      <c r="D134" s="302"/>
      <c r="E134" s="302"/>
      <c r="F134" s="324" t="s">
        <v>638</v>
      </c>
      <c r="G134" s="302"/>
      <c r="H134" s="302" t="s">
        <v>672</v>
      </c>
      <c r="I134" s="302" t="s">
        <v>634</v>
      </c>
      <c r="J134" s="302">
        <v>50</v>
      </c>
      <c r="K134" s="346"/>
    </row>
    <row r="135" s="1" customFormat="1" ht="15" customHeight="1">
      <c r="B135" s="344"/>
      <c r="C135" s="302" t="s">
        <v>657</v>
      </c>
      <c r="D135" s="302"/>
      <c r="E135" s="302"/>
      <c r="F135" s="324" t="s">
        <v>638</v>
      </c>
      <c r="G135" s="302"/>
      <c r="H135" s="302" t="s">
        <v>672</v>
      </c>
      <c r="I135" s="302" t="s">
        <v>634</v>
      </c>
      <c r="J135" s="302">
        <v>50</v>
      </c>
      <c r="K135" s="346"/>
    </row>
    <row r="136" s="1" customFormat="1" ht="15" customHeight="1">
      <c r="B136" s="344"/>
      <c r="C136" s="302" t="s">
        <v>659</v>
      </c>
      <c r="D136" s="302"/>
      <c r="E136" s="302"/>
      <c r="F136" s="324" t="s">
        <v>638</v>
      </c>
      <c r="G136" s="302"/>
      <c r="H136" s="302" t="s">
        <v>672</v>
      </c>
      <c r="I136" s="302" t="s">
        <v>634</v>
      </c>
      <c r="J136" s="302">
        <v>50</v>
      </c>
      <c r="K136" s="346"/>
    </row>
    <row r="137" s="1" customFormat="1" ht="15" customHeight="1">
      <c r="B137" s="344"/>
      <c r="C137" s="302" t="s">
        <v>660</v>
      </c>
      <c r="D137" s="302"/>
      <c r="E137" s="302"/>
      <c r="F137" s="324" t="s">
        <v>638</v>
      </c>
      <c r="G137" s="302"/>
      <c r="H137" s="302" t="s">
        <v>685</v>
      </c>
      <c r="I137" s="302" t="s">
        <v>634</v>
      </c>
      <c r="J137" s="302">
        <v>255</v>
      </c>
      <c r="K137" s="346"/>
    </row>
    <row r="138" s="1" customFormat="1" ht="15" customHeight="1">
      <c r="B138" s="344"/>
      <c r="C138" s="302" t="s">
        <v>662</v>
      </c>
      <c r="D138" s="302"/>
      <c r="E138" s="302"/>
      <c r="F138" s="324" t="s">
        <v>632</v>
      </c>
      <c r="G138" s="302"/>
      <c r="H138" s="302" t="s">
        <v>686</v>
      </c>
      <c r="I138" s="302" t="s">
        <v>664</v>
      </c>
      <c r="J138" s="302"/>
      <c r="K138" s="346"/>
    </row>
    <row r="139" s="1" customFormat="1" ht="15" customHeight="1">
      <c r="B139" s="344"/>
      <c r="C139" s="302" t="s">
        <v>665</v>
      </c>
      <c r="D139" s="302"/>
      <c r="E139" s="302"/>
      <c r="F139" s="324" t="s">
        <v>632</v>
      </c>
      <c r="G139" s="302"/>
      <c r="H139" s="302" t="s">
        <v>687</v>
      </c>
      <c r="I139" s="302" t="s">
        <v>667</v>
      </c>
      <c r="J139" s="302"/>
      <c r="K139" s="346"/>
    </row>
    <row r="140" s="1" customFormat="1" ht="15" customHeight="1">
      <c r="B140" s="344"/>
      <c r="C140" s="302" t="s">
        <v>668</v>
      </c>
      <c r="D140" s="302"/>
      <c r="E140" s="302"/>
      <c r="F140" s="324" t="s">
        <v>632</v>
      </c>
      <c r="G140" s="302"/>
      <c r="H140" s="302" t="s">
        <v>668</v>
      </c>
      <c r="I140" s="302" t="s">
        <v>667</v>
      </c>
      <c r="J140" s="302"/>
      <c r="K140" s="346"/>
    </row>
    <row r="141" s="1" customFormat="1" ht="15" customHeight="1">
      <c r="B141" s="344"/>
      <c r="C141" s="302" t="s">
        <v>35</v>
      </c>
      <c r="D141" s="302"/>
      <c r="E141" s="302"/>
      <c r="F141" s="324" t="s">
        <v>632</v>
      </c>
      <c r="G141" s="302"/>
      <c r="H141" s="302" t="s">
        <v>688</v>
      </c>
      <c r="I141" s="302" t="s">
        <v>667</v>
      </c>
      <c r="J141" s="302"/>
      <c r="K141" s="346"/>
    </row>
    <row r="142" s="1" customFormat="1" ht="15" customHeight="1">
      <c r="B142" s="344"/>
      <c r="C142" s="302" t="s">
        <v>689</v>
      </c>
      <c r="D142" s="302"/>
      <c r="E142" s="302"/>
      <c r="F142" s="324" t="s">
        <v>632</v>
      </c>
      <c r="G142" s="302"/>
      <c r="H142" s="302" t="s">
        <v>690</v>
      </c>
      <c r="I142" s="302" t="s">
        <v>667</v>
      </c>
      <c r="J142" s="302"/>
      <c r="K142" s="346"/>
    </row>
    <row r="143" s="1" customFormat="1" ht="15" customHeight="1">
      <c r="B143" s="347"/>
      <c r="C143" s="348"/>
      <c r="D143" s="348"/>
      <c r="E143" s="348"/>
      <c r="F143" s="348"/>
      <c r="G143" s="348"/>
      <c r="H143" s="348"/>
      <c r="I143" s="348"/>
      <c r="J143" s="348"/>
      <c r="K143" s="349"/>
    </row>
    <row r="144" s="1" customFormat="1" ht="18.75" customHeight="1">
      <c r="B144" s="299"/>
      <c r="C144" s="299"/>
      <c r="D144" s="299"/>
      <c r="E144" s="299"/>
      <c r="F144" s="336"/>
      <c r="G144" s="299"/>
      <c r="H144" s="299"/>
      <c r="I144" s="299"/>
      <c r="J144" s="299"/>
      <c r="K144" s="299"/>
    </row>
    <row r="145" s="1" customFormat="1" ht="18.75" customHeight="1">
      <c r="B145" s="310"/>
      <c r="C145" s="310"/>
      <c r="D145" s="310"/>
      <c r="E145" s="310"/>
      <c r="F145" s="310"/>
      <c r="G145" s="310"/>
      <c r="H145" s="310"/>
      <c r="I145" s="310"/>
      <c r="J145" s="310"/>
      <c r="K145" s="310"/>
    </row>
    <row r="146" s="1" customFormat="1" ht="7.5" customHeight="1">
      <c r="B146" s="311"/>
      <c r="C146" s="312"/>
      <c r="D146" s="312"/>
      <c r="E146" s="312"/>
      <c r="F146" s="312"/>
      <c r="G146" s="312"/>
      <c r="H146" s="312"/>
      <c r="I146" s="312"/>
      <c r="J146" s="312"/>
      <c r="K146" s="313"/>
    </row>
    <row r="147" s="1" customFormat="1" ht="45" customHeight="1">
      <c r="B147" s="314"/>
      <c r="C147" s="315" t="s">
        <v>691</v>
      </c>
      <c r="D147" s="315"/>
      <c r="E147" s="315"/>
      <c r="F147" s="315"/>
      <c r="G147" s="315"/>
      <c r="H147" s="315"/>
      <c r="I147" s="315"/>
      <c r="J147" s="315"/>
      <c r="K147" s="316"/>
    </row>
    <row r="148" s="1" customFormat="1" ht="17.25" customHeight="1">
      <c r="B148" s="314"/>
      <c r="C148" s="317" t="s">
        <v>626</v>
      </c>
      <c r="D148" s="317"/>
      <c r="E148" s="317"/>
      <c r="F148" s="317" t="s">
        <v>627</v>
      </c>
      <c r="G148" s="318"/>
      <c r="H148" s="317" t="s">
        <v>51</v>
      </c>
      <c r="I148" s="317" t="s">
        <v>54</v>
      </c>
      <c r="J148" s="317" t="s">
        <v>628</v>
      </c>
      <c r="K148" s="316"/>
    </row>
    <row r="149" s="1" customFormat="1" ht="17.25" customHeight="1">
      <c r="B149" s="314"/>
      <c r="C149" s="319" t="s">
        <v>629</v>
      </c>
      <c r="D149" s="319"/>
      <c r="E149" s="319"/>
      <c r="F149" s="320" t="s">
        <v>630</v>
      </c>
      <c r="G149" s="321"/>
      <c r="H149" s="319"/>
      <c r="I149" s="319"/>
      <c r="J149" s="319" t="s">
        <v>631</v>
      </c>
      <c r="K149" s="316"/>
    </row>
    <row r="150" s="1" customFormat="1" ht="5.25" customHeight="1">
      <c r="B150" s="325"/>
      <c r="C150" s="322"/>
      <c r="D150" s="322"/>
      <c r="E150" s="322"/>
      <c r="F150" s="322"/>
      <c r="G150" s="323"/>
      <c r="H150" s="322"/>
      <c r="I150" s="322"/>
      <c r="J150" s="322"/>
      <c r="K150" s="346"/>
    </row>
    <row r="151" s="1" customFormat="1" ht="15" customHeight="1">
      <c r="B151" s="325"/>
      <c r="C151" s="350" t="s">
        <v>635</v>
      </c>
      <c r="D151" s="302"/>
      <c r="E151" s="302"/>
      <c r="F151" s="351" t="s">
        <v>632</v>
      </c>
      <c r="G151" s="302"/>
      <c r="H151" s="350" t="s">
        <v>672</v>
      </c>
      <c r="I151" s="350" t="s">
        <v>634</v>
      </c>
      <c r="J151" s="350">
        <v>120</v>
      </c>
      <c r="K151" s="346"/>
    </row>
    <row r="152" s="1" customFormat="1" ht="15" customHeight="1">
      <c r="B152" s="325"/>
      <c r="C152" s="350" t="s">
        <v>681</v>
      </c>
      <c r="D152" s="302"/>
      <c r="E152" s="302"/>
      <c r="F152" s="351" t="s">
        <v>632</v>
      </c>
      <c r="G152" s="302"/>
      <c r="H152" s="350" t="s">
        <v>692</v>
      </c>
      <c r="I152" s="350" t="s">
        <v>634</v>
      </c>
      <c r="J152" s="350" t="s">
        <v>683</v>
      </c>
      <c r="K152" s="346"/>
    </row>
    <row r="153" s="1" customFormat="1" ht="15" customHeight="1">
      <c r="B153" s="325"/>
      <c r="C153" s="350" t="s">
        <v>82</v>
      </c>
      <c r="D153" s="302"/>
      <c r="E153" s="302"/>
      <c r="F153" s="351" t="s">
        <v>632</v>
      </c>
      <c r="G153" s="302"/>
      <c r="H153" s="350" t="s">
        <v>693</v>
      </c>
      <c r="I153" s="350" t="s">
        <v>634</v>
      </c>
      <c r="J153" s="350" t="s">
        <v>683</v>
      </c>
      <c r="K153" s="346"/>
    </row>
    <row r="154" s="1" customFormat="1" ht="15" customHeight="1">
      <c r="B154" s="325"/>
      <c r="C154" s="350" t="s">
        <v>637</v>
      </c>
      <c r="D154" s="302"/>
      <c r="E154" s="302"/>
      <c r="F154" s="351" t="s">
        <v>638</v>
      </c>
      <c r="G154" s="302"/>
      <c r="H154" s="350" t="s">
        <v>672</v>
      </c>
      <c r="I154" s="350" t="s">
        <v>634</v>
      </c>
      <c r="J154" s="350">
        <v>50</v>
      </c>
      <c r="K154" s="346"/>
    </row>
    <row r="155" s="1" customFormat="1" ht="15" customHeight="1">
      <c r="B155" s="325"/>
      <c r="C155" s="350" t="s">
        <v>640</v>
      </c>
      <c r="D155" s="302"/>
      <c r="E155" s="302"/>
      <c r="F155" s="351" t="s">
        <v>632</v>
      </c>
      <c r="G155" s="302"/>
      <c r="H155" s="350" t="s">
        <v>672</v>
      </c>
      <c r="I155" s="350" t="s">
        <v>642</v>
      </c>
      <c r="J155" s="350"/>
      <c r="K155" s="346"/>
    </row>
    <row r="156" s="1" customFormat="1" ht="15" customHeight="1">
      <c r="B156" s="325"/>
      <c r="C156" s="350" t="s">
        <v>651</v>
      </c>
      <c r="D156" s="302"/>
      <c r="E156" s="302"/>
      <c r="F156" s="351" t="s">
        <v>638</v>
      </c>
      <c r="G156" s="302"/>
      <c r="H156" s="350" t="s">
        <v>672</v>
      </c>
      <c r="I156" s="350" t="s">
        <v>634</v>
      </c>
      <c r="J156" s="350">
        <v>50</v>
      </c>
      <c r="K156" s="346"/>
    </row>
    <row r="157" s="1" customFormat="1" ht="15" customHeight="1">
      <c r="B157" s="325"/>
      <c r="C157" s="350" t="s">
        <v>659</v>
      </c>
      <c r="D157" s="302"/>
      <c r="E157" s="302"/>
      <c r="F157" s="351" t="s">
        <v>638</v>
      </c>
      <c r="G157" s="302"/>
      <c r="H157" s="350" t="s">
        <v>672</v>
      </c>
      <c r="I157" s="350" t="s">
        <v>634</v>
      </c>
      <c r="J157" s="350">
        <v>50</v>
      </c>
      <c r="K157" s="346"/>
    </row>
    <row r="158" s="1" customFormat="1" ht="15" customHeight="1">
      <c r="B158" s="325"/>
      <c r="C158" s="350" t="s">
        <v>657</v>
      </c>
      <c r="D158" s="302"/>
      <c r="E158" s="302"/>
      <c r="F158" s="351" t="s">
        <v>638</v>
      </c>
      <c r="G158" s="302"/>
      <c r="H158" s="350" t="s">
        <v>672</v>
      </c>
      <c r="I158" s="350" t="s">
        <v>634</v>
      </c>
      <c r="J158" s="350">
        <v>50</v>
      </c>
      <c r="K158" s="346"/>
    </row>
    <row r="159" s="1" customFormat="1" ht="15" customHeight="1">
      <c r="B159" s="325"/>
      <c r="C159" s="350" t="s">
        <v>117</v>
      </c>
      <c r="D159" s="302"/>
      <c r="E159" s="302"/>
      <c r="F159" s="351" t="s">
        <v>632</v>
      </c>
      <c r="G159" s="302"/>
      <c r="H159" s="350" t="s">
        <v>694</v>
      </c>
      <c r="I159" s="350" t="s">
        <v>634</v>
      </c>
      <c r="J159" s="350" t="s">
        <v>695</v>
      </c>
      <c r="K159" s="346"/>
    </row>
    <row r="160" s="1" customFormat="1" ht="15" customHeight="1">
      <c r="B160" s="325"/>
      <c r="C160" s="350" t="s">
        <v>696</v>
      </c>
      <c r="D160" s="302"/>
      <c r="E160" s="302"/>
      <c r="F160" s="351" t="s">
        <v>632</v>
      </c>
      <c r="G160" s="302"/>
      <c r="H160" s="350" t="s">
        <v>697</v>
      </c>
      <c r="I160" s="350" t="s">
        <v>667</v>
      </c>
      <c r="J160" s="350"/>
      <c r="K160" s="346"/>
    </row>
    <row r="161" s="1" customFormat="1" ht="15" customHeight="1">
      <c r="B161" s="352"/>
      <c r="C161" s="334"/>
      <c r="D161" s="334"/>
      <c r="E161" s="334"/>
      <c r="F161" s="334"/>
      <c r="G161" s="334"/>
      <c r="H161" s="334"/>
      <c r="I161" s="334"/>
      <c r="J161" s="334"/>
      <c r="K161" s="353"/>
    </row>
    <row r="162" s="1" customFormat="1" ht="18.75" customHeight="1">
      <c r="B162" s="299"/>
      <c r="C162" s="302"/>
      <c r="D162" s="302"/>
      <c r="E162" s="302"/>
      <c r="F162" s="324"/>
      <c r="G162" s="302"/>
      <c r="H162" s="302"/>
      <c r="I162" s="302"/>
      <c r="J162" s="302"/>
      <c r="K162" s="299"/>
    </row>
    <row r="163" s="1" customFormat="1" ht="18.75" customHeight="1">
      <c r="B163" s="299"/>
      <c r="C163" s="302"/>
      <c r="D163" s="302"/>
      <c r="E163" s="302"/>
      <c r="F163" s="324"/>
      <c r="G163" s="302"/>
      <c r="H163" s="302"/>
      <c r="I163" s="302"/>
      <c r="J163" s="302"/>
      <c r="K163" s="299"/>
    </row>
    <row r="164" s="1" customFormat="1" ht="18.75" customHeight="1">
      <c r="B164" s="299"/>
      <c r="C164" s="302"/>
      <c r="D164" s="302"/>
      <c r="E164" s="302"/>
      <c r="F164" s="324"/>
      <c r="G164" s="302"/>
      <c r="H164" s="302"/>
      <c r="I164" s="302"/>
      <c r="J164" s="302"/>
      <c r="K164" s="299"/>
    </row>
    <row r="165" s="1" customFormat="1" ht="18.75" customHeight="1">
      <c r="B165" s="299"/>
      <c r="C165" s="302"/>
      <c r="D165" s="302"/>
      <c r="E165" s="302"/>
      <c r="F165" s="324"/>
      <c r="G165" s="302"/>
      <c r="H165" s="302"/>
      <c r="I165" s="302"/>
      <c r="J165" s="302"/>
      <c r="K165" s="299"/>
    </row>
    <row r="166" s="1" customFormat="1" ht="18.75" customHeight="1">
      <c r="B166" s="299"/>
      <c r="C166" s="302"/>
      <c r="D166" s="302"/>
      <c r="E166" s="302"/>
      <c r="F166" s="324"/>
      <c r="G166" s="302"/>
      <c r="H166" s="302"/>
      <c r="I166" s="302"/>
      <c r="J166" s="302"/>
      <c r="K166" s="299"/>
    </row>
    <row r="167" s="1" customFormat="1" ht="18.75" customHeight="1">
      <c r="B167" s="299"/>
      <c r="C167" s="302"/>
      <c r="D167" s="302"/>
      <c r="E167" s="302"/>
      <c r="F167" s="324"/>
      <c r="G167" s="302"/>
      <c r="H167" s="302"/>
      <c r="I167" s="302"/>
      <c r="J167" s="302"/>
      <c r="K167" s="299"/>
    </row>
    <row r="168" s="1" customFormat="1" ht="18.75" customHeight="1">
      <c r="B168" s="299"/>
      <c r="C168" s="302"/>
      <c r="D168" s="302"/>
      <c r="E168" s="302"/>
      <c r="F168" s="324"/>
      <c r="G168" s="302"/>
      <c r="H168" s="302"/>
      <c r="I168" s="302"/>
      <c r="J168" s="302"/>
      <c r="K168" s="299"/>
    </row>
    <row r="169" s="1" customFormat="1" ht="18.75" customHeight="1">
      <c r="B169" s="310"/>
      <c r="C169" s="310"/>
      <c r="D169" s="310"/>
      <c r="E169" s="310"/>
      <c r="F169" s="310"/>
      <c r="G169" s="310"/>
      <c r="H169" s="310"/>
      <c r="I169" s="310"/>
      <c r="J169" s="310"/>
      <c r="K169" s="310"/>
    </row>
    <row r="170" s="1" customFormat="1" ht="7.5" customHeight="1">
      <c r="B170" s="289"/>
      <c r="C170" s="290"/>
      <c r="D170" s="290"/>
      <c r="E170" s="290"/>
      <c r="F170" s="290"/>
      <c r="G170" s="290"/>
      <c r="H170" s="290"/>
      <c r="I170" s="290"/>
      <c r="J170" s="290"/>
      <c r="K170" s="291"/>
    </row>
    <row r="171" s="1" customFormat="1" ht="45" customHeight="1">
      <c r="B171" s="292"/>
      <c r="C171" s="293" t="s">
        <v>698</v>
      </c>
      <c r="D171" s="293"/>
      <c r="E171" s="293"/>
      <c r="F171" s="293"/>
      <c r="G171" s="293"/>
      <c r="H171" s="293"/>
      <c r="I171" s="293"/>
      <c r="J171" s="293"/>
      <c r="K171" s="294"/>
    </row>
    <row r="172" s="1" customFormat="1" ht="17.25" customHeight="1">
      <c r="B172" s="292"/>
      <c r="C172" s="317" t="s">
        <v>626</v>
      </c>
      <c r="D172" s="317"/>
      <c r="E172" s="317"/>
      <c r="F172" s="317" t="s">
        <v>627</v>
      </c>
      <c r="G172" s="354"/>
      <c r="H172" s="355" t="s">
        <v>51</v>
      </c>
      <c r="I172" s="355" t="s">
        <v>54</v>
      </c>
      <c r="J172" s="317" t="s">
        <v>628</v>
      </c>
      <c r="K172" s="294"/>
    </row>
    <row r="173" s="1" customFormat="1" ht="17.25" customHeight="1">
      <c r="B173" s="295"/>
      <c r="C173" s="319" t="s">
        <v>629</v>
      </c>
      <c r="D173" s="319"/>
      <c r="E173" s="319"/>
      <c r="F173" s="320" t="s">
        <v>630</v>
      </c>
      <c r="G173" s="356"/>
      <c r="H173" s="357"/>
      <c r="I173" s="357"/>
      <c r="J173" s="319" t="s">
        <v>631</v>
      </c>
      <c r="K173" s="297"/>
    </row>
    <row r="174" s="1" customFormat="1" ht="5.25" customHeight="1">
      <c r="B174" s="325"/>
      <c r="C174" s="322"/>
      <c r="D174" s="322"/>
      <c r="E174" s="322"/>
      <c r="F174" s="322"/>
      <c r="G174" s="323"/>
      <c r="H174" s="322"/>
      <c r="I174" s="322"/>
      <c r="J174" s="322"/>
      <c r="K174" s="346"/>
    </row>
    <row r="175" s="1" customFormat="1" ht="15" customHeight="1">
      <c r="B175" s="325"/>
      <c r="C175" s="302" t="s">
        <v>635</v>
      </c>
      <c r="D175" s="302"/>
      <c r="E175" s="302"/>
      <c r="F175" s="324" t="s">
        <v>632</v>
      </c>
      <c r="G175" s="302"/>
      <c r="H175" s="302" t="s">
        <v>672</v>
      </c>
      <c r="I175" s="302" t="s">
        <v>634</v>
      </c>
      <c r="J175" s="302">
        <v>120</v>
      </c>
      <c r="K175" s="346"/>
    </row>
    <row r="176" s="1" customFormat="1" ht="15" customHeight="1">
      <c r="B176" s="325"/>
      <c r="C176" s="302" t="s">
        <v>681</v>
      </c>
      <c r="D176" s="302"/>
      <c r="E176" s="302"/>
      <c r="F176" s="324" t="s">
        <v>632</v>
      </c>
      <c r="G176" s="302"/>
      <c r="H176" s="302" t="s">
        <v>682</v>
      </c>
      <c r="I176" s="302" t="s">
        <v>634</v>
      </c>
      <c r="J176" s="302" t="s">
        <v>683</v>
      </c>
      <c r="K176" s="346"/>
    </row>
    <row r="177" s="1" customFormat="1" ht="15" customHeight="1">
      <c r="B177" s="325"/>
      <c r="C177" s="302" t="s">
        <v>82</v>
      </c>
      <c r="D177" s="302"/>
      <c r="E177" s="302"/>
      <c r="F177" s="324" t="s">
        <v>632</v>
      </c>
      <c r="G177" s="302"/>
      <c r="H177" s="302" t="s">
        <v>699</v>
      </c>
      <c r="I177" s="302" t="s">
        <v>634</v>
      </c>
      <c r="J177" s="302" t="s">
        <v>683</v>
      </c>
      <c r="K177" s="346"/>
    </row>
    <row r="178" s="1" customFormat="1" ht="15" customHeight="1">
      <c r="B178" s="325"/>
      <c r="C178" s="302" t="s">
        <v>637</v>
      </c>
      <c r="D178" s="302"/>
      <c r="E178" s="302"/>
      <c r="F178" s="324" t="s">
        <v>638</v>
      </c>
      <c r="G178" s="302"/>
      <c r="H178" s="302" t="s">
        <v>699</v>
      </c>
      <c r="I178" s="302" t="s">
        <v>634</v>
      </c>
      <c r="J178" s="302">
        <v>50</v>
      </c>
      <c r="K178" s="346"/>
    </row>
    <row r="179" s="1" customFormat="1" ht="15" customHeight="1">
      <c r="B179" s="325"/>
      <c r="C179" s="302" t="s">
        <v>640</v>
      </c>
      <c r="D179" s="302"/>
      <c r="E179" s="302"/>
      <c r="F179" s="324" t="s">
        <v>632</v>
      </c>
      <c r="G179" s="302"/>
      <c r="H179" s="302" t="s">
        <v>699</v>
      </c>
      <c r="I179" s="302" t="s">
        <v>642</v>
      </c>
      <c r="J179" s="302"/>
      <c r="K179" s="346"/>
    </row>
    <row r="180" s="1" customFormat="1" ht="15" customHeight="1">
      <c r="B180" s="325"/>
      <c r="C180" s="302" t="s">
        <v>651</v>
      </c>
      <c r="D180" s="302"/>
      <c r="E180" s="302"/>
      <c r="F180" s="324" t="s">
        <v>638</v>
      </c>
      <c r="G180" s="302"/>
      <c r="H180" s="302" t="s">
        <v>699</v>
      </c>
      <c r="I180" s="302" t="s">
        <v>634</v>
      </c>
      <c r="J180" s="302">
        <v>50</v>
      </c>
      <c r="K180" s="346"/>
    </row>
    <row r="181" s="1" customFormat="1" ht="15" customHeight="1">
      <c r="B181" s="325"/>
      <c r="C181" s="302" t="s">
        <v>659</v>
      </c>
      <c r="D181" s="302"/>
      <c r="E181" s="302"/>
      <c r="F181" s="324" t="s">
        <v>638</v>
      </c>
      <c r="G181" s="302"/>
      <c r="H181" s="302" t="s">
        <v>699</v>
      </c>
      <c r="I181" s="302" t="s">
        <v>634</v>
      </c>
      <c r="J181" s="302">
        <v>50</v>
      </c>
      <c r="K181" s="346"/>
    </row>
    <row r="182" s="1" customFormat="1" ht="15" customHeight="1">
      <c r="B182" s="325"/>
      <c r="C182" s="302" t="s">
        <v>657</v>
      </c>
      <c r="D182" s="302"/>
      <c r="E182" s="302"/>
      <c r="F182" s="324" t="s">
        <v>638</v>
      </c>
      <c r="G182" s="302"/>
      <c r="H182" s="302" t="s">
        <v>699</v>
      </c>
      <c r="I182" s="302" t="s">
        <v>634</v>
      </c>
      <c r="J182" s="302">
        <v>50</v>
      </c>
      <c r="K182" s="346"/>
    </row>
    <row r="183" s="1" customFormat="1" ht="15" customHeight="1">
      <c r="B183" s="325"/>
      <c r="C183" s="302" t="s">
        <v>136</v>
      </c>
      <c r="D183" s="302"/>
      <c r="E183" s="302"/>
      <c r="F183" s="324" t="s">
        <v>632</v>
      </c>
      <c r="G183" s="302"/>
      <c r="H183" s="302" t="s">
        <v>700</v>
      </c>
      <c r="I183" s="302" t="s">
        <v>701</v>
      </c>
      <c r="J183" s="302"/>
      <c r="K183" s="346"/>
    </row>
    <row r="184" s="1" customFormat="1" ht="15" customHeight="1">
      <c r="B184" s="325"/>
      <c r="C184" s="302" t="s">
        <v>54</v>
      </c>
      <c r="D184" s="302"/>
      <c r="E184" s="302"/>
      <c r="F184" s="324" t="s">
        <v>632</v>
      </c>
      <c r="G184" s="302"/>
      <c r="H184" s="302" t="s">
        <v>702</v>
      </c>
      <c r="I184" s="302" t="s">
        <v>703</v>
      </c>
      <c r="J184" s="302">
        <v>1</v>
      </c>
      <c r="K184" s="346"/>
    </row>
    <row r="185" s="1" customFormat="1" ht="15" customHeight="1">
      <c r="B185" s="325"/>
      <c r="C185" s="302" t="s">
        <v>50</v>
      </c>
      <c r="D185" s="302"/>
      <c r="E185" s="302"/>
      <c r="F185" s="324" t="s">
        <v>632</v>
      </c>
      <c r="G185" s="302"/>
      <c r="H185" s="302" t="s">
        <v>704</v>
      </c>
      <c r="I185" s="302" t="s">
        <v>634</v>
      </c>
      <c r="J185" s="302">
        <v>20</v>
      </c>
      <c r="K185" s="346"/>
    </row>
    <row r="186" s="1" customFormat="1" ht="15" customHeight="1">
      <c r="B186" s="325"/>
      <c r="C186" s="302" t="s">
        <v>51</v>
      </c>
      <c r="D186" s="302"/>
      <c r="E186" s="302"/>
      <c r="F186" s="324" t="s">
        <v>632</v>
      </c>
      <c r="G186" s="302"/>
      <c r="H186" s="302" t="s">
        <v>705</v>
      </c>
      <c r="I186" s="302" t="s">
        <v>634</v>
      </c>
      <c r="J186" s="302">
        <v>255</v>
      </c>
      <c r="K186" s="346"/>
    </row>
    <row r="187" s="1" customFormat="1" ht="15" customHeight="1">
      <c r="B187" s="325"/>
      <c r="C187" s="302" t="s">
        <v>137</v>
      </c>
      <c r="D187" s="302"/>
      <c r="E187" s="302"/>
      <c r="F187" s="324" t="s">
        <v>632</v>
      </c>
      <c r="G187" s="302"/>
      <c r="H187" s="302" t="s">
        <v>596</v>
      </c>
      <c r="I187" s="302" t="s">
        <v>634</v>
      </c>
      <c r="J187" s="302">
        <v>10</v>
      </c>
      <c r="K187" s="346"/>
    </row>
    <row r="188" s="1" customFormat="1" ht="15" customHeight="1">
      <c r="B188" s="325"/>
      <c r="C188" s="302" t="s">
        <v>138</v>
      </c>
      <c r="D188" s="302"/>
      <c r="E188" s="302"/>
      <c r="F188" s="324" t="s">
        <v>632</v>
      </c>
      <c r="G188" s="302"/>
      <c r="H188" s="302" t="s">
        <v>706</v>
      </c>
      <c r="I188" s="302" t="s">
        <v>667</v>
      </c>
      <c r="J188" s="302"/>
      <c r="K188" s="346"/>
    </row>
    <row r="189" s="1" customFormat="1" ht="15" customHeight="1">
      <c r="B189" s="325"/>
      <c r="C189" s="302" t="s">
        <v>707</v>
      </c>
      <c r="D189" s="302"/>
      <c r="E189" s="302"/>
      <c r="F189" s="324" t="s">
        <v>632</v>
      </c>
      <c r="G189" s="302"/>
      <c r="H189" s="302" t="s">
        <v>708</v>
      </c>
      <c r="I189" s="302" t="s">
        <v>667</v>
      </c>
      <c r="J189" s="302"/>
      <c r="K189" s="346"/>
    </row>
    <row r="190" s="1" customFormat="1" ht="15" customHeight="1">
      <c r="B190" s="325"/>
      <c r="C190" s="302" t="s">
        <v>696</v>
      </c>
      <c r="D190" s="302"/>
      <c r="E190" s="302"/>
      <c r="F190" s="324" t="s">
        <v>632</v>
      </c>
      <c r="G190" s="302"/>
      <c r="H190" s="302" t="s">
        <v>709</v>
      </c>
      <c r="I190" s="302" t="s">
        <v>667</v>
      </c>
      <c r="J190" s="302"/>
      <c r="K190" s="346"/>
    </row>
    <row r="191" s="1" customFormat="1" ht="15" customHeight="1">
      <c r="B191" s="325"/>
      <c r="C191" s="302" t="s">
        <v>140</v>
      </c>
      <c r="D191" s="302"/>
      <c r="E191" s="302"/>
      <c r="F191" s="324" t="s">
        <v>638</v>
      </c>
      <c r="G191" s="302"/>
      <c r="H191" s="302" t="s">
        <v>710</v>
      </c>
      <c r="I191" s="302" t="s">
        <v>634</v>
      </c>
      <c r="J191" s="302">
        <v>50</v>
      </c>
      <c r="K191" s="346"/>
    </row>
    <row r="192" s="1" customFormat="1" ht="15" customHeight="1">
      <c r="B192" s="325"/>
      <c r="C192" s="302" t="s">
        <v>711</v>
      </c>
      <c r="D192" s="302"/>
      <c r="E192" s="302"/>
      <c r="F192" s="324" t="s">
        <v>638</v>
      </c>
      <c r="G192" s="302"/>
      <c r="H192" s="302" t="s">
        <v>712</v>
      </c>
      <c r="I192" s="302" t="s">
        <v>713</v>
      </c>
      <c r="J192" s="302"/>
      <c r="K192" s="346"/>
    </row>
    <row r="193" s="1" customFormat="1" ht="15" customHeight="1">
      <c r="B193" s="325"/>
      <c r="C193" s="302" t="s">
        <v>714</v>
      </c>
      <c r="D193" s="302"/>
      <c r="E193" s="302"/>
      <c r="F193" s="324" t="s">
        <v>638</v>
      </c>
      <c r="G193" s="302"/>
      <c r="H193" s="302" t="s">
        <v>715</v>
      </c>
      <c r="I193" s="302" t="s">
        <v>713</v>
      </c>
      <c r="J193" s="302"/>
      <c r="K193" s="346"/>
    </row>
    <row r="194" s="1" customFormat="1" ht="15" customHeight="1">
      <c r="B194" s="325"/>
      <c r="C194" s="302" t="s">
        <v>716</v>
      </c>
      <c r="D194" s="302"/>
      <c r="E194" s="302"/>
      <c r="F194" s="324" t="s">
        <v>638</v>
      </c>
      <c r="G194" s="302"/>
      <c r="H194" s="302" t="s">
        <v>717</v>
      </c>
      <c r="I194" s="302" t="s">
        <v>713</v>
      </c>
      <c r="J194" s="302"/>
      <c r="K194" s="346"/>
    </row>
    <row r="195" s="1" customFormat="1" ht="15" customHeight="1">
      <c r="B195" s="325"/>
      <c r="C195" s="358" t="s">
        <v>718</v>
      </c>
      <c r="D195" s="302"/>
      <c r="E195" s="302"/>
      <c r="F195" s="324" t="s">
        <v>638</v>
      </c>
      <c r="G195" s="302"/>
      <c r="H195" s="302" t="s">
        <v>719</v>
      </c>
      <c r="I195" s="302" t="s">
        <v>720</v>
      </c>
      <c r="J195" s="359" t="s">
        <v>721</v>
      </c>
      <c r="K195" s="346"/>
    </row>
    <row r="196" s="1" customFormat="1" ht="15" customHeight="1">
      <c r="B196" s="325"/>
      <c r="C196" s="309" t="s">
        <v>39</v>
      </c>
      <c r="D196" s="302"/>
      <c r="E196" s="302"/>
      <c r="F196" s="324" t="s">
        <v>632</v>
      </c>
      <c r="G196" s="302"/>
      <c r="H196" s="299" t="s">
        <v>722</v>
      </c>
      <c r="I196" s="302" t="s">
        <v>723</v>
      </c>
      <c r="J196" s="302"/>
      <c r="K196" s="346"/>
    </row>
    <row r="197" s="1" customFormat="1" ht="15" customHeight="1">
      <c r="B197" s="325"/>
      <c r="C197" s="309" t="s">
        <v>724</v>
      </c>
      <c r="D197" s="302"/>
      <c r="E197" s="302"/>
      <c r="F197" s="324" t="s">
        <v>632</v>
      </c>
      <c r="G197" s="302"/>
      <c r="H197" s="302" t="s">
        <v>725</v>
      </c>
      <c r="I197" s="302" t="s">
        <v>667</v>
      </c>
      <c r="J197" s="302"/>
      <c r="K197" s="346"/>
    </row>
    <row r="198" s="1" customFormat="1" ht="15" customHeight="1">
      <c r="B198" s="325"/>
      <c r="C198" s="309" t="s">
        <v>726</v>
      </c>
      <c r="D198" s="302"/>
      <c r="E198" s="302"/>
      <c r="F198" s="324" t="s">
        <v>632</v>
      </c>
      <c r="G198" s="302"/>
      <c r="H198" s="302" t="s">
        <v>727</v>
      </c>
      <c r="I198" s="302" t="s">
        <v>667</v>
      </c>
      <c r="J198" s="302"/>
      <c r="K198" s="346"/>
    </row>
    <row r="199" s="1" customFormat="1" ht="15" customHeight="1">
      <c r="B199" s="325"/>
      <c r="C199" s="309" t="s">
        <v>728</v>
      </c>
      <c r="D199" s="302"/>
      <c r="E199" s="302"/>
      <c r="F199" s="324" t="s">
        <v>638</v>
      </c>
      <c r="G199" s="302"/>
      <c r="H199" s="302" t="s">
        <v>729</v>
      </c>
      <c r="I199" s="302" t="s">
        <v>667</v>
      </c>
      <c r="J199" s="302"/>
      <c r="K199" s="346"/>
    </row>
    <row r="200" s="1" customFormat="1" ht="15" customHeight="1">
      <c r="B200" s="352"/>
      <c r="C200" s="360"/>
      <c r="D200" s="334"/>
      <c r="E200" s="334"/>
      <c r="F200" s="334"/>
      <c r="G200" s="334"/>
      <c r="H200" s="334"/>
      <c r="I200" s="334"/>
      <c r="J200" s="334"/>
      <c r="K200" s="353"/>
    </row>
    <row r="201" s="1" customFormat="1" ht="18.75" customHeight="1">
      <c r="B201" s="299"/>
      <c r="C201" s="302"/>
      <c r="D201" s="302"/>
      <c r="E201" s="302"/>
      <c r="F201" s="324"/>
      <c r="G201" s="302"/>
      <c r="H201" s="302"/>
      <c r="I201" s="302"/>
      <c r="J201" s="302"/>
      <c r="K201" s="299"/>
    </row>
    <row r="202" s="1" customFormat="1" ht="18.75" customHeight="1">
      <c r="B202" s="310"/>
      <c r="C202" s="310"/>
      <c r="D202" s="310"/>
      <c r="E202" s="310"/>
      <c r="F202" s="310"/>
      <c r="G202" s="310"/>
      <c r="H202" s="310"/>
      <c r="I202" s="310"/>
      <c r="J202" s="310"/>
      <c r="K202" s="310"/>
    </row>
    <row r="203" s="1" customFormat="1" ht="13.5">
      <c r="B203" s="289"/>
      <c r="C203" s="290"/>
      <c r="D203" s="290"/>
      <c r="E203" s="290"/>
      <c r="F203" s="290"/>
      <c r="G203" s="290"/>
      <c r="H203" s="290"/>
      <c r="I203" s="290"/>
      <c r="J203" s="290"/>
      <c r="K203" s="291"/>
    </row>
    <row r="204" s="1" customFormat="1" ht="21" customHeight="1">
      <c r="B204" s="292"/>
      <c r="C204" s="293" t="s">
        <v>730</v>
      </c>
      <c r="D204" s="293"/>
      <c r="E204" s="293"/>
      <c r="F204" s="293"/>
      <c r="G204" s="293"/>
      <c r="H204" s="293"/>
      <c r="I204" s="293"/>
      <c r="J204" s="293"/>
      <c r="K204" s="294"/>
    </row>
    <row r="205" s="1" customFormat="1" ht="25.5" customHeight="1">
      <c r="B205" s="292"/>
      <c r="C205" s="361" t="s">
        <v>731</v>
      </c>
      <c r="D205" s="361"/>
      <c r="E205" s="361"/>
      <c r="F205" s="361" t="s">
        <v>732</v>
      </c>
      <c r="G205" s="362"/>
      <c r="H205" s="361" t="s">
        <v>733</v>
      </c>
      <c r="I205" s="361"/>
      <c r="J205" s="361"/>
      <c r="K205" s="294"/>
    </row>
    <row r="206" s="1" customFormat="1" ht="5.25" customHeight="1">
      <c r="B206" s="325"/>
      <c r="C206" s="322"/>
      <c r="D206" s="322"/>
      <c r="E206" s="322"/>
      <c r="F206" s="322"/>
      <c r="G206" s="302"/>
      <c r="H206" s="322"/>
      <c r="I206" s="322"/>
      <c r="J206" s="322"/>
      <c r="K206" s="346"/>
    </row>
    <row r="207" s="1" customFormat="1" ht="15" customHeight="1">
      <c r="B207" s="325"/>
      <c r="C207" s="302" t="s">
        <v>723</v>
      </c>
      <c r="D207" s="302"/>
      <c r="E207" s="302"/>
      <c r="F207" s="324" t="s">
        <v>40</v>
      </c>
      <c r="G207" s="302"/>
      <c r="H207" s="302" t="s">
        <v>734</v>
      </c>
      <c r="I207" s="302"/>
      <c r="J207" s="302"/>
      <c r="K207" s="346"/>
    </row>
    <row r="208" s="1" customFormat="1" ht="15" customHeight="1">
      <c r="B208" s="325"/>
      <c r="C208" s="331"/>
      <c r="D208" s="302"/>
      <c r="E208" s="302"/>
      <c r="F208" s="324" t="s">
        <v>41</v>
      </c>
      <c r="G208" s="302"/>
      <c r="H208" s="302" t="s">
        <v>735</v>
      </c>
      <c r="I208" s="302"/>
      <c r="J208" s="302"/>
      <c r="K208" s="346"/>
    </row>
    <row r="209" s="1" customFormat="1" ht="15" customHeight="1">
      <c r="B209" s="325"/>
      <c r="C209" s="331"/>
      <c r="D209" s="302"/>
      <c r="E209" s="302"/>
      <c r="F209" s="324" t="s">
        <v>44</v>
      </c>
      <c r="G209" s="302"/>
      <c r="H209" s="302" t="s">
        <v>736</v>
      </c>
      <c r="I209" s="302"/>
      <c r="J209" s="302"/>
      <c r="K209" s="346"/>
    </row>
    <row r="210" s="1" customFormat="1" ht="15" customHeight="1">
      <c r="B210" s="325"/>
      <c r="C210" s="302"/>
      <c r="D210" s="302"/>
      <c r="E210" s="302"/>
      <c r="F210" s="324" t="s">
        <v>42</v>
      </c>
      <c r="G210" s="302"/>
      <c r="H210" s="302" t="s">
        <v>737</v>
      </c>
      <c r="I210" s="302"/>
      <c r="J210" s="302"/>
      <c r="K210" s="346"/>
    </row>
    <row r="211" s="1" customFormat="1" ht="15" customHeight="1">
      <c r="B211" s="325"/>
      <c r="C211" s="302"/>
      <c r="D211" s="302"/>
      <c r="E211" s="302"/>
      <c r="F211" s="324" t="s">
        <v>43</v>
      </c>
      <c r="G211" s="302"/>
      <c r="H211" s="302" t="s">
        <v>738</v>
      </c>
      <c r="I211" s="302"/>
      <c r="J211" s="302"/>
      <c r="K211" s="346"/>
    </row>
    <row r="212" s="1" customFormat="1" ht="15" customHeight="1">
      <c r="B212" s="325"/>
      <c r="C212" s="302"/>
      <c r="D212" s="302"/>
      <c r="E212" s="302"/>
      <c r="F212" s="324"/>
      <c r="G212" s="302"/>
      <c r="H212" s="302"/>
      <c r="I212" s="302"/>
      <c r="J212" s="302"/>
      <c r="K212" s="346"/>
    </row>
    <row r="213" s="1" customFormat="1" ht="15" customHeight="1">
      <c r="B213" s="325"/>
      <c r="C213" s="302" t="s">
        <v>679</v>
      </c>
      <c r="D213" s="302"/>
      <c r="E213" s="302"/>
      <c r="F213" s="324" t="s">
        <v>75</v>
      </c>
      <c r="G213" s="302"/>
      <c r="H213" s="302" t="s">
        <v>739</v>
      </c>
      <c r="I213" s="302"/>
      <c r="J213" s="302"/>
      <c r="K213" s="346"/>
    </row>
    <row r="214" s="1" customFormat="1" ht="15" customHeight="1">
      <c r="B214" s="325"/>
      <c r="C214" s="331"/>
      <c r="D214" s="302"/>
      <c r="E214" s="302"/>
      <c r="F214" s="324" t="s">
        <v>577</v>
      </c>
      <c r="G214" s="302"/>
      <c r="H214" s="302" t="s">
        <v>578</v>
      </c>
      <c r="I214" s="302"/>
      <c r="J214" s="302"/>
      <c r="K214" s="346"/>
    </row>
    <row r="215" s="1" customFormat="1" ht="15" customHeight="1">
      <c r="B215" s="325"/>
      <c r="C215" s="302"/>
      <c r="D215" s="302"/>
      <c r="E215" s="302"/>
      <c r="F215" s="324" t="s">
        <v>575</v>
      </c>
      <c r="G215" s="302"/>
      <c r="H215" s="302" t="s">
        <v>740</v>
      </c>
      <c r="I215" s="302"/>
      <c r="J215" s="302"/>
      <c r="K215" s="346"/>
    </row>
    <row r="216" s="1" customFormat="1" ht="15" customHeight="1">
      <c r="B216" s="363"/>
      <c r="C216" s="331"/>
      <c r="D216" s="331"/>
      <c r="E216" s="331"/>
      <c r="F216" s="324" t="s">
        <v>579</v>
      </c>
      <c r="G216" s="309"/>
      <c r="H216" s="350" t="s">
        <v>580</v>
      </c>
      <c r="I216" s="350"/>
      <c r="J216" s="350"/>
      <c r="K216" s="364"/>
    </row>
    <row r="217" s="1" customFormat="1" ht="15" customHeight="1">
      <c r="B217" s="363"/>
      <c r="C217" s="331"/>
      <c r="D217" s="331"/>
      <c r="E217" s="331"/>
      <c r="F217" s="324" t="s">
        <v>367</v>
      </c>
      <c r="G217" s="309"/>
      <c r="H217" s="350" t="s">
        <v>741</v>
      </c>
      <c r="I217" s="350"/>
      <c r="J217" s="350"/>
      <c r="K217" s="364"/>
    </row>
    <row r="218" s="1" customFormat="1" ht="15" customHeight="1">
      <c r="B218" s="363"/>
      <c r="C218" s="331"/>
      <c r="D218" s="331"/>
      <c r="E218" s="331"/>
      <c r="F218" s="365"/>
      <c r="G218" s="309"/>
      <c r="H218" s="366"/>
      <c r="I218" s="366"/>
      <c r="J218" s="366"/>
      <c r="K218" s="364"/>
    </row>
    <row r="219" s="1" customFormat="1" ht="15" customHeight="1">
      <c r="B219" s="363"/>
      <c r="C219" s="302" t="s">
        <v>703</v>
      </c>
      <c r="D219" s="331"/>
      <c r="E219" s="331"/>
      <c r="F219" s="324">
        <v>1</v>
      </c>
      <c r="G219" s="309"/>
      <c r="H219" s="350" t="s">
        <v>742</v>
      </c>
      <c r="I219" s="350"/>
      <c r="J219" s="350"/>
      <c r="K219" s="364"/>
    </row>
    <row r="220" s="1" customFormat="1" ht="15" customHeight="1">
      <c r="B220" s="363"/>
      <c r="C220" s="331"/>
      <c r="D220" s="331"/>
      <c r="E220" s="331"/>
      <c r="F220" s="324">
        <v>2</v>
      </c>
      <c r="G220" s="309"/>
      <c r="H220" s="350" t="s">
        <v>743</v>
      </c>
      <c r="I220" s="350"/>
      <c r="J220" s="350"/>
      <c r="K220" s="364"/>
    </row>
    <row r="221" s="1" customFormat="1" ht="15" customHeight="1">
      <c r="B221" s="363"/>
      <c r="C221" s="331"/>
      <c r="D221" s="331"/>
      <c r="E221" s="331"/>
      <c r="F221" s="324">
        <v>3</v>
      </c>
      <c r="G221" s="309"/>
      <c r="H221" s="350" t="s">
        <v>744</v>
      </c>
      <c r="I221" s="350"/>
      <c r="J221" s="350"/>
      <c r="K221" s="364"/>
    </row>
    <row r="222" s="1" customFormat="1" ht="15" customHeight="1">
      <c r="B222" s="363"/>
      <c r="C222" s="331"/>
      <c r="D222" s="331"/>
      <c r="E222" s="331"/>
      <c r="F222" s="324">
        <v>4</v>
      </c>
      <c r="G222" s="309"/>
      <c r="H222" s="350" t="s">
        <v>745</v>
      </c>
      <c r="I222" s="350"/>
      <c r="J222" s="350"/>
      <c r="K222" s="364"/>
    </row>
    <row r="223" s="1" customFormat="1" ht="12.75" customHeight="1">
      <c r="B223" s="367"/>
      <c r="C223" s="368"/>
      <c r="D223" s="368"/>
      <c r="E223" s="368"/>
      <c r="F223" s="368"/>
      <c r="G223" s="368"/>
      <c r="H223" s="368"/>
      <c r="I223" s="368"/>
      <c r="J223" s="368"/>
      <c r="K223" s="36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78</v>
      </c>
    </row>
    <row r="4" s="1" customFormat="1" ht="24.96" customHeight="1">
      <c r="B4" s="20"/>
      <c r="D4" s="142" t="s">
        <v>111</v>
      </c>
      <c r="I4" s="138"/>
      <c r="L4" s="20"/>
      <c r="M4" s="143" t="s">
        <v>10</v>
      </c>
      <c r="AT4" s="17" t="s">
        <v>4</v>
      </c>
    </row>
    <row r="5" s="1" customFormat="1" ht="6.96" customHeight="1">
      <c r="B5" s="20"/>
      <c r="I5" s="138"/>
      <c r="L5" s="20"/>
    </row>
    <row r="6" s="1" customFormat="1" ht="12" customHeight="1">
      <c r="B6" s="20"/>
      <c r="D6" s="144" t="s">
        <v>16</v>
      </c>
      <c r="I6" s="138"/>
      <c r="L6" s="20"/>
    </row>
    <row r="7" s="1" customFormat="1" ht="16.5" customHeight="1">
      <c r="B7" s="20"/>
      <c r="E7" s="145" t="str">
        <f>'Rekapitulace zakázky'!K6</f>
        <v>Oprava příjezdového podchodu Brno hl.n.</v>
      </c>
      <c r="F7" s="144"/>
      <c r="G7" s="144"/>
      <c r="H7" s="144"/>
      <c r="I7" s="138"/>
      <c r="L7" s="20"/>
    </row>
    <row r="8" s="1" customFormat="1" ht="12" customHeight="1">
      <c r="B8" s="20"/>
      <c r="D8" s="144" t="s">
        <v>112</v>
      </c>
      <c r="I8" s="138"/>
      <c r="L8" s="20"/>
    </row>
    <row r="9" s="2" customFormat="1" ht="16.5" customHeight="1">
      <c r="A9" s="38"/>
      <c r="B9" s="44"/>
      <c r="C9" s="38"/>
      <c r="D9" s="38"/>
      <c r="E9" s="145" t="s">
        <v>113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114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8" t="s">
        <v>115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19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21</v>
      </c>
      <c r="E14" s="38"/>
      <c r="F14" s="133" t="s">
        <v>22</v>
      </c>
      <c r="G14" s="38"/>
      <c r="H14" s="38"/>
      <c r="I14" s="149" t="s">
        <v>23</v>
      </c>
      <c r="J14" s="150" t="str">
        <f>'Rekapitulace zakázky'!AN8</f>
        <v>3. 2. 2020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9" t="s">
        <v>26</v>
      </c>
      <c r="J16" s="133" t="str">
        <f>IF('Rekapitulace zakázky'!AN10="","",'Rekapitulace zakázky'!AN10)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zakázky'!E11="","",'Rekapitulace zakázky'!E11)</f>
        <v xml:space="preserve"> </v>
      </c>
      <c r="F17" s="38"/>
      <c r="G17" s="38"/>
      <c r="H17" s="38"/>
      <c r="I17" s="149" t="s">
        <v>27</v>
      </c>
      <c r="J17" s="133" t="str">
        <f>IF('Rekapitulace zakázky'!AN11="","",'Rekapitulace zakázky'!AN11)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28</v>
      </c>
      <c r="E19" s="38"/>
      <c r="F19" s="38"/>
      <c r="G19" s="38"/>
      <c r="H19" s="38"/>
      <c r="I19" s="149" t="s">
        <v>26</v>
      </c>
      <c r="J19" s="33" t="str">
        <f>'Rekapitulace zakázky'!AN13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3"/>
      <c r="G20" s="133"/>
      <c r="H20" s="133"/>
      <c r="I20" s="149" t="s">
        <v>27</v>
      </c>
      <c r="J20" s="33" t="str">
        <f>'Rekapitulace zakázky'!AN14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30</v>
      </c>
      <c r="E22" s="38"/>
      <c r="F22" s="38"/>
      <c r="G22" s="38"/>
      <c r="H22" s="38"/>
      <c r="I22" s="149" t="s">
        <v>26</v>
      </c>
      <c r="J22" s="133" t="str">
        <f>IF('Rekapitulace zakázky'!AN16="","",'Rekapitulace zakázky'!AN16)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9" t="s">
        <v>27</v>
      </c>
      <c r="J23" s="133" t="str">
        <f>IF('Rekapitulace zakázky'!AN17="","",'Rekapitulace zakázky'!AN17)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32</v>
      </c>
      <c r="E25" s="38"/>
      <c r="F25" s="38"/>
      <c r="G25" s="38"/>
      <c r="H25" s="38"/>
      <c r="I25" s="149" t="s">
        <v>26</v>
      </c>
      <c r="J25" s="133" t="str">
        <f>IF('Rekapitulace zakázky'!AN19="","",'Rekapitulace zakázky'!AN19)</f>
        <v/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zakázky'!E20="","",'Rekapitulace zakázky'!E20)</f>
        <v xml:space="preserve"> </v>
      </c>
      <c r="F26" s="38"/>
      <c r="G26" s="38"/>
      <c r="H26" s="38"/>
      <c r="I26" s="149" t="s">
        <v>27</v>
      </c>
      <c r="J26" s="133" t="str">
        <f>IF('Rekapitulace zakázky'!AN20="","",'Rekapitulace zakázky'!AN20)</f>
        <v/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33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35</v>
      </c>
      <c r="E32" s="38"/>
      <c r="F32" s="38"/>
      <c r="G32" s="38"/>
      <c r="H32" s="38"/>
      <c r="I32" s="146"/>
      <c r="J32" s="159">
        <f>ROUND(J100,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37</v>
      </c>
      <c r="G34" s="38"/>
      <c r="H34" s="38"/>
      <c r="I34" s="161" t="s">
        <v>36</v>
      </c>
      <c r="J34" s="160" t="s">
        <v>38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39</v>
      </c>
      <c r="E35" s="144" t="s">
        <v>40</v>
      </c>
      <c r="F35" s="163">
        <f>ROUND((SUM(BE100:BE174)),  2)</f>
        <v>0</v>
      </c>
      <c r="G35" s="38"/>
      <c r="H35" s="38"/>
      <c r="I35" s="164">
        <v>0.20999999999999999</v>
      </c>
      <c r="J35" s="163">
        <f>ROUND(((SUM(BE100:BE174))*I35),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4" t="s">
        <v>41</v>
      </c>
      <c r="F36" s="163">
        <f>ROUND((SUM(BF100:BF174)),  2)</f>
        <v>0</v>
      </c>
      <c r="G36" s="38"/>
      <c r="H36" s="38"/>
      <c r="I36" s="164">
        <v>0.14999999999999999</v>
      </c>
      <c r="J36" s="163">
        <f>ROUND(((SUM(BF100:BF174))*I36),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42</v>
      </c>
      <c r="F37" s="163">
        <f>ROUND((SUM(BG100:BG174)),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43</v>
      </c>
      <c r="F38" s="163">
        <f>ROUND((SUM(BH100:BH174)),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44</v>
      </c>
      <c r="F39" s="163">
        <f>ROUND((SUM(BI100:BI174)),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116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9" t="str">
        <f>E7</f>
        <v>Oprava příjezdového podchodu Brno hl.n.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112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9" t="s">
        <v>113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114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01 - Podchod SŽ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149" t="s">
        <v>23</v>
      </c>
      <c r="J56" s="72" t="str">
        <f>IF(J14="","",J14)</f>
        <v>3. 2. 2020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149" t="s">
        <v>30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149" t="s">
        <v>32</v>
      </c>
      <c r="J59" s="36" t="str">
        <f>E26</f>
        <v xml:space="preserve"> 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117</v>
      </c>
      <c r="D61" s="181"/>
      <c r="E61" s="181"/>
      <c r="F61" s="181"/>
      <c r="G61" s="181"/>
      <c r="H61" s="181"/>
      <c r="I61" s="182"/>
      <c r="J61" s="183" t="s">
        <v>118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67</v>
      </c>
      <c r="D63" s="40"/>
      <c r="E63" s="40"/>
      <c r="F63" s="40"/>
      <c r="G63" s="40"/>
      <c r="H63" s="40"/>
      <c r="I63" s="146"/>
      <c r="J63" s="102">
        <f>J100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119</v>
      </c>
    </row>
    <row r="64" s="9" customFormat="1" ht="24.96" customHeight="1">
      <c r="A64" s="9"/>
      <c r="B64" s="185"/>
      <c r="C64" s="186"/>
      <c r="D64" s="187" t="s">
        <v>120</v>
      </c>
      <c r="E64" s="188"/>
      <c r="F64" s="188"/>
      <c r="G64" s="188"/>
      <c r="H64" s="188"/>
      <c r="I64" s="189"/>
      <c r="J64" s="190">
        <f>J101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2"/>
      <c r="C65" s="125"/>
      <c r="D65" s="193" t="s">
        <v>121</v>
      </c>
      <c r="E65" s="194"/>
      <c r="F65" s="194"/>
      <c r="G65" s="194"/>
      <c r="H65" s="194"/>
      <c r="I65" s="195"/>
      <c r="J65" s="196">
        <f>J102</f>
        <v>0</v>
      </c>
      <c r="K65" s="125"/>
      <c r="L65" s="19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2"/>
      <c r="C66" s="125"/>
      <c r="D66" s="193" t="s">
        <v>122</v>
      </c>
      <c r="E66" s="194"/>
      <c r="F66" s="194"/>
      <c r="G66" s="194"/>
      <c r="H66" s="194"/>
      <c r="I66" s="195"/>
      <c r="J66" s="196">
        <f>J108</f>
        <v>0</v>
      </c>
      <c r="K66" s="125"/>
      <c r="L66" s="19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2"/>
      <c r="C67" s="125"/>
      <c r="D67" s="193" t="s">
        <v>123</v>
      </c>
      <c r="E67" s="194"/>
      <c r="F67" s="194"/>
      <c r="G67" s="194"/>
      <c r="H67" s="194"/>
      <c r="I67" s="195"/>
      <c r="J67" s="196">
        <f>J111</f>
        <v>0</v>
      </c>
      <c r="K67" s="125"/>
      <c r="L67" s="19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2"/>
      <c r="C68" s="125"/>
      <c r="D68" s="193" t="s">
        <v>124</v>
      </c>
      <c r="E68" s="194"/>
      <c r="F68" s="194"/>
      <c r="G68" s="194"/>
      <c r="H68" s="194"/>
      <c r="I68" s="195"/>
      <c r="J68" s="196">
        <f>J112</f>
        <v>0</v>
      </c>
      <c r="K68" s="125"/>
      <c r="L68" s="19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2"/>
      <c r="C69" s="125"/>
      <c r="D69" s="193" t="s">
        <v>125</v>
      </c>
      <c r="E69" s="194"/>
      <c r="F69" s="194"/>
      <c r="G69" s="194"/>
      <c r="H69" s="194"/>
      <c r="I69" s="195"/>
      <c r="J69" s="196">
        <f>J114</f>
        <v>0</v>
      </c>
      <c r="K69" s="125"/>
      <c r="L69" s="19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2"/>
      <c r="C70" s="125"/>
      <c r="D70" s="193" t="s">
        <v>126</v>
      </c>
      <c r="E70" s="194"/>
      <c r="F70" s="194"/>
      <c r="G70" s="194"/>
      <c r="H70" s="194"/>
      <c r="I70" s="195"/>
      <c r="J70" s="196">
        <f>J126</f>
        <v>0</v>
      </c>
      <c r="K70" s="125"/>
      <c r="L70" s="19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92"/>
      <c r="C71" s="125"/>
      <c r="D71" s="193" t="s">
        <v>127</v>
      </c>
      <c r="E71" s="194"/>
      <c r="F71" s="194"/>
      <c r="G71" s="194"/>
      <c r="H71" s="194"/>
      <c r="I71" s="195"/>
      <c r="J71" s="196">
        <f>J136</f>
        <v>0</v>
      </c>
      <c r="K71" s="125"/>
      <c r="L71" s="19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85"/>
      <c r="C72" s="186"/>
      <c r="D72" s="187" t="s">
        <v>128</v>
      </c>
      <c r="E72" s="188"/>
      <c r="F72" s="188"/>
      <c r="G72" s="188"/>
      <c r="H72" s="188"/>
      <c r="I72" s="189"/>
      <c r="J72" s="190">
        <f>J141</f>
        <v>0</v>
      </c>
      <c r="K72" s="186"/>
      <c r="L72" s="19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92"/>
      <c r="C73" s="125"/>
      <c r="D73" s="193" t="s">
        <v>129</v>
      </c>
      <c r="E73" s="194"/>
      <c r="F73" s="194"/>
      <c r="G73" s="194"/>
      <c r="H73" s="194"/>
      <c r="I73" s="195"/>
      <c r="J73" s="196">
        <f>J142</f>
        <v>0</v>
      </c>
      <c r="K73" s="125"/>
      <c r="L73" s="19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92"/>
      <c r="C74" s="125"/>
      <c r="D74" s="193" t="s">
        <v>130</v>
      </c>
      <c r="E74" s="194"/>
      <c r="F74" s="194"/>
      <c r="G74" s="194"/>
      <c r="H74" s="194"/>
      <c r="I74" s="195"/>
      <c r="J74" s="196">
        <f>J146</f>
        <v>0</v>
      </c>
      <c r="K74" s="125"/>
      <c r="L74" s="19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92"/>
      <c r="C75" s="125"/>
      <c r="D75" s="193" t="s">
        <v>131</v>
      </c>
      <c r="E75" s="194"/>
      <c r="F75" s="194"/>
      <c r="G75" s="194"/>
      <c r="H75" s="194"/>
      <c r="I75" s="195"/>
      <c r="J75" s="196">
        <f>J151</f>
        <v>0</v>
      </c>
      <c r="K75" s="125"/>
      <c r="L75" s="19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92"/>
      <c r="C76" s="125"/>
      <c r="D76" s="193" t="s">
        <v>132</v>
      </c>
      <c r="E76" s="194"/>
      <c r="F76" s="194"/>
      <c r="G76" s="194"/>
      <c r="H76" s="194"/>
      <c r="I76" s="195"/>
      <c r="J76" s="196">
        <f>J159</f>
        <v>0</v>
      </c>
      <c r="K76" s="125"/>
      <c r="L76" s="19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92"/>
      <c r="C77" s="125"/>
      <c r="D77" s="193" t="s">
        <v>133</v>
      </c>
      <c r="E77" s="194"/>
      <c r="F77" s="194"/>
      <c r="G77" s="194"/>
      <c r="H77" s="194"/>
      <c r="I77" s="195"/>
      <c r="J77" s="196">
        <f>J165</f>
        <v>0</v>
      </c>
      <c r="K77" s="125"/>
      <c r="L77" s="19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92"/>
      <c r="C78" s="125"/>
      <c r="D78" s="193" t="s">
        <v>134</v>
      </c>
      <c r="E78" s="194"/>
      <c r="F78" s="194"/>
      <c r="G78" s="194"/>
      <c r="H78" s="194"/>
      <c r="I78" s="195"/>
      <c r="J78" s="196">
        <f>J173</f>
        <v>0</v>
      </c>
      <c r="K78" s="125"/>
      <c r="L78" s="19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2" customFormat="1" ht="21.84" customHeight="1">
      <c r="A79" s="38"/>
      <c r="B79" s="39"/>
      <c r="C79" s="40"/>
      <c r="D79" s="40"/>
      <c r="E79" s="40"/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59"/>
      <c r="C80" s="60"/>
      <c r="D80" s="60"/>
      <c r="E80" s="60"/>
      <c r="F80" s="60"/>
      <c r="G80" s="60"/>
      <c r="H80" s="60"/>
      <c r="I80" s="175"/>
      <c r="J80" s="60"/>
      <c r="K80" s="6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4" s="2" customFormat="1" ht="6.96" customHeight="1">
      <c r="A84" s="38"/>
      <c r="B84" s="61"/>
      <c r="C84" s="62"/>
      <c r="D84" s="62"/>
      <c r="E84" s="62"/>
      <c r="F84" s="62"/>
      <c r="G84" s="62"/>
      <c r="H84" s="62"/>
      <c r="I84" s="178"/>
      <c r="J84" s="62"/>
      <c r="K84" s="62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4.96" customHeight="1">
      <c r="A85" s="38"/>
      <c r="B85" s="39"/>
      <c r="C85" s="23" t="s">
        <v>135</v>
      </c>
      <c r="D85" s="40"/>
      <c r="E85" s="40"/>
      <c r="F85" s="40"/>
      <c r="G85" s="40"/>
      <c r="H85" s="40"/>
      <c r="I85" s="146"/>
      <c r="J85" s="40"/>
      <c r="K85" s="40"/>
      <c r="L85" s="14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146"/>
      <c r="J86" s="40"/>
      <c r="K86" s="40"/>
      <c r="L86" s="14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16</v>
      </c>
      <c r="D87" s="40"/>
      <c r="E87" s="40"/>
      <c r="F87" s="40"/>
      <c r="G87" s="40"/>
      <c r="H87" s="40"/>
      <c r="I87" s="146"/>
      <c r="J87" s="40"/>
      <c r="K87" s="40"/>
      <c r="L87" s="147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179" t="str">
        <f>E7</f>
        <v>Oprava příjezdového podchodu Brno hl.n.</v>
      </c>
      <c r="F88" s="32"/>
      <c r="G88" s="32"/>
      <c r="H88" s="32"/>
      <c r="I88" s="146"/>
      <c r="J88" s="40"/>
      <c r="K88" s="40"/>
      <c r="L88" s="147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" customFormat="1" ht="12" customHeight="1">
      <c r="B89" s="21"/>
      <c r="C89" s="32" t="s">
        <v>112</v>
      </c>
      <c r="D89" s="22"/>
      <c r="E89" s="22"/>
      <c r="F89" s="22"/>
      <c r="G89" s="22"/>
      <c r="H89" s="22"/>
      <c r="I89" s="138"/>
      <c r="J89" s="22"/>
      <c r="K89" s="22"/>
      <c r="L89" s="20"/>
    </row>
    <row r="90" s="2" customFormat="1" ht="16.5" customHeight="1">
      <c r="A90" s="38"/>
      <c r="B90" s="39"/>
      <c r="C90" s="40"/>
      <c r="D90" s="40"/>
      <c r="E90" s="179" t="s">
        <v>113</v>
      </c>
      <c r="F90" s="40"/>
      <c r="G90" s="40"/>
      <c r="H90" s="40"/>
      <c r="I90" s="146"/>
      <c r="J90" s="40"/>
      <c r="K90" s="40"/>
      <c r="L90" s="147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114</v>
      </c>
      <c r="D91" s="40"/>
      <c r="E91" s="40"/>
      <c r="F91" s="40"/>
      <c r="G91" s="40"/>
      <c r="H91" s="40"/>
      <c r="I91" s="146"/>
      <c r="J91" s="40"/>
      <c r="K91" s="40"/>
      <c r="L91" s="147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6.5" customHeight="1">
      <c r="A92" s="38"/>
      <c r="B92" s="39"/>
      <c r="C92" s="40"/>
      <c r="D92" s="40"/>
      <c r="E92" s="69" t="str">
        <f>E11</f>
        <v>01 - Podchod SŽ</v>
      </c>
      <c r="F92" s="40"/>
      <c r="G92" s="40"/>
      <c r="H92" s="40"/>
      <c r="I92" s="146"/>
      <c r="J92" s="40"/>
      <c r="K92" s="40"/>
      <c r="L92" s="147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6.96" customHeight="1">
      <c r="A93" s="38"/>
      <c r="B93" s="39"/>
      <c r="C93" s="40"/>
      <c r="D93" s="40"/>
      <c r="E93" s="40"/>
      <c r="F93" s="40"/>
      <c r="G93" s="40"/>
      <c r="H93" s="40"/>
      <c r="I93" s="146"/>
      <c r="J93" s="40"/>
      <c r="K93" s="40"/>
      <c r="L93" s="147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2" customHeight="1">
      <c r="A94" s="38"/>
      <c r="B94" s="39"/>
      <c r="C94" s="32" t="s">
        <v>21</v>
      </c>
      <c r="D94" s="40"/>
      <c r="E94" s="40"/>
      <c r="F94" s="27" t="str">
        <f>F14</f>
        <v xml:space="preserve"> </v>
      </c>
      <c r="G94" s="40"/>
      <c r="H94" s="40"/>
      <c r="I94" s="149" t="s">
        <v>23</v>
      </c>
      <c r="J94" s="72" t="str">
        <f>IF(J14="","",J14)</f>
        <v>3. 2. 2020</v>
      </c>
      <c r="K94" s="40"/>
      <c r="L94" s="147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6.96" customHeight="1">
      <c r="A95" s="38"/>
      <c r="B95" s="39"/>
      <c r="C95" s="40"/>
      <c r="D95" s="40"/>
      <c r="E95" s="40"/>
      <c r="F95" s="40"/>
      <c r="G95" s="40"/>
      <c r="H95" s="40"/>
      <c r="I95" s="146"/>
      <c r="J95" s="40"/>
      <c r="K95" s="40"/>
      <c r="L95" s="147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25</v>
      </c>
      <c r="D96" s="40"/>
      <c r="E96" s="40"/>
      <c r="F96" s="27" t="str">
        <f>E17</f>
        <v xml:space="preserve"> </v>
      </c>
      <c r="G96" s="40"/>
      <c r="H96" s="40"/>
      <c r="I96" s="149" t="s">
        <v>30</v>
      </c>
      <c r="J96" s="36" t="str">
        <f>E23</f>
        <v xml:space="preserve"> </v>
      </c>
      <c r="K96" s="40"/>
      <c r="L96" s="147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5.15" customHeight="1">
      <c r="A97" s="38"/>
      <c r="B97" s="39"/>
      <c r="C97" s="32" t="s">
        <v>28</v>
      </c>
      <c r="D97" s="40"/>
      <c r="E97" s="40"/>
      <c r="F97" s="27" t="str">
        <f>IF(E20="","",E20)</f>
        <v>Vyplň údaj</v>
      </c>
      <c r="G97" s="40"/>
      <c r="H97" s="40"/>
      <c r="I97" s="149" t="s">
        <v>32</v>
      </c>
      <c r="J97" s="36" t="str">
        <f>E26</f>
        <v xml:space="preserve"> </v>
      </c>
      <c r="K97" s="40"/>
      <c r="L97" s="147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10.32" customHeight="1">
      <c r="A98" s="38"/>
      <c r="B98" s="39"/>
      <c r="C98" s="40"/>
      <c r="D98" s="40"/>
      <c r="E98" s="40"/>
      <c r="F98" s="40"/>
      <c r="G98" s="40"/>
      <c r="H98" s="40"/>
      <c r="I98" s="146"/>
      <c r="J98" s="40"/>
      <c r="K98" s="40"/>
      <c r="L98" s="147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11" customFormat="1" ht="29.28" customHeight="1">
      <c r="A99" s="198"/>
      <c r="B99" s="199"/>
      <c r="C99" s="200" t="s">
        <v>136</v>
      </c>
      <c r="D99" s="201" t="s">
        <v>54</v>
      </c>
      <c r="E99" s="201" t="s">
        <v>50</v>
      </c>
      <c r="F99" s="201" t="s">
        <v>51</v>
      </c>
      <c r="G99" s="201" t="s">
        <v>137</v>
      </c>
      <c r="H99" s="201" t="s">
        <v>138</v>
      </c>
      <c r="I99" s="202" t="s">
        <v>139</v>
      </c>
      <c r="J99" s="201" t="s">
        <v>118</v>
      </c>
      <c r="K99" s="203" t="s">
        <v>140</v>
      </c>
      <c r="L99" s="204"/>
      <c r="M99" s="92" t="s">
        <v>19</v>
      </c>
      <c r="N99" s="93" t="s">
        <v>39</v>
      </c>
      <c r="O99" s="93" t="s">
        <v>141</v>
      </c>
      <c r="P99" s="93" t="s">
        <v>142</v>
      </c>
      <c r="Q99" s="93" t="s">
        <v>143</v>
      </c>
      <c r="R99" s="93" t="s">
        <v>144</v>
      </c>
      <c r="S99" s="93" t="s">
        <v>145</v>
      </c>
      <c r="T99" s="94" t="s">
        <v>146</v>
      </c>
      <c r="U99" s="198"/>
      <c r="V99" s="198"/>
      <c r="W99" s="198"/>
      <c r="X99" s="198"/>
      <c r="Y99" s="198"/>
      <c r="Z99" s="198"/>
      <c r="AA99" s="198"/>
      <c r="AB99" s="198"/>
      <c r="AC99" s="198"/>
      <c r="AD99" s="198"/>
      <c r="AE99" s="198"/>
    </row>
    <row r="100" s="2" customFormat="1" ht="22.8" customHeight="1">
      <c r="A100" s="38"/>
      <c r="B100" s="39"/>
      <c r="C100" s="99" t="s">
        <v>147</v>
      </c>
      <c r="D100" s="40"/>
      <c r="E100" s="40"/>
      <c r="F100" s="40"/>
      <c r="G100" s="40"/>
      <c r="H100" s="40"/>
      <c r="I100" s="146"/>
      <c r="J100" s="205">
        <f>BK100</f>
        <v>0</v>
      </c>
      <c r="K100" s="40"/>
      <c r="L100" s="44"/>
      <c r="M100" s="95"/>
      <c r="N100" s="206"/>
      <c r="O100" s="96"/>
      <c r="P100" s="207">
        <f>P101+P141</f>
        <v>0</v>
      </c>
      <c r="Q100" s="96"/>
      <c r="R100" s="207">
        <f>R101+R141</f>
        <v>145.48623860000001</v>
      </c>
      <c r="S100" s="96"/>
      <c r="T100" s="208">
        <f>T101+T141</f>
        <v>135.52872300000001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68</v>
      </c>
      <c r="AU100" s="17" t="s">
        <v>119</v>
      </c>
      <c r="BK100" s="209">
        <f>BK101+BK141</f>
        <v>0</v>
      </c>
    </row>
    <row r="101" s="12" customFormat="1" ht="25.92" customHeight="1">
      <c r="A101" s="12"/>
      <c r="B101" s="210"/>
      <c r="C101" s="211"/>
      <c r="D101" s="212" t="s">
        <v>68</v>
      </c>
      <c r="E101" s="213" t="s">
        <v>148</v>
      </c>
      <c r="F101" s="213" t="s">
        <v>149</v>
      </c>
      <c r="G101" s="211"/>
      <c r="H101" s="211"/>
      <c r="I101" s="214"/>
      <c r="J101" s="215">
        <f>BK101</f>
        <v>0</v>
      </c>
      <c r="K101" s="211"/>
      <c r="L101" s="216"/>
      <c r="M101" s="217"/>
      <c r="N101" s="218"/>
      <c r="O101" s="218"/>
      <c r="P101" s="219">
        <f>P102+P108+P111+P112+P114+P126+P136</f>
        <v>0</v>
      </c>
      <c r="Q101" s="218"/>
      <c r="R101" s="219">
        <f>R102+R108+R111+R112+R114+R126+R136</f>
        <v>83.041040600000002</v>
      </c>
      <c r="S101" s="218"/>
      <c r="T101" s="220">
        <f>T102+T108+T111+T112+T114+T126+T136</f>
        <v>80.803760000000011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21" t="s">
        <v>76</v>
      </c>
      <c r="AT101" s="222" t="s">
        <v>68</v>
      </c>
      <c r="AU101" s="222" t="s">
        <v>69</v>
      </c>
      <c r="AY101" s="221" t="s">
        <v>150</v>
      </c>
      <c r="BK101" s="223">
        <f>BK102+BK108+BK111+BK112+BK114+BK126+BK136</f>
        <v>0</v>
      </c>
    </row>
    <row r="102" s="12" customFormat="1" ht="22.8" customHeight="1">
      <c r="A102" s="12"/>
      <c r="B102" s="210"/>
      <c r="C102" s="211"/>
      <c r="D102" s="212" t="s">
        <v>68</v>
      </c>
      <c r="E102" s="224" t="s">
        <v>76</v>
      </c>
      <c r="F102" s="224" t="s">
        <v>151</v>
      </c>
      <c r="G102" s="211"/>
      <c r="H102" s="211"/>
      <c r="I102" s="214"/>
      <c r="J102" s="225">
        <f>BK102</f>
        <v>0</v>
      </c>
      <c r="K102" s="211"/>
      <c r="L102" s="216"/>
      <c r="M102" s="217"/>
      <c r="N102" s="218"/>
      <c r="O102" s="218"/>
      <c r="P102" s="219">
        <f>SUM(P103:P107)</f>
        <v>0</v>
      </c>
      <c r="Q102" s="218"/>
      <c r="R102" s="219">
        <f>SUM(R103:R107)</f>
        <v>7.577115</v>
      </c>
      <c r="S102" s="218"/>
      <c r="T102" s="220">
        <f>SUM(T103:T107)</f>
        <v>31.295999999999999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21" t="s">
        <v>76</v>
      </c>
      <c r="AT102" s="222" t="s">
        <v>68</v>
      </c>
      <c r="AU102" s="222" t="s">
        <v>76</v>
      </c>
      <c r="AY102" s="221" t="s">
        <v>150</v>
      </c>
      <c r="BK102" s="223">
        <f>SUM(BK103:BK107)</f>
        <v>0</v>
      </c>
    </row>
    <row r="103" s="2" customFormat="1" ht="21.75" customHeight="1">
      <c r="A103" s="38"/>
      <c r="B103" s="39"/>
      <c r="C103" s="226" t="s">
        <v>76</v>
      </c>
      <c r="D103" s="226" t="s">
        <v>152</v>
      </c>
      <c r="E103" s="227" t="s">
        <v>153</v>
      </c>
      <c r="F103" s="228" t="s">
        <v>154</v>
      </c>
      <c r="G103" s="229" t="s">
        <v>155</v>
      </c>
      <c r="H103" s="230">
        <v>244.5</v>
      </c>
      <c r="I103" s="231"/>
      <c r="J103" s="232">
        <f>ROUND(I103*H103,2)</f>
        <v>0</v>
      </c>
      <c r="K103" s="228" t="s">
        <v>156</v>
      </c>
      <c r="L103" s="44"/>
      <c r="M103" s="233" t="s">
        <v>19</v>
      </c>
      <c r="N103" s="234" t="s">
        <v>40</v>
      </c>
      <c r="O103" s="84"/>
      <c r="P103" s="235">
        <f>O103*H103</f>
        <v>0</v>
      </c>
      <c r="Q103" s="235">
        <v>6.9999999999999994E-05</v>
      </c>
      <c r="R103" s="235">
        <f>Q103*H103</f>
        <v>0.017114999999999998</v>
      </c>
      <c r="S103" s="235">
        <v>0.128</v>
      </c>
      <c r="T103" s="236">
        <f>S103*H103</f>
        <v>31.295999999999999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37" t="s">
        <v>157</v>
      </c>
      <c r="AT103" s="237" t="s">
        <v>152</v>
      </c>
      <c r="AU103" s="237" t="s">
        <v>78</v>
      </c>
      <c r="AY103" s="17" t="s">
        <v>150</v>
      </c>
      <c r="BE103" s="238">
        <f>IF(N103="základní",J103,0)</f>
        <v>0</v>
      </c>
      <c r="BF103" s="238">
        <f>IF(N103="snížená",J103,0)</f>
        <v>0</v>
      </c>
      <c r="BG103" s="238">
        <f>IF(N103="zákl. přenesená",J103,0)</f>
        <v>0</v>
      </c>
      <c r="BH103" s="238">
        <f>IF(N103="sníž. přenesená",J103,0)</f>
        <v>0</v>
      </c>
      <c r="BI103" s="238">
        <f>IF(N103="nulová",J103,0)</f>
        <v>0</v>
      </c>
      <c r="BJ103" s="17" t="s">
        <v>76</v>
      </c>
      <c r="BK103" s="238">
        <f>ROUND(I103*H103,2)</f>
        <v>0</v>
      </c>
      <c r="BL103" s="17" t="s">
        <v>157</v>
      </c>
      <c r="BM103" s="237" t="s">
        <v>158</v>
      </c>
    </row>
    <row r="104" s="2" customFormat="1" ht="21.75" customHeight="1">
      <c r="A104" s="38"/>
      <c r="B104" s="39"/>
      <c r="C104" s="226" t="s">
        <v>78</v>
      </c>
      <c r="D104" s="226" t="s">
        <v>152</v>
      </c>
      <c r="E104" s="227" t="s">
        <v>159</v>
      </c>
      <c r="F104" s="228" t="s">
        <v>160</v>
      </c>
      <c r="G104" s="229" t="s">
        <v>161</v>
      </c>
      <c r="H104" s="230">
        <v>3.7799999999999998</v>
      </c>
      <c r="I104" s="231"/>
      <c r="J104" s="232">
        <f>ROUND(I104*H104,2)</f>
        <v>0</v>
      </c>
      <c r="K104" s="228" t="s">
        <v>156</v>
      </c>
      <c r="L104" s="44"/>
      <c r="M104" s="233" t="s">
        <v>19</v>
      </c>
      <c r="N104" s="234" t="s">
        <v>40</v>
      </c>
      <c r="O104" s="84"/>
      <c r="P104" s="235">
        <f>O104*H104</f>
        <v>0</v>
      </c>
      <c r="Q104" s="235">
        <v>0</v>
      </c>
      <c r="R104" s="235">
        <f>Q104*H104</f>
        <v>0</v>
      </c>
      <c r="S104" s="235">
        <v>0</v>
      </c>
      <c r="T104" s="23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37" t="s">
        <v>157</v>
      </c>
      <c r="AT104" s="237" t="s">
        <v>152</v>
      </c>
      <c r="AU104" s="237" t="s">
        <v>78</v>
      </c>
      <c r="AY104" s="17" t="s">
        <v>150</v>
      </c>
      <c r="BE104" s="238">
        <f>IF(N104="základní",J104,0)</f>
        <v>0</v>
      </c>
      <c r="BF104" s="238">
        <f>IF(N104="snížená",J104,0)</f>
        <v>0</v>
      </c>
      <c r="BG104" s="238">
        <f>IF(N104="zákl. přenesená",J104,0)</f>
        <v>0</v>
      </c>
      <c r="BH104" s="238">
        <f>IF(N104="sníž. přenesená",J104,0)</f>
        <v>0</v>
      </c>
      <c r="BI104" s="238">
        <f>IF(N104="nulová",J104,0)</f>
        <v>0</v>
      </c>
      <c r="BJ104" s="17" t="s">
        <v>76</v>
      </c>
      <c r="BK104" s="238">
        <f>ROUND(I104*H104,2)</f>
        <v>0</v>
      </c>
      <c r="BL104" s="17" t="s">
        <v>157</v>
      </c>
      <c r="BM104" s="237" t="s">
        <v>162</v>
      </c>
    </row>
    <row r="105" s="13" customFormat="1">
      <c r="A105" s="13"/>
      <c r="B105" s="239"/>
      <c r="C105" s="240"/>
      <c r="D105" s="241" t="s">
        <v>163</v>
      </c>
      <c r="E105" s="242" t="s">
        <v>19</v>
      </c>
      <c r="F105" s="243" t="s">
        <v>164</v>
      </c>
      <c r="G105" s="240"/>
      <c r="H105" s="244">
        <v>3.7799999999999998</v>
      </c>
      <c r="I105" s="245"/>
      <c r="J105" s="240"/>
      <c r="K105" s="240"/>
      <c r="L105" s="246"/>
      <c r="M105" s="247"/>
      <c r="N105" s="248"/>
      <c r="O105" s="248"/>
      <c r="P105" s="248"/>
      <c r="Q105" s="248"/>
      <c r="R105" s="248"/>
      <c r="S105" s="248"/>
      <c r="T105" s="24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50" t="s">
        <v>163</v>
      </c>
      <c r="AU105" s="250" t="s">
        <v>78</v>
      </c>
      <c r="AV105" s="13" t="s">
        <v>78</v>
      </c>
      <c r="AW105" s="13" t="s">
        <v>31</v>
      </c>
      <c r="AX105" s="13" t="s">
        <v>76</v>
      </c>
      <c r="AY105" s="250" t="s">
        <v>150</v>
      </c>
    </row>
    <row r="106" s="2" customFormat="1" ht="16.5" customHeight="1">
      <c r="A106" s="38"/>
      <c r="B106" s="39"/>
      <c r="C106" s="251" t="s">
        <v>165</v>
      </c>
      <c r="D106" s="251" t="s">
        <v>166</v>
      </c>
      <c r="E106" s="252" t="s">
        <v>167</v>
      </c>
      <c r="F106" s="253" t="s">
        <v>168</v>
      </c>
      <c r="G106" s="254" t="s">
        <v>169</v>
      </c>
      <c r="H106" s="255">
        <v>7.5599999999999996</v>
      </c>
      <c r="I106" s="256"/>
      <c r="J106" s="257">
        <f>ROUND(I106*H106,2)</f>
        <v>0</v>
      </c>
      <c r="K106" s="253" t="s">
        <v>156</v>
      </c>
      <c r="L106" s="258"/>
      <c r="M106" s="259" t="s">
        <v>19</v>
      </c>
      <c r="N106" s="260" t="s">
        <v>40</v>
      </c>
      <c r="O106" s="84"/>
      <c r="P106" s="235">
        <f>O106*H106</f>
        <v>0</v>
      </c>
      <c r="Q106" s="235">
        <v>1</v>
      </c>
      <c r="R106" s="235">
        <f>Q106*H106</f>
        <v>7.5599999999999996</v>
      </c>
      <c r="S106" s="235">
        <v>0</v>
      </c>
      <c r="T106" s="23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37" t="s">
        <v>170</v>
      </c>
      <c r="AT106" s="237" t="s">
        <v>166</v>
      </c>
      <c r="AU106" s="237" t="s">
        <v>78</v>
      </c>
      <c r="AY106" s="17" t="s">
        <v>150</v>
      </c>
      <c r="BE106" s="238">
        <f>IF(N106="základní",J106,0)</f>
        <v>0</v>
      </c>
      <c r="BF106" s="238">
        <f>IF(N106="snížená",J106,0)</f>
        <v>0</v>
      </c>
      <c r="BG106" s="238">
        <f>IF(N106="zákl. přenesená",J106,0)</f>
        <v>0</v>
      </c>
      <c r="BH106" s="238">
        <f>IF(N106="sníž. přenesená",J106,0)</f>
        <v>0</v>
      </c>
      <c r="BI106" s="238">
        <f>IF(N106="nulová",J106,0)</f>
        <v>0</v>
      </c>
      <c r="BJ106" s="17" t="s">
        <v>76</v>
      </c>
      <c r="BK106" s="238">
        <f>ROUND(I106*H106,2)</f>
        <v>0</v>
      </c>
      <c r="BL106" s="17" t="s">
        <v>157</v>
      </c>
      <c r="BM106" s="237" t="s">
        <v>171</v>
      </c>
    </row>
    <row r="107" s="13" customFormat="1">
      <c r="A107" s="13"/>
      <c r="B107" s="239"/>
      <c r="C107" s="240"/>
      <c r="D107" s="241" t="s">
        <v>163</v>
      </c>
      <c r="E107" s="242" t="s">
        <v>19</v>
      </c>
      <c r="F107" s="243" t="s">
        <v>172</v>
      </c>
      <c r="G107" s="240"/>
      <c r="H107" s="244">
        <v>7.5599999999999996</v>
      </c>
      <c r="I107" s="245"/>
      <c r="J107" s="240"/>
      <c r="K107" s="240"/>
      <c r="L107" s="246"/>
      <c r="M107" s="247"/>
      <c r="N107" s="248"/>
      <c r="O107" s="248"/>
      <c r="P107" s="248"/>
      <c r="Q107" s="248"/>
      <c r="R107" s="248"/>
      <c r="S107" s="248"/>
      <c r="T107" s="24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50" t="s">
        <v>163</v>
      </c>
      <c r="AU107" s="250" t="s">
        <v>78</v>
      </c>
      <c r="AV107" s="13" t="s">
        <v>78</v>
      </c>
      <c r="AW107" s="13" t="s">
        <v>31</v>
      </c>
      <c r="AX107" s="13" t="s">
        <v>76</v>
      </c>
      <c r="AY107" s="250" t="s">
        <v>150</v>
      </c>
    </row>
    <row r="108" s="12" customFormat="1" ht="22.8" customHeight="1">
      <c r="A108" s="12"/>
      <c r="B108" s="210"/>
      <c r="C108" s="211"/>
      <c r="D108" s="212" t="s">
        <v>68</v>
      </c>
      <c r="E108" s="224" t="s">
        <v>78</v>
      </c>
      <c r="F108" s="224" t="s">
        <v>173</v>
      </c>
      <c r="G108" s="211"/>
      <c r="H108" s="211"/>
      <c r="I108" s="214"/>
      <c r="J108" s="225">
        <f>BK108</f>
        <v>0</v>
      </c>
      <c r="K108" s="211"/>
      <c r="L108" s="216"/>
      <c r="M108" s="217"/>
      <c r="N108" s="218"/>
      <c r="O108" s="218"/>
      <c r="P108" s="219">
        <f>SUM(P109:P110)</f>
        <v>0</v>
      </c>
      <c r="Q108" s="218"/>
      <c r="R108" s="219">
        <f>SUM(R109:R110)</f>
        <v>27.820308600000001</v>
      </c>
      <c r="S108" s="218"/>
      <c r="T108" s="220">
        <f>SUM(T109:T110)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21" t="s">
        <v>76</v>
      </c>
      <c r="AT108" s="222" t="s">
        <v>68</v>
      </c>
      <c r="AU108" s="222" t="s">
        <v>76</v>
      </c>
      <c r="AY108" s="221" t="s">
        <v>150</v>
      </c>
      <c r="BK108" s="223">
        <f>SUM(BK109:BK110)</f>
        <v>0</v>
      </c>
    </row>
    <row r="109" s="2" customFormat="1" ht="16.5" customHeight="1">
      <c r="A109" s="38"/>
      <c r="B109" s="39"/>
      <c r="C109" s="226" t="s">
        <v>157</v>
      </c>
      <c r="D109" s="226" t="s">
        <v>152</v>
      </c>
      <c r="E109" s="227" t="s">
        <v>174</v>
      </c>
      <c r="F109" s="228" t="s">
        <v>175</v>
      </c>
      <c r="G109" s="229" t="s">
        <v>161</v>
      </c>
      <c r="H109" s="230">
        <v>11.34</v>
      </c>
      <c r="I109" s="231"/>
      <c r="J109" s="232">
        <f>ROUND(I109*H109,2)</f>
        <v>0</v>
      </c>
      <c r="K109" s="228" t="s">
        <v>156</v>
      </c>
      <c r="L109" s="44"/>
      <c r="M109" s="233" t="s">
        <v>19</v>
      </c>
      <c r="N109" s="234" t="s">
        <v>40</v>
      </c>
      <c r="O109" s="84"/>
      <c r="P109" s="235">
        <f>O109*H109</f>
        <v>0</v>
      </c>
      <c r="Q109" s="235">
        <v>2.45329</v>
      </c>
      <c r="R109" s="235">
        <f>Q109*H109</f>
        <v>27.820308600000001</v>
      </c>
      <c r="S109" s="235">
        <v>0</v>
      </c>
      <c r="T109" s="23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37" t="s">
        <v>157</v>
      </c>
      <c r="AT109" s="237" t="s">
        <v>152</v>
      </c>
      <c r="AU109" s="237" t="s">
        <v>78</v>
      </c>
      <c r="AY109" s="17" t="s">
        <v>150</v>
      </c>
      <c r="BE109" s="238">
        <f>IF(N109="základní",J109,0)</f>
        <v>0</v>
      </c>
      <c r="BF109" s="238">
        <f>IF(N109="snížená",J109,0)</f>
        <v>0</v>
      </c>
      <c r="BG109" s="238">
        <f>IF(N109="zákl. přenesená",J109,0)</f>
        <v>0</v>
      </c>
      <c r="BH109" s="238">
        <f>IF(N109="sníž. přenesená",J109,0)</f>
        <v>0</v>
      </c>
      <c r="BI109" s="238">
        <f>IF(N109="nulová",J109,0)</f>
        <v>0</v>
      </c>
      <c r="BJ109" s="17" t="s">
        <v>76</v>
      </c>
      <c r="BK109" s="238">
        <f>ROUND(I109*H109,2)</f>
        <v>0</v>
      </c>
      <c r="BL109" s="17" t="s">
        <v>157</v>
      </c>
      <c r="BM109" s="237" t="s">
        <v>176</v>
      </c>
    </row>
    <row r="110" s="13" customFormat="1">
      <c r="A110" s="13"/>
      <c r="B110" s="239"/>
      <c r="C110" s="240"/>
      <c r="D110" s="241" t="s">
        <v>163</v>
      </c>
      <c r="E110" s="242" t="s">
        <v>19</v>
      </c>
      <c r="F110" s="243" t="s">
        <v>177</v>
      </c>
      <c r="G110" s="240"/>
      <c r="H110" s="244">
        <v>11.34</v>
      </c>
      <c r="I110" s="245"/>
      <c r="J110" s="240"/>
      <c r="K110" s="240"/>
      <c r="L110" s="246"/>
      <c r="M110" s="247"/>
      <c r="N110" s="248"/>
      <c r="O110" s="248"/>
      <c r="P110" s="248"/>
      <c r="Q110" s="248"/>
      <c r="R110" s="248"/>
      <c r="S110" s="248"/>
      <c r="T110" s="24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0" t="s">
        <v>163</v>
      </c>
      <c r="AU110" s="250" t="s">
        <v>78</v>
      </c>
      <c r="AV110" s="13" t="s">
        <v>78</v>
      </c>
      <c r="AW110" s="13" t="s">
        <v>31</v>
      </c>
      <c r="AX110" s="13" t="s">
        <v>76</v>
      </c>
      <c r="AY110" s="250" t="s">
        <v>150</v>
      </c>
    </row>
    <row r="111" s="12" customFormat="1" ht="22.8" customHeight="1">
      <c r="A111" s="12"/>
      <c r="B111" s="210"/>
      <c r="C111" s="211"/>
      <c r="D111" s="212" t="s">
        <v>68</v>
      </c>
      <c r="E111" s="224" t="s">
        <v>165</v>
      </c>
      <c r="F111" s="224" t="s">
        <v>178</v>
      </c>
      <c r="G111" s="211"/>
      <c r="H111" s="211"/>
      <c r="I111" s="214"/>
      <c r="J111" s="225">
        <f>BK111</f>
        <v>0</v>
      </c>
      <c r="K111" s="211"/>
      <c r="L111" s="216"/>
      <c r="M111" s="217"/>
      <c r="N111" s="218"/>
      <c r="O111" s="218"/>
      <c r="P111" s="219">
        <v>0</v>
      </c>
      <c r="Q111" s="218"/>
      <c r="R111" s="219">
        <v>0</v>
      </c>
      <c r="S111" s="218"/>
      <c r="T111" s="220"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21" t="s">
        <v>76</v>
      </c>
      <c r="AT111" s="222" t="s">
        <v>68</v>
      </c>
      <c r="AU111" s="222" t="s">
        <v>76</v>
      </c>
      <c r="AY111" s="221" t="s">
        <v>150</v>
      </c>
      <c r="BK111" s="223">
        <v>0</v>
      </c>
    </row>
    <row r="112" s="12" customFormat="1" ht="22.8" customHeight="1">
      <c r="A112" s="12"/>
      <c r="B112" s="210"/>
      <c r="C112" s="211"/>
      <c r="D112" s="212" t="s">
        <v>68</v>
      </c>
      <c r="E112" s="224" t="s">
        <v>157</v>
      </c>
      <c r="F112" s="224" t="s">
        <v>179</v>
      </c>
      <c r="G112" s="211"/>
      <c r="H112" s="211"/>
      <c r="I112" s="214"/>
      <c r="J112" s="225">
        <f>BK112</f>
        <v>0</v>
      </c>
      <c r="K112" s="211"/>
      <c r="L112" s="216"/>
      <c r="M112" s="217"/>
      <c r="N112" s="218"/>
      <c r="O112" s="218"/>
      <c r="P112" s="219">
        <f>P113</f>
        <v>0</v>
      </c>
      <c r="Q112" s="218"/>
      <c r="R112" s="219">
        <f>R113</f>
        <v>0</v>
      </c>
      <c r="S112" s="218"/>
      <c r="T112" s="220">
        <f>T113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21" t="s">
        <v>76</v>
      </c>
      <c r="AT112" s="222" t="s">
        <v>68</v>
      </c>
      <c r="AU112" s="222" t="s">
        <v>76</v>
      </c>
      <c r="AY112" s="221" t="s">
        <v>150</v>
      </c>
      <c r="BK112" s="223">
        <f>BK113</f>
        <v>0</v>
      </c>
    </row>
    <row r="113" s="2" customFormat="1" ht="21.75" customHeight="1">
      <c r="A113" s="38"/>
      <c r="B113" s="39"/>
      <c r="C113" s="226" t="s">
        <v>180</v>
      </c>
      <c r="D113" s="226" t="s">
        <v>152</v>
      </c>
      <c r="E113" s="227" t="s">
        <v>181</v>
      </c>
      <c r="F113" s="228" t="s">
        <v>182</v>
      </c>
      <c r="G113" s="229" t="s">
        <v>161</v>
      </c>
      <c r="H113" s="230">
        <v>4</v>
      </c>
      <c r="I113" s="231"/>
      <c r="J113" s="232">
        <f>ROUND(I113*H113,2)</f>
        <v>0</v>
      </c>
      <c r="K113" s="228" t="s">
        <v>156</v>
      </c>
      <c r="L113" s="44"/>
      <c r="M113" s="233" t="s">
        <v>19</v>
      </c>
      <c r="N113" s="234" t="s">
        <v>40</v>
      </c>
      <c r="O113" s="84"/>
      <c r="P113" s="235">
        <f>O113*H113</f>
        <v>0</v>
      </c>
      <c r="Q113" s="235">
        <v>0</v>
      </c>
      <c r="R113" s="235">
        <f>Q113*H113</f>
        <v>0</v>
      </c>
      <c r="S113" s="235">
        <v>0</v>
      </c>
      <c r="T113" s="23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37" t="s">
        <v>157</v>
      </c>
      <c r="AT113" s="237" t="s">
        <v>152</v>
      </c>
      <c r="AU113" s="237" t="s">
        <v>78</v>
      </c>
      <c r="AY113" s="17" t="s">
        <v>150</v>
      </c>
      <c r="BE113" s="238">
        <f>IF(N113="základní",J113,0)</f>
        <v>0</v>
      </c>
      <c r="BF113" s="238">
        <f>IF(N113="snížená",J113,0)</f>
        <v>0</v>
      </c>
      <c r="BG113" s="238">
        <f>IF(N113="zákl. přenesená",J113,0)</f>
        <v>0</v>
      </c>
      <c r="BH113" s="238">
        <f>IF(N113="sníž. přenesená",J113,0)</f>
        <v>0</v>
      </c>
      <c r="BI113" s="238">
        <f>IF(N113="nulová",J113,0)</f>
        <v>0</v>
      </c>
      <c r="BJ113" s="17" t="s">
        <v>76</v>
      </c>
      <c r="BK113" s="238">
        <f>ROUND(I113*H113,2)</f>
        <v>0</v>
      </c>
      <c r="BL113" s="17" t="s">
        <v>157</v>
      </c>
      <c r="BM113" s="237" t="s">
        <v>183</v>
      </c>
    </row>
    <row r="114" s="12" customFormat="1" ht="22.8" customHeight="1">
      <c r="A114" s="12"/>
      <c r="B114" s="210"/>
      <c r="C114" s="211"/>
      <c r="D114" s="212" t="s">
        <v>68</v>
      </c>
      <c r="E114" s="224" t="s">
        <v>170</v>
      </c>
      <c r="F114" s="224" t="s">
        <v>184</v>
      </c>
      <c r="G114" s="211"/>
      <c r="H114" s="211"/>
      <c r="I114" s="214"/>
      <c r="J114" s="225">
        <f>BK114</f>
        <v>0</v>
      </c>
      <c r="K114" s="211"/>
      <c r="L114" s="216"/>
      <c r="M114" s="217"/>
      <c r="N114" s="218"/>
      <c r="O114" s="218"/>
      <c r="P114" s="219">
        <f>SUM(P115:P125)</f>
        <v>0</v>
      </c>
      <c r="Q114" s="218"/>
      <c r="R114" s="219">
        <f>SUM(R115:R125)</f>
        <v>1.169767</v>
      </c>
      <c r="S114" s="218"/>
      <c r="T114" s="220">
        <f>SUM(T115:T125)</f>
        <v>26.806799999999999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21" t="s">
        <v>76</v>
      </c>
      <c r="AT114" s="222" t="s">
        <v>68</v>
      </c>
      <c r="AU114" s="222" t="s">
        <v>76</v>
      </c>
      <c r="AY114" s="221" t="s">
        <v>150</v>
      </c>
      <c r="BK114" s="223">
        <f>SUM(BK115:BK125)</f>
        <v>0</v>
      </c>
    </row>
    <row r="115" s="2" customFormat="1" ht="21.75" customHeight="1">
      <c r="A115" s="38"/>
      <c r="B115" s="39"/>
      <c r="C115" s="226" t="s">
        <v>185</v>
      </c>
      <c r="D115" s="226" t="s">
        <v>152</v>
      </c>
      <c r="E115" s="227" t="s">
        <v>186</v>
      </c>
      <c r="F115" s="228" t="s">
        <v>187</v>
      </c>
      <c r="G115" s="229" t="s">
        <v>188</v>
      </c>
      <c r="H115" s="230">
        <v>42</v>
      </c>
      <c r="I115" s="231"/>
      <c r="J115" s="232">
        <f>ROUND(I115*H115,2)</f>
        <v>0</v>
      </c>
      <c r="K115" s="228" t="s">
        <v>156</v>
      </c>
      <c r="L115" s="44"/>
      <c r="M115" s="233" t="s">
        <v>19</v>
      </c>
      <c r="N115" s="234" t="s">
        <v>40</v>
      </c>
      <c r="O115" s="84"/>
      <c r="P115" s="235">
        <f>O115*H115</f>
        <v>0</v>
      </c>
      <c r="Q115" s="235">
        <v>0</v>
      </c>
      <c r="R115" s="235">
        <f>Q115*H115</f>
        <v>0</v>
      </c>
      <c r="S115" s="235">
        <v>0.097000000000000003</v>
      </c>
      <c r="T115" s="236">
        <f>S115*H115</f>
        <v>4.0739999999999998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37" t="s">
        <v>157</v>
      </c>
      <c r="AT115" s="237" t="s">
        <v>152</v>
      </c>
      <c r="AU115" s="237" t="s">
        <v>78</v>
      </c>
      <c r="AY115" s="17" t="s">
        <v>150</v>
      </c>
      <c r="BE115" s="238">
        <f>IF(N115="základní",J115,0)</f>
        <v>0</v>
      </c>
      <c r="BF115" s="238">
        <f>IF(N115="snížená",J115,0)</f>
        <v>0</v>
      </c>
      <c r="BG115" s="238">
        <f>IF(N115="zákl. přenesená",J115,0)</f>
        <v>0</v>
      </c>
      <c r="BH115" s="238">
        <f>IF(N115="sníž. přenesená",J115,0)</f>
        <v>0</v>
      </c>
      <c r="BI115" s="238">
        <f>IF(N115="nulová",J115,0)</f>
        <v>0</v>
      </c>
      <c r="BJ115" s="17" t="s">
        <v>76</v>
      </c>
      <c r="BK115" s="238">
        <f>ROUND(I115*H115,2)</f>
        <v>0</v>
      </c>
      <c r="BL115" s="17" t="s">
        <v>157</v>
      </c>
      <c r="BM115" s="237" t="s">
        <v>189</v>
      </c>
    </row>
    <row r="116" s="2" customFormat="1" ht="21.75" customHeight="1">
      <c r="A116" s="38"/>
      <c r="B116" s="39"/>
      <c r="C116" s="226" t="s">
        <v>190</v>
      </c>
      <c r="D116" s="226" t="s">
        <v>152</v>
      </c>
      <c r="E116" s="227" t="s">
        <v>191</v>
      </c>
      <c r="F116" s="228" t="s">
        <v>192</v>
      </c>
      <c r="G116" s="229" t="s">
        <v>188</v>
      </c>
      <c r="H116" s="230">
        <v>20</v>
      </c>
      <c r="I116" s="231"/>
      <c r="J116" s="232">
        <f>ROUND(I116*H116,2)</f>
        <v>0</v>
      </c>
      <c r="K116" s="228" t="s">
        <v>156</v>
      </c>
      <c r="L116" s="44"/>
      <c r="M116" s="233" t="s">
        <v>19</v>
      </c>
      <c r="N116" s="234" t="s">
        <v>40</v>
      </c>
      <c r="O116" s="84"/>
      <c r="P116" s="235">
        <f>O116*H116</f>
        <v>0</v>
      </c>
      <c r="Q116" s="235">
        <v>0.00131</v>
      </c>
      <c r="R116" s="235">
        <f>Q116*H116</f>
        <v>0.026200000000000001</v>
      </c>
      <c r="S116" s="235">
        <v>0</v>
      </c>
      <c r="T116" s="23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37" t="s">
        <v>157</v>
      </c>
      <c r="AT116" s="237" t="s">
        <v>152</v>
      </c>
      <c r="AU116" s="237" t="s">
        <v>78</v>
      </c>
      <c r="AY116" s="17" t="s">
        <v>150</v>
      </c>
      <c r="BE116" s="238">
        <f>IF(N116="základní",J116,0)</f>
        <v>0</v>
      </c>
      <c r="BF116" s="238">
        <f>IF(N116="snížená",J116,0)</f>
        <v>0</v>
      </c>
      <c r="BG116" s="238">
        <f>IF(N116="zákl. přenesená",J116,0)</f>
        <v>0</v>
      </c>
      <c r="BH116" s="238">
        <f>IF(N116="sníž. přenesená",J116,0)</f>
        <v>0</v>
      </c>
      <c r="BI116" s="238">
        <f>IF(N116="nulová",J116,0)</f>
        <v>0</v>
      </c>
      <c r="BJ116" s="17" t="s">
        <v>76</v>
      </c>
      <c r="BK116" s="238">
        <f>ROUND(I116*H116,2)</f>
        <v>0</v>
      </c>
      <c r="BL116" s="17" t="s">
        <v>157</v>
      </c>
      <c r="BM116" s="237" t="s">
        <v>193</v>
      </c>
    </row>
    <row r="117" s="2" customFormat="1">
      <c r="A117" s="38"/>
      <c r="B117" s="39"/>
      <c r="C117" s="40"/>
      <c r="D117" s="241" t="s">
        <v>194</v>
      </c>
      <c r="E117" s="40"/>
      <c r="F117" s="261" t="s">
        <v>195</v>
      </c>
      <c r="G117" s="40"/>
      <c r="H117" s="40"/>
      <c r="I117" s="146"/>
      <c r="J117" s="40"/>
      <c r="K117" s="40"/>
      <c r="L117" s="44"/>
      <c r="M117" s="262"/>
      <c r="N117" s="26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194</v>
      </c>
      <c r="AU117" s="17" t="s">
        <v>78</v>
      </c>
    </row>
    <row r="118" s="2" customFormat="1" ht="21.75" customHeight="1">
      <c r="A118" s="38"/>
      <c r="B118" s="39"/>
      <c r="C118" s="226" t="s">
        <v>170</v>
      </c>
      <c r="D118" s="226" t="s">
        <v>152</v>
      </c>
      <c r="E118" s="227" t="s">
        <v>196</v>
      </c>
      <c r="F118" s="228" t="s">
        <v>197</v>
      </c>
      <c r="G118" s="229" t="s">
        <v>188</v>
      </c>
      <c r="H118" s="230">
        <v>48.299999999999997</v>
      </c>
      <c r="I118" s="231"/>
      <c r="J118" s="232">
        <f>ROUND(I118*H118,2)</f>
        <v>0</v>
      </c>
      <c r="K118" s="228" t="s">
        <v>156</v>
      </c>
      <c r="L118" s="44"/>
      <c r="M118" s="233" t="s">
        <v>19</v>
      </c>
      <c r="N118" s="234" t="s">
        <v>40</v>
      </c>
      <c r="O118" s="84"/>
      <c r="P118" s="235">
        <f>O118*H118</f>
        <v>0</v>
      </c>
      <c r="Q118" s="235">
        <v>0.019689999999999999</v>
      </c>
      <c r="R118" s="235">
        <f>Q118*H118</f>
        <v>0.95102699999999996</v>
      </c>
      <c r="S118" s="235">
        <v>0</v>
      </c>
      <c r="T118" s="23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37" t="s">
        <v>157</v>
      </c>
      <c r="AT118" s="237" t="s">
        <v>152</v>
      </c>
      <c r="AU118" s="237" t="s">
        <v>78</v>
      </c>
      <c r="AY118" s="17" t="s">
        <v>150</v>
      </c>
      <c r="BE118" s="238">
        <f>IF(N118="základní",J118,0)</f>
        <v>0</v>
      </c>
      <c r="BF118" s="238">
        <f>IF(N118="snížená",J118,0)</f>
        <v>0</v>
      </c>
      <c r="BG118" s="238">
        <f>IF(N118="zákl. přenesená",J118,0)</f>
        <v>0</v>
      </c>
      <c r="BH118" s="238">
        <f>IF(N118="sníž. přenesená",J118,0)</f>
        <v>0</v>
      </c>
      <c r="BI118" s="238">
        <f>IF(N118="nulová",J118,0)</f>
        <v>0</v>
      </c>
      <c r="BJ118" s="17" t="s">
        <v>76</v>
      </c>
      <c r="BK118" s="238">
        <f>ROUND(I118*H118,2)</f>
        <v>0</v>
      </c>
      <c r="BL118" s="17" t="s">
        <v>157</v>
      </c>
      <c r="BM118" s="237" t="s">
        <v>198</v>
      </c>
    </row>
    <row r="119" s="13" customFormat="1">
      <c r="A119" s="13"/>
      <c r="B119" s="239"/>
      <c r="C119" s="240"/>
      <c r="D119" s="241" t="s">
        <v>163</v>
      </c>
      <c r="E119" s="242" t="s">
        <v>19</v>
      </c>
      <c r="F119" s="243" t="s">
        <v>199</v>
      </c>
      <c r="G119" s="240"/>
      <c r="H119" s="244">
        <v>48.299999999999997</v>
      </c>
      <c r="I119" s="245"/>
      <c r="J119" s="240"/>
      <c r="K119" s="240"/>
      <c r="L119" s="246"/>
      <c r="M119" s="247"/>
      <c r="N119" s="248"/>
      <c r="O119" s="248"/>
      <c r="P119" s="248"/>
      <c r="Q119" s="248"/>
      <c r="R119" s="248"/>
      <c r="S119" s="248"/>
      <c r="T119" s="24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50" t="s">
        <v>163</v>
      </c>
      <c r="AU119" s="250" t="s">
        <v>78</v>
      </c>
      <c r="AV119" s="13" t="s">
        <v>78</v>
      </c>
      <c r="AW119" s="13" t="s">
        <v>31</v>
      </c>
      <c r="AX119" s="13" t="s">
        <v>76</v>
      </c>
      <c r="AY119" s="250" t="s">
        <v>150</v>
      </c>
    </row>
    <row r="120" s="2" customFormat="1" ht="16.5" customHeight="1">
      <c r="A120" s="38"/>
      <c r="B120" s="39"/>
      <c r="C120" s="226" t="s">
        <v>200</v>
      </c>
      <c r="D120" s="226" t="s">
        <v>152</v>
      </c>
      <c r="E120" s="227" t="s">
        <v>201</v>
      </c>
      <c r="F120" s="228" t="s">
        <v>202</v>
      </c>
      <c r="G120" s="229" t="s">
        <v>161</v>
      </c>
      <c r="H120" s="230">
        <v>0.029999999999999999</v>
      </c>
      <c r="I120" s="231"/>
      <c r="J120" s="232">
        <f>ROUND(I120*H120,2)</f>
        <v>0</v>
      </c>
      <c r="K120" s="228" t="s">
        <v>156</v>
      </c>
      <c r="L120" s="44"/>
      <c r="M120" s="233" t="s">
        <v>19</v>
      </c>
      <c r="N120" s="234" t="s">
        <v>40</v>
      </c>
      <c r="O120" s="84"/>
      <c r="P120" s="235">
        <f>O120*H120</f>
        <v>0</v>
      </c>
      <c r="Q120" s="235">
        <v>0</v>
      </c>
      <c r="R120" s="235">
        <f>Q120*H120</f>
        <v>0</v>
      </c>
      <c r="S120" s="235">
        <v>1.76</v>
      </c>
      <c r="T120" s="236">
        <f>S120*H120</f>
        <v>0.0528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37" t="s">
        <v>157</v>
      </c>
      <c r="AT120" s="237" t="s">
        <v>152</v>
      </c>
      <c r="AU120" s="237" t="s">
        <v>78</v>
      </c>
      <c r="AY120" s="17" t="s">
        <v>150</v>
      </c>
      <c r="BE120" s="238">
        <f>IF(N120="základní",J120,0)</f>
        <v>0</v>
      </c>
      <c r="BF120" s="238">
        <f>IF(N120="snížená",J120,0)</f>
        <v>0</v>
      </c>
      <c r="BG120" s="238">
        <f>IF(N120="zákl. přenesená",J120,0)</f>
        <v>0</v>
      </c>
      <c r="BH120" s="238">
        <f>IF(N120="sníž. přenesená",J120,0)</f>
        <v>0</v>
      </c>
      <c r="BI120" s="238">
        <f>IF(N120="nulová",J120,0)</f>
        <v>0</v>
      </c>
      <c r="BJ120" s="17" t="s">
        <v>76</v>
      </c>
      <c r="BK120" s="238">
        <f>ROUND(I120*H120,2)</f>
        <v>0</v>
      </c>
      <c r="BL120" s="17" t="s">
        <v>157</v>
      </c>
      <c r="BM120" s="237" t="s">
        <v>203</v>
      </c>
    </row>
    <row r="121" s="13" customFormat="1">
      <c r="A121" s="13"/>
      <c r="B121" s="239"/>
      <c r="C121" s="240"/>
      <c r="D121" s="241" t="s">
        <v>163</v>
      </c>
      <c r="E121" s="242" t="s">
        <v>19</v>
      </c>
      <c r="F121" s="243" t="s">
        <v>204</v>
      </c>
      <c r="G121" s="240"/>
      <c r="H121" s="244">
        <v>0.029999999999999999</v>
      </c>
      <c r="I121" s="245"/>
      <c r="J121" s="240"/>
      <c r="K121" s="240"/>
      <c r="L121" s="246"/>
      <c r="M121" s="247"/>
      <c r="N121" s="248"/>
      <c r="O121" s="248"/>
      <c r="P121" s="248"/>
      <c r="Q121" s="248"/>
      <c r="R121" s="248"/>
      <c r="S121" s="248"/>
      <c r="T121" s="24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50" t="s">
        <v>163</v>
      </c>
      <c r="AU121" s="250" t="s">
        <v>78</v>
      </c>
      <c r="AV121" s="13" t="s">
        <v>78</v>
      </c>
      <c r="AW121" s="13" t="s">
        <v>31</v>
      </c>
      <c r="AX121" s="13" t="s">
        <v>76</v>
      </c>
      <c r="AY121" s="250" t="s">
        <v>150</v>
      </c>
    </row>
    <row r="122" s="2" customFormat="1" ht="21.75" customHeight="1">
      <c r="A122" s="38"/>
      <c r="B122" s="39"/>
      <c r="C122" s="226" t="s">
        <v>205</v>
      </c>
      <c r="D122" s="226" t="s">
        <v>152</v>
      </c>
      <c r="E122" s="227" t="s">
        <v>206</v>
      </c>
      <c r="F122" s="228" t="s">
        <v>207</v>
      </c>
      <c r="G122" s="229" t="s">
        <v>208</v>
      </c>
      <c r="H122" s="230">
        <v>3</v>
      </c>
      <c r="I122" s="231"/>
      <c r="J122" s="232">
        <f>ROUND(I122*H122,2)</f>
        <v>0</v>
      </c>
      <c r="K122" s="228" t="s">
        <v>156</v>
      </c>
      <c r="L122" s="44"/>
      <c r="M122" s="233" t="s">
        <v>19</v>
      </c>
      <c r="N122" s="234" t="s">
        <v>40</v>
      </c>
      <c r="O122" s="84"/>
      <c r="P122" s="235">
        <f>O122*H122</f>
        <v>0</v>
      </c>
      <c r="Q122" s="235">
        <v>0.064180000000000001</v>
      </c>
      <c r="R122" s="235">
        <f>Q122*H122</f>
        <v>0.19253999999999999</v>
      </c>
      <c r="S122" s="235">
        <v>0</v>
      </c>
      <c r="T122" s="23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7" t="s">
        <v>157</v>
      </c>
      <c r="AT122" s="237" t="s">
        <v>152</v>
      </c>
      <c r="AU122" s="237" t="s">
        <v>78</v>
      </c>
      <c r="AY122" s="17" t="s">
        <v>150</v>
      </c>
      <c r="BE122" s="238">
        <f>IF(N122="základní",J122,0)</f>
        <v>0</v>
      </c>
      <c r="BF122" s="238">
        <f>IF(N122="snížená",J122,0)</f>
        <v>0</v>
      </c>
      <c r="BG122" s="238">
        <f>IF(N122="zákl. přenesená",J122,0)</f>
        <v>0</v>
      </c>
      <c r="BH122" s="238">
        <f>IF(N122="sníž. přenesená",J122,0)</f>
        <v>0</v>
      </c>
      <c r="BI122" s="238">
        <f>IF(N122="nulová",J122,0)</f>
        <v>0</v>
      </c>
      <c r="BJ122" s="17" t="s">
        <v>76</v>
      </c>
      <c r="BK122" s="238">
        <f>ROUND(I122*H122,2)</f>
        <v>0</v>
      </c>
      <c r="BL122" s="17" t="s">
        <v>157</v>
      </c>
      <c r="BM122" s="237" t="s">
        <v>209</v>
      </c>
    </row>
    <row r="123" s="2" customFormat="1" ht="16.5" customHeight="1">
      <c r="A123" s="38"/>
      <c r="B123" s="39"/>
      <c r="C123" s="226" t="s">
        <v>210</v>
      </c>
      <c r="D123" s="226" t="s">
        <v>152</v>
      </c>
      <c r="E123" s="227" t="s">
        <v>211</v>
      </c>
      <c r="F123" s="228" t="s">
        <v>212</v>
      </c>
      <c r="G123" s="229" t="s">
        <v>161</v>
      </c>
      <c r="H123" s="230">
        <v>11.34</v>
      </c>
      <c r="I123" s="231"/>
      <c r="J123" s="232">
        <f>ROUND(I123*H123,2)</f>
        <v>0</v>
      </c>
      <c r="K123" s="228" t="s">
        <v>156</v>
      </c>
      <c r="L123" s="44"/>
      <c r="M123" s="233" t="s">
        <v>19</v>
      </c>
      <c r="N123" s="234" t="s">
        <v>40</v>
      </c>
      <c r="O123" s="84"/>
      <c r="P123" s="235">
        <f>O123*H123</f>
        <v>0</v>
      </c>
      <c r="Q123" s="235">
        <v>0</v>
      </c>
      <c r="R123" s="235">
        <f>Q123*H123</f>
        <v>0</v>
      </c>
      <c r="S123" s="235">
        <v>2</v>
      </c>
      <c r="T123" s="236">
        <f>S123*H123</f>
        <v>22.68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7" t="s">
        <v>157</v>
      </c>
      <c r="AT123" s="237" t="s">
        <v>152</v>
      </c>
      <c r="AU123" s="237" t="s">
        <v>78</v>
      </c>
      <c r="AY123" s="17" t="s">
        <v>150</v>
      </c>
      <c r="BE123" s="238">
        <f>IF(N123="základní",J123,0)</f>
        <v>0</v>
      </c>
      <c r="BF123" s="238">
        <f>IF(N123="snížená",J123,0)</f>
        <v>0</v>
      </c>
      <c r="BG123" s="238">
        <f>IF(N123="zákl. přenesená",J123,0)</f>
        <v>0</v>
      </c>
      <c r="BH123" s="238">
        <f>IF(N123="sníž. přenesená",J123,0)</f>
        <v>0</v>
      </c>
      <c r="BI123" s="238">
        <f>IF(N123="nulová",J123,0)</f>
        <v>0</v>
      </c>
      <c r="BJ123" s="17" t="s">
        <v>76</v>
      </c>
      <c r="BK123" s="238">
        <f>ROUND(I123*H123,2)</f>
        <v>0</v>
      </c>
      <c r="BL123" s="17" t="s">
        <v>157</v>
      </c>
      <c r="BM123" s="237" t="s">
        <v>213</v>
      </c>
    </row>
    <row r="124" s="2" customFormat="1">
      <c r="A124" s="38"/>
      <c r="B124" s="39"/>
      <c r="C124" s="40"/>
      <c r="D124" s="241" t="s">
        <v>194</v>
      </c>
      <c r="E124" s="40"/>
      <c r="F124" s="261" t="s">
        <v>214</v>
      </c>
      <c r="G124" s="40"/>
      <c r="H124" s="40"/>
      <c r="I124" s="146"/>
      <c r="J124" s="40"/>
      <c r="K124" s="40"/>
      <c r="L124" s="44"/>
      <c r="M124" s="262"/>
      <c r="N124" s="26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194</v>
      </c>
      <c r="AU124" s="17" t="s">
        <v>78</v>
      </c>
    </row>
    <row r="125" s="13" customFormat="1">
      <c r="A125" s="13"/>
      <c r="B125" s="239"/>
      <c r="C125" s="240"/>
      <c r="D125" s="241" t="s">
        <v>163</v>
      </c>
      <c r="E125" s="242" t="s">
        <v>19</v>
      </c>
      <c r="F125" s="243" t="s">
        <v>215</v>
      </c>
      <c r="G125" s="240"/>
      <c r="H125" s="244">
        <v>11.34</v>
      </c>
      <c r="I125" s="245"/>
      <c r="J125" s="240"/>
      <c r="K125" s="240"/>
      <c r="L125" s="246"/>
      <c r="M125" s="247"/>
      <c r="N125" s="248"/>
      <c r="O125" s="248"/>
      <c r="P125" s="248"/>
      <c r="Q125" s="248"/>
      <c r="R125" s="248"/>
      <c r="S125" s="248"/>
      <c r="T125" s="24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0" t="s">
        <v>163</v>
      </c>
      <c r="AU125" s="250" t="s">
        <v>78</v>
      </c>
      <c r="AV125" s="13" t="s">
        <v>78</v>
      </c>
      <c r="AW125" s="13" t="s">
        <v>31</v>
      </c>
      <c r="AX125" s="13" t="s">
        <v>76</v>
      </c>
      <c r="AY125" s="250" t="s">
        <v>150</v>
      </c>
    </row>
    <row r="126" s="12" customFormat="1" ht="22.8" customHeight="1">
      <c r="A126" s="12"/>
      <c r="B126" s="210"/>
      <c r="C126" s="211"/>
      <c r="D126" s="212" t="s">
        <v>68</v>
      </c>
      <c r="E126" s="224" t="s">
        <v>200</v>
      </c>
      <c r="F126" s="224" t="s">
        <v>216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SUM(P127:P135)</f>
        <v>0</v>
      </c>
      <c r="Q126" s="218"/>
      <c r="R126" s="219">
        <f>SUM(R127:R135)</f>
        <v>46.473849999999999</v>
      </c>
      <c r="S126" s="218"/>
      <c r="T126" s="220">
        <f>SUM(T127:T135)</f>
        <v>22.700960000000002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76</v>
      </c>
      <c r="AT126" s="222" t="s">
        <v>68</v>
      </c>
      <c r="AU126" s="222" t="s">
        <v>76</v>
      </c>
      <c r="AY126" s="221" t="s">
        <v>150</v>
      </c>
      <c r="BK126" s="223">
        <f>SUM(BK127:BK135)</f>
        <v>0</v>
      </c>
    </row>
    <row r="127" s="2" customFormat="1" ht="21.75" customHeight="1">
      <c r="A127" s="38"/>
      <c r="B127" s="39"/>
      <c r="C127" s="226" t="s">
        <v>217</v>
      </c>
      <c r="D127" s="226" t="s">
        <v>152</v>
      </c>
      <c r="E127" s="227" t="s">
        <v>218</v>
      </c>
      <c r="F127" s="228" t="s">
        <v>219</v>
      </c>
      <c r="G127" s="229" t="s">
        <v>188</v>
      </c>
      <c r="H127" s="230">
        <v>95</v>
      </c>
      <c r="I127" s="231"/>
      <c r="J127" s="232">
        <f>ROUND(I127*H127,2)</f>
        <v>0</v>
      </c>
      <c r="K127" s="228" t="s">
        <v>156</v>
      </c>
      <c r="L127" s="44"/>
      <c r="M127" s="233" t="s">
        <v>19</v>
      </c>
      <c r="N127" s="234" t="s">
        <v>40</v>
      </c>
      <c r="O127" s="84"/>
      <c r="P127" s="235">
        <f>O127*H127</f>
        <v>0</v>
      </c>
      <c r="Q127" s="235">
        <v>0.12711</v>
      </c>
      <c r="R127" s="235">
        <f>Q127*H127</f>
        <v>12.07545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157</v>
      </c>
      <c r="AT127" s="237" t="s">
        <v>152</v>
      </c>
      <c r="AU127" s="237" t="s">
        <v>78</v>
      </c>
      <c r="AY127" s="17" t="s">
        <v>150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76</v>
      </c>
      <c r="BK127" s="238">
        <f>ROUND(I127*H127,2)</f>
        <v>0</v>
      </c>
      <c r="BL127" s="17" t="s">
        <v>157</v>
      </c>
      <c r="BM127" s="237" t="s">
        <v>220</v>
      </c>
    </row>
    <row r="128" s="2" customFormat="1" ht="16.5" customHeight="1">
      <c r="A128" s="38"/>
      <c r="B128" s="39"/>
      <c r="C128" s="226" t="s">
        <v>221</v>
      </c>
      <c r="D128" s="226" t="s">
        <v>152</v>
      </c>
      <c r="E128" s="227" t="s">
        <v>222</v>
      </c>
      <c r="F128" s="228" t="s">
        <v>223</v>
      </c>
      <c r="G128" s="229" t="s">
        <v>161</v>
      </c>
      <c r="H128" s="230">
        <v>5.96</v>
      </c>
      <c r="I128" s="231"/>
      <c r="J128" s="232">
        <f>ROUND(I128*H128,2)</f>
        <v>0</v>
      </c>
      <c r="K128" s="228" t="s">
        <v>156</v>
      </c>
      <c r="L128" s="44"/>
      <c r="M128" s="233" t="s">
        <v>19</v>
      </c>
      <c r="N128" s="234" t="s">
        <v>40</v>
      </c>
      <c r="O128" s="84"/>
      <c r="P128" s="235">
        <f>O128*H128</f>
        <v>0</v>
      </c>
      <c r="Q128" s="235">
        <v>0</v>
      </c>
      <c r="R128" s="235">
        <f>Q128*H128</f>
        <v>0</v>
      </c>
      <c r="S128" s="235">
        <v>2.2000000000000002</v>
      </c>
      <c r="T128" s="236">
        <f>S128*H128</f>
        <v>13.112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157</v>
      </c>
      <c r="AT128" s="237" t="s">
        <v>152</v>
      </c>
      <c r="AU128" s="237" t="s">
        <v>78</v>
      </c>
      <c r="AY128" s="17" t="s">
        <v>150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76</v>
      </c>
      <c r="BK128" s="238">
        <f>ROUND(I128*H128,2)</f>
        <v>0</v>
      </c>
      <c r="BL128" s="17" t="s">
        <v>157</v>
      </c>
      <c r="BM128" s="237" t="s">
        <v>224</v>
      </c>
    </row>
    <row r="129" s="13" customFormat="1">
      <c r="A129" s="13"/>
      <c r="B129" s="239"/>
      <c r="C129" s="240"/>
      <c r="D129" s="241" t="s">
        <v>163</v>
      </c>
      <c r="E129" s="242" t="s">
        <v>19</v>
      </c>
      <c r="F129" s="243" t="s">
        <v>225</v>
      </c>
      <c r="G129" s="240"/>
      <c r="H129" s="244">
        <v>5.96</v>
      </c>
      <c r="I129" s="245"/>
      <c r="J129" s="240"/>
      <c r="K129" s="240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163</v>
      </c>
      <c r="AU129" s="250" t="s">
        <v>78</v>
      </c>
      <c r="AV129" s="13" t="s">
        <v>78</v>
      </c>
      <c r="AW129" s="13" t="s">
        <v>31</v>
      </c>
      <c r="AX129" s="13" t="s">
        <v>76</v>
      </c>
      <c r="AY129" s="250" t="s">
        <v>150</v>
      </c>
    </row>
    <row r="130" s="2" customFormat="1" ht="16.5" customHeight="1">
      <c r="A130" s="38"/>
      <c r="B130" s="39"/>
      <c r="C130" s="226" t="s">
        <v>226</v>
      </c>
      <c r="D130" s="226" t="s">
        <v>152</v>
      </c>
      <c r="E130" s="227" t="s">
        <v>227</v>
      </c>
      <c r="F130" s="228" t="s">
        <v>228</v>
      </c>
      <c r="G130" s="229" t="s">
        <v>155</v>
      </c>
      <c r="H130" s="230">
        <v>199.77000000000001</v>
      </c>
      <c r="I130" s="231"/>
      <c r="J130" s="232">
        <f>ROUND(I130*H130,2)</f>
        <v>0</v>
      </c>
      <c r="K130" s="228" t="s">
        <v>156</v>
      </c>
      <c r="L130" s="44"/>
      <c r="M130" s="233" t="s">
        <v>19</v>
      </c>
      <c r="N130" s="234" t="s">
        <v>40</v>
      </c>
      <c r="O130" s="84"/>
      <c r="P130" s="235">
        <f>O130*H130</f>
        <v>0</v>
      </c>
      <c r="Q130" s="235">
        <v>0.048000000000000001</v>
      </c>
      <c r="R130" s="235">
        <f>Q130*H130</f>
        <v>9.5889600000000002</v>
      </c>
      <c r="S130" s="235">
        <v>0.048000000000000001</v>
      </c>
      <c r="T130" s="236">
        <f>S130*H130</f>
        <v>9.5889600000000002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157</v>
      </c>
      <c r="AT130" s="237" t="s">
        <v>152</v>
      </c>
      <c r="AU130" s="237" t="s">
        <v>78</v>
      </c>
      <c r="AY130" s="17" t="s">
        <v>150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76</v>
      </c>
      <c r="BK130" s="238">
        <f>ROUND(I130*H130,2)</f>
        <v>0</v>
      </c>
      <c r="BL130" s="17" t="s">
        <v>157</v>
      </c>
      <c r="BM130" s="237" t="s">
        <v>229</v>
      </c>
    </row>
    <row r="131" s="2" customFormat="1">
      <c r="A131" s="38"/>
      <c r="B131" s="39"/>
      <c r="C131" s="40"/>
      <c r="D131" s="241" t="s">
        <v>194</v>
      </c>
      <c r="E131" s="40"/>
      <c r="F131" s="261" t="s">
        <v>230</v>
      </c>
      <c r="G131" s="40"/>
      <c r="H131" s="40"/>
      <c r="I131" s="146"/>
      <c r="J131" s="40"/>
      <c r="K131" s="40"/>
      <c r="L131" s="44"/>
      <c r="M131" s="262"/>
      <c r="N131" s="263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194</v>
      </c>
      <c r="AU131" s="17" t="s">
        <v>78</v>
      </c>
    </row>
    <row r="132" s="13" customFormat="1">
      <c r="A132" s="13"/>
      <c r="B132" s="239"/>
      <c r="C132" s="240"/>
      <c r="D132" s="241" t="s">
        <v>163</v>
      </c>
      <c r="E132" s="242" t="s">
        <v>19</v>
      </c>
      <c r="F132" s="243" t="s">
        <v>231</v>
      </c>
      <c r="G132" s="240"/>
      <c r="H132" s="244">
        <v>199.77000000000001</v>
      </c>
      <c r="I132" s="245"/>
      <c r="J132" s="240"/>
      <c r="K132" s="240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163</v>
      </c>
      <c r="AU132" s="250" t="s">
        <v>78</v>
      </c>
      <c r="AV132" s="13" t="s">
        <v>78</v>
      </c>
      <c r="AW132" s="13" t="s">
        <v>31</v>
      </c>
      <c r="AX132" s="13" t="s">
        <v>76</v>
      </c>
      <c r="AY132" s="250" t="s">
        <v>150</v>
      </c>
    </row>
    <row r="133" s="2" customFormat="1" ht="16.5" customHeight="1">
      <c r="A133" s="38"/>
      <c r="B133" s="39"/>
      <c r="C133" s="226" t="s">
        <v>8</v>
      </c>
      <c r="D133" s="226" t="s">
        <v>152</v>
      </c>
      <c r="E133" s="227" t="s">
        <v>232</v>
      </c>
      <c r="F133" s="228" t="s">
        <v>233</v>
      </c>
      <c r="G133" s="229" t="s">
        <v>155</v>
      </c>
      <c r="H133" s="230">
        <v>333</v>
      </c>
      <c r="I133" s="231"/>
      <c r="J133" s="232">
        <f>ROUND(I133*H133,2)</f>
        <v>0</v>
      </c>
      <c r="K133" s="228" t="s">
        <v>156</v>
      </c>
      <c r="L133" s="44"/>
      <c r="M133" s="233" t="s">
        <v>19</v>
      </c>
      <c r="N133" s="234" t="s">
        <v>40</v>
      </c>
      <c r="O133" s="84"/>
      <c r="P133" s="235">
        <f>O133*H133</f>
        <v>0</v>
      </c>
      <c r="Q133" s="235">
        <v>0.019429999999999999</v>
      </c>
      <c r="R133" s="235">
        <f>Q133*H133</f>
        <v>6.4701899999999997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157</v>
      </c>
      <c r="AT133" s="237" t="s">
        <v>152</v>
      </c>
      <c r="AU133" s="237" t="s">
        <v>78</v>
      </c>
      <c r="AY133" s="17" t="s">
        <v>150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76</v>
      </c>
      <c r="BK133" s="238">
        <f>ROUND(I133*H133,2)</f>
        <v>0</v>
      </c>
      <c r="BL133" s="17" t="s">
        <v>157</v>
      </c>
      <c r="BM133" s="237" t="s">
        <v>234</v>
      </c>
    </row>
    <row r="134" s="2" customFormat="1" ht="16.5" customHeight="1">
      <c r="A134" s="38"/>
      <c r="B134" s="39"/>
      <c r="C134" s="226" t="s">
        <v>235</v>
      </c>
      <c r="D134" s="226" t="s">
        <v>152</v>
      </c>
      <c r="E134" s="227" t="s">
        <v>236</v>
      </c>
      <c r="F134" s="228" t="s">
        <v>237</v>
      </c>
      <c r="G134" s="229" t="s">
        <v>155</v>
      </c>
      <c r="H134" s="230">
        <v>200</v>
      </c>
      <c r="I134" s="231"/>
      <c r="J134" s="232">
        <f>ROUND(I134*H134,2)</f>
        <v>0</v>
      </c>
      <c r="K134" s="228" t="s">
        <v>156</v>
      </c>
      <c r="L134" s="44"/>
      <c r="M134" s="233" t="s">
        <v>19</v>
      </c>
      <c r="N134" s="234" t="s">
        <v>40</v>
      </c>
      <c r="O134" s="84"/>
      <c r="P134" s="235">
        <f>O134*H134</f>
        <v>0</v>
      </c>
      <c r="Q134" s="235">
        <v>0.058279999999999998</v>
      </c>
      <c r="R134" s="235">
        <f>Q134*H134</f>
        <v>11.655999999999999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157</v>
      </c>
      <c r="AT134" s="237" t="s">
        <v>152</v>
      </c>
      <c r="AU134" s="237" t="s">
        <v>78</v>
      </c>
      <c r="AY134" s="17" t="s">
        <v>150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76</v>
      </c>
      <c r="BK134" s="238">
        <f>ROUND(I134*H134,2)</f>
        <v>0</v>
      </c>
      <c r="BL134" s="17" t="s">
        <v>157</v>
      </c>
      <c r="BM134" s="237" t="s">
        <v>238</v>
      </c>
    </row>
    <row r="135" s="2" customFormat="1" ht="16.5" customHeight="1">
      <c r="A135" s="38"/>
      <c r="B135" s="39"/>
      <c r="C135" s="226" t="s">
        <v>239</v>
      </c>
      <c r="D135" s="226" t="s">
        <v>152</v>
      </c>
      <c r="E135" s="227" t="s">
        <v>240</v>
      </c>
      <c r="F135" s="228" t="s">
        <v>241</v>
      </c>
      <c r="G135" s="229" t="s">
        <v>155</v>
      </c>
      <c r="H135" s="230">
        <v>67</v>
      </c>
      <c r="I135" s="231"/>
      <c r="J135" s="232">
        <f>ROUND(I135*H135,2)</f>
        <v>0</v>
      </c>
      <c r="K135" s="228" t="s">
        <v>156</v>
      </c>
      <c r="L135" s="44"/>
      <c r="M135" s="233" t="s">
        <v>19</v>
      </c>
      <c r="N135" s="234" t="s">
        <v>40</v>
      </c>
      <c r="O135" s="84"/>
      <c r="P135" s="235">
        <f>O135*H135</f>
        <v>0</v>
      </c>
      <c r="Q135" s="235">
        <v>0.099750000000000005</v>
      </c>
      <c r="R135" s="235">
        <f>Q135*H135</f>
        <v>6.6832500000000001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157</v>
      </c>
      <c r="AT135" s="237" t="s">
        <v>152</v>
      </c>
      <c r="AU135" s="237" t="s">
        <v>78</v>
      </c>
      <c r="AY135" s="17" t="s">
        <v>150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76</v>
      </c>
      <c r="BK135" s="238">
        <f>ROUND(I135*H135,2)</f>
        <v>0</v>
      </c>
      <c r="BL135" s="17" t="s">
        <v>157</v>
      </c>
      <c r="BM135" s="237" t="s">
        <v>242</v>
      </c>
    </row>
    <row r="136" s="12" customFormat="1" ht="22.8" customHeight="1">
      <c r="A136" s="12"/>
      <c r="B136" s="210"/>
      <c r="C136" s="211"/>
      <c r="D136" s="212" t="s">
        <v>68</v>
      </c>
      <c r="E136" s="224" t="s">
        <v>243</v>
      </c>
      <c r="F136" s="224" t="s">
        <v>244</v>
      </c>
      <c r="G136" s="211"/>
      <c r="H136" s="211"/>
      <c r="I136" s="214"/>
      <c r="J136" s="225">
        <f>BK136</f>
        <v>0</v>
      </c>
      <c r="K136" s="211"/>
      <c r="L136" s="216"/>
      <c r="M136" s="217"/>
      <c r="N136" s="218"/>
      <c r="O136" s="218"/>
      <c r="P136" s="219">
        <f>SUM(P137:P140)</f>
        <v>0</v>
      </c>
      <c r="Q136" s="218"/>
      <c r="R136" s="219">
        <f>SUM(R137:R140)</f>
        <v>0</v>
      </c>
      <c r="S136" s="218"/>
      <c r="T136" s="220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1" t="s">
        <v>76</v>
      </c>
      <c r="AT136" s="222" t="s">
        <v>68</v>
      </c>
      <c r="AU136" s="222" t="s">
        <v>76</v>
      </c>
      <c r="AY136" s="221" t="s">
        <v>150</v>
      </c>
      <c r="BK136" s="223">
        <f>SUM(BK137:BK140)</f>
        <v>0</v>
      </c>
    </row>
    <row r="137" s="2" customFormat="1" ht="21.75" customHeight="1">
      <c r="A137" s="38"/>
      <c r="B137" s="39"/>
      <c r="C137" s="226" t="s">
        <v>245</v>
      </c>
      <c r="D137" s="226" t="s">
        <v>152</v>
      </c>
      <c r="E137" s="227" t="s">
        <v>246</v>
      </c>
      <c r="F137" s="228" t="s">
        <v>247</v>
      </c>
      <c r="G137" s="229" t="s">
        <v>169</v>
      </c>
      <c r="H137" s="230">
        <v>150</v>
      </c>
      <c r="I137" s="231"/>
      <c r="J137" s="232">
        <f>ROUND(I137*H137,2)</f>
        <v>0</v>
      </c>
      <c r="K137" s="228" t="s">
        <v>156</v>
      </c>
      <c r="L137" s="44"/>
      <c r="M137" s="233" t="s">
        <v>19</v>
      </c>
      <c r="N137" s="234" t="s">
        <v>40</v>
      </c>
      <c r="O137" s="84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157</v>
      </c>
      <c r="AT137" s="237" t="s">
        <v>152</v>
      </c>
      <c r="AU137" s="237" t="s">
        <v>78</v>
      </c>
      <c r="AY137" s="17" t="s">
        <v>150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76</v>
      </c>
      <c r="BK137" s="238">
        <f>ROUND(I137*H137,2)</f>
        <v>0</v>
      </c>
      <c r="BL137" s="17" t="s">
        <v>157</v>
      </c>
      <c r="BM137" s="237" t="s">
        <v>248</v>
      </c>
    </row>
    <row r="138" s="2" customFormat="1" ht="16.5" customHeight="1">
      <c r="A138" s="38"/>
      <c r="B138" s="39"/>
      <c r="C138" s="226" t="s">
        <v>249</v>
      </c>
      <c r="D138" s="226" t="s">
        <v>152</v>
      </c>
      <c r="E138" s="227" t="s">
        <v>250</v>
      </c>
      <c r="F138" s="228" t="s">
        <v>251</v>
      </c>
      <c r="G138" s="229" t="s">
        <v>169</v>
      </c>
      <c r="H138" s="230">
        <v>150</v>
      </c>
      <c r="I138" s="231"/>
      <c r="J138" s="232">
        <f>ROUND(I138*H138,2)</f>
        <v>0</v>
      </c>
      <c r="K138" s="228" t="s">
        <v>156</v>
      </c>
      <c r="L138" s="44"/>
      <c r="M138" s="233" t="s">
        <v>19</v>
      </c>
      <c r="N138" s="234" t="s">
        <v>40</v>
      </c>
      <c r="O138" s="84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157</v>
      </c>
      <c r="AT138" s="237" t="s">
        <v>152</v>
      </c>
      <c r="AU138" s="237" t="s">
        <v>78</v>
      </c>
      <c r="AY138" s="17" t="s">
        <v>150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76</v>
      </c>
      <c r="BK138" s="238">
        <f>ROUND(I138*H138,2)</f>
        <v>0</v>
      </c>
      <c r="BL138" s="17" t="s">
        <v>157</v>
      </c>
      <c r="BM138" s="237" t="s">
        <v>252</v>
      </c>
    </row>
    <row r="139" s="2" customFormat="1" ht="21.75" customHeight="1">
      <c r="A139" s="38"/>
      <c r="B139" s="39"/>
      <c r="C139" s="226" t="s">
        <v>253</v>
      </c>
      <c r="D139" s="226" t="s">
        <v>152</v>
      </c>
      <c r="E139" s="227" t="s">
        <v>254</v>
      </c>
      <c r="F139" s="228" t="s">
        <v>255</v>
      </c>
      <c r="G139" s="229" t="s">
        <v>169</v>
      </c>
      <c r="H139" s="230">
        <v>1350</v>
      </c>
      <c r="I139" s="231"/>
      <c r="J139" s="232">
        <f>ROUND(I139*H139,2)</f>
        <v>0</v>
      </c>
      <c r="K139" s="228" t="s">
        <v>156</v>
      </c>
      <c r="L139" s="44"/>
      <c r="M139" s="233" t="s">
        <v>19</v>
      </c>
      <c r="N139" s="234" t="s">
        <v>40</v>
      </c>
      <c r="O139" s="84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157</v>
      </c>
      <c r="AT139" s="237" t="s">
        <v>152</v>
      </c>
      <c r="AU139" s="237" t="s">
        <v>78</v>
      </c>
      <c r="AY139" s="17" t="s">
        <v>150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76</v>
      </c>
      <c r="BK139" s="238">
        <f>ROUND(I139*H139,2)</f>
        <v>0</v>
      </c>
      <c r="BL139" s="17" t="s">
        <v>157</v>
      </c>
      <c r="BM139" s="237" t="s">
        <v>256</v>
      </c>
    </row>
    <row r="140" s="2" customFormat="1" ht="21.75" customHeight="1">
      <c r="A140" s="38"/>
      <c r="B140" s="39"/>
      <c r="C140" s="226" t="s">
        <v>7</v>
      </c>
      <c r="D140" s="226" t="s">
        <v>152</v>
      </c>
      <c r="E140" s="227" t="s">
        <v>257</v>
      </c>
      <c r="F140" s="228" t="s">
        <v>258</v>
      </c>
      <c r="G140" s="229" t="s">
        <v>169</v>
      </c>
      <c r="H140" s="230">
        <v>150</v>
      </c>
      <c r="I140" s="231"/>
      <c r="J140" s="232">
        <f>ROUND(I140*H140,2)</f>
        <v>0</v>
      </c>
      <c r="K140" s="228" t="s">
        <v>156</v>
      </c>
      <c r="L140" s="44"/>
      <c r="M140" s="233" t="s">
        <v>19</v>
      </c>
      <c r="N140" s="234" t="s">
        <v>40</v>
      </c>
      <c r="O140" s="84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157</v>
      </c>
      <c r="AT140" s="237" t="s">
        <v>152</v>
      </c>
      <c r="AU140" s="237" t="s">
        <v>78</v>
      </c>
      <c r="AY140" s="17" t="s">
        <v>150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76</v>
      </c>
      <c r="BK140" s="238">
        <f>ROUND(I140*H140,2)</f>
        <v>0</v>
      </c>
      <c r="BL140" s="17" t="s">
        <v>157</v>
      </c>
      <c r="BM140" s="237" t="s">
        <v>259</v>
      </c>
    </row>
    <row r="141" s="12" customFormat="1" ht="25.92" customHeight="1">
      <c r="A141" s="12"/>
      <c r="B141" s="210"/>
      <c r="C141" s="211"/>
      <c r="D141" s="212" t="s">
        <v>68</v>
      </c>
      <c r="E141" s="213" t="s">
        <v>260</v>
      </c>
      <c r="F141" s="213" t="s">
        <v>261</v>
      </c>
      <c r="G141" s="211"/>
      <c r="H141" s="211"/>
      <c r="I141" s="214"/>
      <c r="J141" s="215">
        <f>BK141</f>
        <v>0</v>
      </c>
      <c r="K141" s="211"/>
      <c r="L141" s="216"/>
      <c r="M141" s="217"/>
      <c r="N141" s="218"/>
      <c r="O141" s="218"/>
      <c r="P141" s="219">
        <f>P142+P146+P151+P159+P165+P173</f>
        <v>0</v>
      </c>
      <c r="Q141" s="218"/>
      <c r="R141" s="219">
        <f>R142+R146+R151+R159+R165+R173</f>
        <v>62.445197999999998</v>
      </c>
      <c r="S141" s="218"/>
      <c r="T141" s="220">
        <f>T142+T146+T151+T159+T165+T173</f>
        <v>54.724963000000002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1" t="s">
        <v>78</v>
      </c>
      <c r="AT141" s="222" t="s">
        <v>68</v>
      </c>
      <c r="AU141" s="222" t="s">
        <v>69</v>
      </c>
      <c r="AY141" s="221" t="s">
        <v>150</v>
      </c>
      <c r="BK141" s="223">
        <f>BK142+BK146+BK151+BK159+BK165+BK173</f>
        <v>0</v>
      </c>
    </row>
    <row r="142" s="12" customFormat="1" ht="22.8" customHeight="1">
      <c r="A142" s="12"/>
      <c r="B142" s="210"/>
      <c r="C142" s="211"/>
      <c r="D142" s="212" t="s">
        <v>68</v>
      </c>
      <c r="E142" s="224" t="s">
        <v>262</v>
      </c>
      <c r="F142" s="224" t="s">
        <v>263</v>
      </c>
      <c r="G142" s="211"/>
      <c r="H142" s="211"/>
      <c r="I142" s="214"/>
      <c r="J142" s="225">
        <f>BK142</f>
        <v>0</v>
      </c>
      <c r="K142" s="211"/>
      <c r="L142" s="216"/>
      <c r="M142" s="217"/>
      <c r="N142" s="218"/>
      <c r="O142" s="218"/>
      <c r="P142" s="219">
        <f>SUM(P143:P145)</f>
        <v>0</v>
      </c>
      <c r="Q142" s="218"/>
      <c r="R142" s="219">
        <f>SUM(R143:R145)</f>
        <v>0.92785000000000006</v>
      </c>
      <c r="S142" s="218"/>
      <c r="T142" s="220">
        <f>SUM(T143:T145)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1" t="s">
        <v>78</v>
      </c>
      <c r="AT142" s="222" t="s">
        <v>68</v>
      </c>
      <c r="AU142" s="222" t="s">
        <v>76</v>
      </c>
      <c r="AY142" s="221" t="s">
        <v>150</v>
      </c>
      <c r="BK142" s="223">
        <f>SUM(BK143:BK145)</f>
        <v>0</v>
      </c>
    </row>
    <row r="143" s="2" customFormat="1" ht="16.5" customHeight="1">
      <c r="A143" s="38"/>
      <c r="B143" s="39"/>
      <c r="C143" s="226" t="s">
        <v>264</v>
      </c>
      <c r="D143" s="226" t="s">
        <v>152</v>
      </c>
      <c r="E143" s="227" t="s">
        <v>265</v>
      </c>
      <c r="F143" s="228" t="s">
        <v>266</v>
      </c>
      <c r="G143" s="229" t="s">
        <v>155</v>
      </c>
      <c r="H143" s="230">
        <v>244.5</v>
      </c>
      <c r="I143" s="231"/>
      <c r="J143" s="232">
        <f>ROUND(I143*H143,2)</f>
        <v>0</v>
      </c>
      <c r="K143" s="228" t="s">
        <v>156</v>
      </c>
      <c r="L143" s="44"/>
      <c r="M143" s="233" t="s">
        <v>19</v>
      </c>
      <c r="N143" s="234" t="s">
        <v>40</v>
      </c>
      <c r="O143" s="84"/>
      <c r="P143" s="235">
        <f>O143*H143</f>
        <v>0</v>
      </c>
      <c r="Q143" s="235">
        <v>0.0035000000000000001</v>
      </c>
      <c r="R143" s="235">
        <f>Q143*H143</f>
        <v>0.85575000000000001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235</v>
      </c>
      <c r="AT143" s="237" t="s">
        <v>152</v>
      </c>
      <c r="AU143" s="237" t="s">
        <v>78</v>
      </c>
      <c r="AY143" s="17" t="s">
        <v>150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76</v>
      </c>
      <c r="BK143" s="238">
        <f>ROUND(I143*H143,2)</f>
        <v>0</v>
      </c>
      <c r="BL143" s="17" t="s">
        <v>235</v>
      </c>
      <c r="BM143" s="237" t="s">
        <v>267</v>
      </c>
    </row>
    <row r="144" s="2" customFormat="1" ht="16.5" customHeight="1">
      <c r="A144" s="38"/>
      <c r="B144" s="39"/>
      <c r="C144" s="226" t="s">
        <v>268</v>
      </c>
      <c r="D144" s="226" t="s">
        <v>152</v>
      </c>
      <c r="E144" s="227" t="s">
        <v>269</v>
      </c>
      <c r="F144" s="228" t="s">
        <v>270</v>
      </c>
      <c r="G144" s="229" t="s">
        <v>155</v>
      </c>
      <c r="H144" s="230">
        <v>20.600000000000001</v>
      </c>
      <c r="I144" s="231"/>
      <c r="J144" s="232">
        <f>ROUND(I144*H144,2)</f>
        <v>0</v>
      </c>
      <c r="K144" s="228" t="s">
        <v>156</v>
      </c>
      <c r="L144" s="44"/>
      <c r="M144" s="233" t="s">
        <v>19</v>
      </c>
      <c r="N144" s="234" t="s">
        <v>40</v>
      </c>
      <c r="O144" s="84"/>
      <c r="P144" s="235">
        <f>O144*H144</f>
        <v>0</v>
      </c>
      <c r="Q144" s="235">
        <v>0.0035000000000000001</v>
      </c>
      <c r="R144" s="235">
        <f>Q144*H144</f>
        <v>0.072100000000000011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235</v>
      </c>
      <c r="AT144" s="237" t="s">
        <v>152</v>
      </c>
      <c r="AU144" s="237" t="s">
        <v>78</v>
      </c>
      <c r="AY144" s="17" t="s">
        <v>150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76</v>
      </c>
      <c r="BK144" s="238">
        <f>ROUND(I144*H144,2)</f>
        <v>0</v>
      </c>
      <c r="BL144" s="17" t="s">
        <v>235</v>
      </c>
      <c r="BM144" s="237" t="s">
        <v>271</v>
      </c>
    </row>
    <row r="145" s="13" customFormat="1">
      <c r="A145" s="13"/>
      <c r="B145" s="239"/>
      <c r="C145" s="240"/>
      <c r="D145" s="241" t="s">
        <v>163</v>
      </c>
      <c r="E145" s="242" t="s">
        <v>19</v>
      </c>
      <c r="F145" s="243" t="s">
        <v>272</v>
      </c>
      <c r="G145" s="240"/>
      <c r="H145" s="244">
        <v>20.600000000000001</v>
      </c>
      <c r="I145" s="245"/>
      <c r="J145" s="240"/>
      <c r="K145" s="240"/>
      <c r="L145" s="246"/>
      <c r="M145" s="247"/>
      <c r="N145" s="248"/>
      <c r="O145" s="248"/>
      <c r="P145" s="248"/>
      <c r="Q145" s="248"/>
      <c r="R145" s="248"/>
      <c r="S145" s="248"/>
      <c r="T145" s="24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0" t="s">
        <v>163</v>
      </c>
      <c r="AU145" s="250" t="s">
        <v>78</v>
      </c>
      <c r="AV145" s="13" t="s">
        <v>78</v>
      </c>
      <c r="AW145" s="13" t="s">
        <v>31</v>
      </c>
      <c r="AX145" s="13" t="s">
        <v>76</v>
      </c>
      <c r="AY145" s="250" t="s">
        <v>150</v>
      </c>
    </row>
    <row r="146" s="12" customFormat="1" ht="22.8" customHeight="1">
      <c r="A146" s="12"/>
      <c r="B146" s="210"/>
      <c r="C146" s="211"/>
      <c r="D146" s="212" t="s">
        <v>68</v>
      </c>
      <c r="E146" s="224" t="s">
        <v>273</v>
      </c>
      <c r="F146" s="224" t="s">
        <v>274</v>
      </c>
      <c r="G146" s="211"/>
      <c r="H146" s="211"/>
      <c r="I146" s="214"/>
      <c r="J146" s="225">
        <f>BK146</f>
        <v>0</v>
      </c>
      <c r="K146" s="211"/>
      <c r="L146" s="216"/>
      <c r="M146" s="217"/>
      <c r="N146" s="218"/>
      <c r="O146" s="218"/>
      <c r="P146" s="219">
        <f>SUM(P147:P150)</f>
        <v>0</v>
      </c>
      <c r="Q146" s="218"/>
      <c r="R146" s="219">
        <f>SUM(R147:R150)</f>
        <v>0</v>
      </c>
      <c r="S146" s="218"/>
      <c r="T146" s="220">
        <f>SUM(T147:T150)</f>
        <v>20.335065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1" t="s">
        <v>78</v>
      </c>
      <c r="AT146" s="222" t="s">
        <v>68</v>
      </c>
      <c r="AU146" s="222" t="s">
        <v>76</v>
      </c>
      <c r="AY146" s="221" t="s">
        <v>150</v>
      </c>
      <c r="BK146" s="223">
        <f>SUM(BK147:BK150)</f>
        <v>0</v>
      </c>
    </row>
    <row r="147" s="2" customFormat="1" ht="16.5" customHeight="1">
      <c r="A147" s="38"/>
      <c r="B147" s="39"/>
      <c r="C147" s="226" t="s">
        <v>275</v>
      </c>
      <c r="D147" s="226" t="s">
        <v>152</v>
      </c>
      <c r="E147" s="227" t="s">
        <v>276</v>
      </c>
      <c r="F147" s="228" t="s">
        <v>277</v>
      </c>
      <c r="G147" s="229" t="s">
        <v>155</v>
      </c>
      <c r="H147" s="230">
        <v>259</v>
      </c>
      <c r="I147" s="231"/>
      <c r="J147" s="232">
        <f>ROUND(I147*H147,2)</f>
        <v>0</v>
      </c>
      <c r="K147" s="228" t="s">
        <v>156</v>
      </c>
      <c r="L147" s="44"/>
      <c r="M147" s="233" t="s">
        <v>19</v>
      </c>
      <c r="N147" s="234" t="s">
        <v>40</v>
      </c>
      <c r="O147" s="84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235</v>
      </c>
      <c r="AT147" s="237" t="s">
        <v>152</v>
      </c>
      <c r="AU147" s="237" t="s">
        <v>78</v>
      </c>
      <c r="AY147" s="17" t="s">
        <v>150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76</v>
      </c>
      <c r="BK147" s="238">
        <f>ROUND(I147*H147,2)</f>
        <v>0</v>
      </c>
      <c r="BL147" s="17" t="s">
        <v>235</v>
      </c>
      <c r="BM147" s="237" t="s">
        <v>278</v>
      </c>
    </row>
    <row r="148" s="13" customFormat="1">
      <c r="A148" s="13"/>
      <c r="B148" s="239"/>
      <c r="C148" s="240"/>
      <c r="D148" s="241" t="s">
        <v>163</v>
      </c>
      <c r="E148" s="242" t="s">
        <v>19</v>
      </c>
      <c r="F148" s="243" t="s">
        <v>279</v>
      </c>
      <c r="G148" s="240"/>
      <c r="H148" s="244">
        <v>259</v>
      </c>
      <c r="I148" s="245"/>
      <c r="J148" s="240"/>
      <c r="K148" s="240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163</v>
      </c>
      <c r="AU148" s="250" t="s">
        <v>78</v>
      </c>
      <c r="AV148" s="13" t="s">
        <v>78</v>
      </c>
      <c r="AW148" s="13" t="s">
        <v>31</v>
      </c>
      <c r="AX148" s="13" t="s">
        <v>76</v>
      </c>
      <c r="AY148" s="250" t="s">
        <v>150</v>
      </c>
    </row>
    <row r="149" s="2" customFormat="1" ht="16.5" customHeight="1">
      <c r="A149" s="38"/>
      <c r="B149" s="39"/>
      <c r="C149" s="226" t="s">
        <v>280</v>
      </c>
      <c r="D149" s="226" t="s">
        <v>152</v>
      </c>
      <c r="E149" s="227" t="s">
        <v>281</v>
      </c>
      <c r="F149" s="228" t="s">
        <v>282</v>
      </c>
      <c r="G149" s="229" t="s">
        <v>155</v>
      </c>
      <c r="H149" s="230">
        <v>244.5</v>
      </c>
      <c r="I149" s="231"/>
      <c r="J149" s="232">
        <f>ROUND(I149*H149,2)</f>
        <v>0</v>
      </c>
      <c r="K149" s="228" t="s">
        <v>156</v>
      </c>
      <c r="L149" s="44"/>
      <c r="M149" s="233" t="s">
        <v>19</v>
      </c>
      <c r="N149" s="234" t="s">
        <v>40</v>
      </c>
      <c r="O149" s="84"/>
      <c r="P149" s="235">
        <f>O149*H149</f>
        <v>0</v>
      </c>
      <c r="Q149" s="235">
        <v>0</v>
      </c>
      <c r="R149" s="235">
        <f>Q149*H149</f>
        <v>0</v>
      </c>
      <c r="S149" s="235">
        <v>0.083169999999999994</v>
      </c>
      <c r="T149" s="236">
        <f>S149*H149</f>
        <v>20.335065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235</v>
      </c>
      <c r="AT149" s="237" t="s">
        <v>152</v>
      </c>
      <c r="AU149" s="237" t="s">
        <v>78</v>
      </c>
      <c r="AY149" s="17" t="s">
        <v>150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76</v>
      </c>
      <c r="BK149" s="238">
        <f>ROUND(I149*H149,2)</f>
        <v>0</v>
      </c>
      <c r="BL149" s="17" t="s">
        <v>235</v>
      </c>
      <c r="BM149" s="237" t="s">
        <v>283</v>
      </c>
    </row>
    <row r="150" s="13" customFormat="1">
      <c r="A150" s="13"/>
      <c r="B150" s="239"/>
      <c r="C150" s="240"/>
      <c r="D150" s="241" t="s">
        <v>163</v>
      </c>
      <c r="E150" s="242" t="s">
        <v>19</v>
      </c>
      <c r="F150" s="243" t="s">
        <v>284</v>
      </c>
      <c r="G150" s="240"/>
      <c r="H150" s="244">
        <v>244.5</v>
      </c>
      <c r="I150" s="245"/>
      <c r="J150" s="240"/>
      <c r="K150" s="240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163</v>
      </c>
      <c r="AU150" s="250" t="s">
        <v>78</v>
      </c>
      <c r="AV150" s="13" t="s">
        <v>78</v>
      </c>
      <c r="AW150" s="13" t="s">
        <v>31</v>
      </c>
      <c r="AX150" s="13" t="s">
        <v>76</v>
      </c>
      <c r="AY150" s="250" t="s">
        <v>150</v>
      </c>
    </row>
    <row r="151" s="12" customFormat="1" ht="22.8" customHeight="1">
      <c r="A151" s="12"/>
      <c r="B151" s="210"/>
      <c r="C151" s="211"/>
      <c r="D151" s="212" t="s">
        <v>68</v>
      </c>
      <c r="E151" s="224" t="s">
        <v>285</v>
      </c>
      <c r="F151" s="224" t="s">
        <v>286</v>
      </c>
      <c r="G151" s="211"/>
      <c r="H151" s="211"/>
      <c r="I151" s="214"/>
      <c r="J151" s="225">
        <f>BK151</f>
        <v>0</v>
      </c>
      <c r="K151" s="211"/>
      <c r="L151" s="216"/>
      <c r="M151" s="217"/>
      <c r="N151" s="218"/>
      <c r="O151" s="218"/>
      <c r="P151" s="219">
        <f>SUM(P152:P158)</f>
        <v>0</v>
      </c>
      <c r="Q151" s="218"/>
      <c r="R151" s="219">
        <f>SUM(R152:R158)</f>
        <v>27.566000000000003</v>
      </c>
      <c r="S151" s="218"/>
      <c r="T151" s="220">
        <f>SUM(T152:T158)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1" t="s">
        <v>78</v>
      </c>
      <c r="AT151" s="222" t="s">
        <v>68</v>
      </c>
      <c r="AU151" s="222" t="s">
        <v>76</v>
      </c>
      <c r="AY151" s="221" t="s">
        <v>150</v>
      </c>
      <c r="BK151" s="223">
        <f>SUM(BK152:BK158)</f>
        <v>0</v>
      </c>
    </row>
    <row r="152" s="2" customFormat="1" ht="21.75" customHeight="1">
      <c r="A152" s="38"/>
      <c r="B152" s="39"/>
      <c r="C152" s="226" t="s">
        <v>287</v>
      </c>
      <c r="D152" s="226" t="s">
        <v>152</v>
      </c>
      <c r="E152" s="227" t="s">
        <v>288</v>
      </c>
      <c r="F152" s="228" t="s">
        <v>289</v>
      </c>
      <c r="G152" s="229" t="s">
        <v>155</v>
      </c>
      <c r="H152" s="230">
        <v>259</v>
      </c>
      <c r="I152" s="231"/>
      <c r="J152" s="232">
        <f>ROUND(I152*H152,2)</f>
        <v>0</v>
      </c>
      <c r="K152" s="228" t="s">
        <v>156</v>
      </c>
      <c r="L152" s="44"/>
      <c r="M152" s="233" t="s">
        <v>19</v>
      </c>
      <c r="N152" s="234" t="s">
        <v>40</v>
      </c>
      <c r="O152" s="84"/>
      <c r="P152" s="235">
        <f>O152*H152</f>
        <v>0</v>
      </c>
      <c r="Q152" s="235">
        <v>0.039</v>
      </c>
      <c r="R152" s="235">
        <f>Q152*H152</f>
        <v>10.101000000000001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235</v>
      </c>
      <c r="AT152" s="237" t="s">
        <v>152</v>
      </c>
      <c r="AU152" s="237" t="s">
        <v>78</v>
      </c>
      <c r="AY152" s="17" t="s">
        <v>150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76</v>
      </c>
      <c r="BK152" s="238">
        <f>ROUND(I152*H152,2)</f>
        <v>0</v>
      </c>
      <c r="BL152" s="17" t="s">
        <v>235</v>
      </c>
      <c r="BM152" s="237" t="s">
        <v>290</v>
      </c>
    </row>
    <row r="153" s="13" customFormat="1">
      <c r="A153" s="13"/>
      <c r="B153" s="239"/>
      <c r="C153" s="240"/>
      <c r="D153" s="241" t="s">
        <v>163</v>
      </c>
      <c r="E153" s="242" t="s">
        <v>19</v>
      </c>
      <c r="F153" s="243" t="s">
        <v>291</v>
      </c>
      <c r="G153" s="240"/>
      <c r="H153" s="244">
        <v>259</v>
      </c>
      <c r="I153" s="245"/>
      <c r="J153" s="240"/>
      <c r="K153" s="240"/>
      <c r="L153" s="246"/>
      <c r="M153" s="247"/>
      <c r="N153" s="248"/>
      <c r="O153" s="248"/>
      <c r="P153" s="248"/>
      <c r="Q153" s="248"/>
      <c r="R153" s="248"/>
      <c r="S153" s="248"/>
      <c r="T153" s="24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0" t="s">
        <v>163</v>
      </c>
      <c r="AU153" s="250" t="s">
        <v>78</v>
      </c>
      <c r="AV153" s="13" t="s">
        <v>78</v>
      </c>
      <c r="AW153" s="13" t="s">
        <v>31</v>
      </c>
      <c r="AX153" s="13" t="s">
        <v>76</v>
      </c>
      <c r="AY153" s="250" t="s">
        <v>150</v>
      </c>
    </row>
    <row r="154" s="2" customFormat="1" ht="16.5" customHeight="1">
      <c r="A154" s="38"/>
      <c r="B154" s="39"/>
      <c r="C154" s="251" t="s">
        <v>292</v>
      </c>
      <c r="D154" s="251" t="s">
        <v>166</v>
      </c>
      <c r="E154" s="252" t="s">
        <v>293</v>
      </c>
      <c r="F154" s="253" t="s">
        <v>294</v>
      </c>
      <c r="G154" s="254" t="s">
        <v>155</v>
      </c>
      <c r="H154" s="255">
        <v>16</v>
      </c>
      <c r="I154" s="256"/>
      <c r="J154" s="257">
        <f>ROUND(I154*H154,2)</f>
        <v>0</v>
      </c>
      <c r="K154" s="253" t="s">
        <v>156</v>
      </c>
      <c r="L154" s="258"/>
      <c r="M154" s="259" t="s">
        <v>19</v>
      </c>
      <c r="N154" s="260" t="s">
        <v>40</v>
      </c>
      <c r="O154" s="84"/>
      <c r="P154" s="235">
        <f>O154*H154</f>
        <v>0</v>
      </c>
      <c r="Q154" s="235">
        <v>0.053999999999999999</v>
      </c>
      <c r="R154" s="235">
        <f>Q154*H154</f>
        <v>0.86399999999999999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295</v>
      </c>
      <c r="AT154" s="237" t="s">
        <v>166</v>
      </c>
      <c r="AU154" s="237" t="s">
        <v>78</v>
      </c>
      <c r="AY154" s="17" t="s">
        <v>150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76</v>
      </c>
      <c r="BK154" s="238">
        <f>ROUND(I154*H154,2)</f>
        <v>0</v>
      </c>
      <c r="BL154" s="17" t="s">
        <v>235</v>
      </c>
      <c r="BM154" s="237" t="s">
        <v>296</v>
      </c>
    </row>
    <row r="155" s="2" customFormat="1">
      <c r="A155" s="38"/>
      <c r="B155" s="39"/>
      <c r="C155" s="40"/>
      <c r="D155" s="241" t="s">
        <v>194</v>
      </c>
      <c r="E155" s="40"/>
      <c r="F155" s="261" t="s">
        <v>297</v>
      </c>
      <c r="G155" s="40"/>
      <c r="H155" s="40"/>
      <c r="I155" s="146"/>
      <c r="J155" s="40"/>
      <c r="K155" s="40"/>
      <c r="L155" s="44"/>
      <c r="M155" s="262"/>
      <c r="N155" s="26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194</v>
      </c>
      <c r="AU155" s="17" t="s">
        <v>78</v>
      </c>
    </row>
    <row r="156" s="2" customFormat="1" ht="16.5" customHeight="1">
      <c r="A156" s="38"/>
      <c r="B156" s="39"/>
      <c r="C156" s="251" t="s">
        <v>298</v>
      </c>
      <c r="D156" s="251" t="s">
        <v>166</v>
      </c>
      <c r="E156" s="252" t="s">
        <v>299</v>
      </c>
      <c r="F156" s="253" t="s">
        <v>300</v>
      </c>
      <c r="G156" s="254" t="s">
        <v>155</v>
      </c>
      <c r="H156" s="255">
        <v>171</v>
      </c>
      <c r="I156" s="256"/>
      <c r="J156" s="257">
        <f>ROUND(I156*H156,2)</f>
        <v>0</v>
      </c>
      <c r="K156" s="253" t="s">
        <v>19</v>
      </c>
      <c r="L156" s="258"/>
      <c r="M156" s="259" t="s">
        <v>19</v>
      </c>
      <c r="N156" s="260" t="s">
        <v>40</v>
      </c>
      <c r="O156" s="84"/>
      <c r="P156" s="235">
        <f>O156*H156</f>
        <v>0</v>
      </c>
      <c r="Q156" s="235">
        <v>0.053999999999999999</v>
      </c>
      <c r="R156" s="235">
        <f>Q156*H156</f>
        <v>9.234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295</v>
      </c>
      <c r="AT156" s="237" t="s">
        <v>166</v>
      </c>
      <c r="AU156" s="237" t="s">
        <v>78</v>
      </c>
      <c r="AY156" s="17" t="s">
        <v>150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76</v>
      </c>
      <c r="BK156" s="238">
        <f>ROUND(I156*H156,2)</f>
        <v>0</v>
      </c>
      <c r="BL156" s="17" t="s">
        <v>235</v>
      </c>
      <c r="BM156" s="237" t="s">
        <v>301</v>
      </c>
    </row>
    <row r="157" s="2" customFormat="1" ht="16.5" customHeight="1">
      <c r="A157" s="38"/>
      <c r="B157" s="39"/>
      <c r="C157" s="251" t="s">
        <v>302</v>
      </c>
      <c r="D157" s="251" t="s">
        <v>166</v>
      </c>
      <c r="E157" s="252" t="s">
        <v>303</v>
      </c>
      <c r="F157" s="253" t="s">
        <v>304</v>
      </c>
      <c r="G157" s="254" t="s">
        <v>155</v>
      </c>
      <c r="H157" s="255">
        <v>85.5</v>
      </c>
      <c r="I157" s="256"/>
      <c r="J157" s="257">
        <f>ROUND(I157*H157,2)</f>
        <v>0</v>
      </c>
      <c r="K157" s="253" t="s">
        <v>19</v>
      </c>
      <c r="L157" s="258"/>
      <c r="M157" s="259" t="s">
        <v>19</v>
      </c>
      <c r="N157" s="260" t="s">
        <v>40</v>
      </c>
      <c r="O157" s="84"/>
      <c r="P157" s="235">
        <f>O157*H157</f>
        <v>0</v>
      </c>
      <c r="Q157" s="235">
        <v>0.053999999999999999</v>
      </c>
      <c r="R157" s="235">
        <f>Q157*H157</f>
        <v>4.617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295</v>
      </c>
      <c r="AT157" s="237" t="s">
        <v>166</v>
      </c>
      <c r="AU157" s="237" t="s">
        <v>78</v>
      </c>
      <c r="AY157" s="17" t="s">
        <v>150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76</v>
      </c>
      <c r="BK157" s="238">
        <f>ROUND(I157*H157,2)</f>
        <v>0</v>
      </c>
      <c r="BL157" s="17" t="s">
        <v>235</v>
      </c>
      <c r="BM157" s="237" t="s">
        <v>305</v>
      </c>
    </row>
    <row r="158" s="2" customFormat="1" ht="16.5" customHeight="1">
      <c r="A158" s="38"/>
      <c r="B158" s="39"/>
      <c r="C158" s="251" t="s">
        <v>306</v>
      </c>
      <c r="D158" s="251" t="s">
        <v>166</v>
      </c>
      <c r="E158" s="252" t="s">
        <v>307</v>
      </c>
      <c r="F158" s="253" t="s">
        <v>308</v>
      </c>
      <c r="G158" s="254" t="s">
        <v>309</v>
      </c>
      <c r="H158" s="255">
        <v>2750</v>
      </c>
      <c r="I158" s="256"/>
      <c r="J158" s="257">
        <f>ROUND(I158*H158,2)</f>
        <v>0</v>
      </c>
      <c r="K158" s="253" t="s">
        <v>156</v>
      </c>
      <c r="L158" s="258"/>
      <c r="M158" s="259" t="s">
        <v>19</v>
      </c>
      <c r="N158" s="260" t="s">
        <v>40</v>
      </c>
      <c r="O158" s="84"/>
      <c r="P158" s="235">
        <f>O158*H158</f>
        <v>0</v>
      </c>
      <c r="Q158" s="235">
        <v>0.001</v>
      </c>
      <c r="R158" s="235">
        <f>Q158*H158</f>
        <v>2.75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295</v>
      </c>
      <c r="AT158" s="237" t="s">
        <v>166</v>
      </c>
      <c r="AU158" s="237" t="s">
        <v>78</v>
      </c>
      <c r="AY158" s="17" t="s">
        <v>150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76</v>
      </c>
      <c r="BK158" s="238">
        <f>ROUND(I158*H158,2)</f>
        <v>0</v>
      </c>
      <c r="BL158" s="17" t="s">
        <v>235</v>
      </c>
      <c r="BM158" s="237" t="s">
        <v>310</v>
      </c>
    </row>
    <row r="159" s="12" customFormat="1" ht="22.8" customHeight="1">
      <c r="A159" s="12"/>
      <c r="B159" s="210"/>
      <c r="C159" s="211"/>
      <c r="D159" s="212" t="s">
        <v>68</v>
      </c>
      <c r="E159" s="224" t="s">
        <v>311</v>
      </c>
      <c r="F159" s="224" t="s">
        <v>312</v>
      </c>
      <c r="G159" s="211"/>
      <c r="H159" s="211"/>
      <c r="I159" s="214"/>
      <c r="J159" s="225">
        <f>BK159</f>
        <v>0</v>
      </c>
      <c r="K159" s="211"/>
      <c r="L159" s="216"/>
      <c r="M159" s="217"/>
      <c r="N159" s="218"/>
      <c r="O159" s="218"/>
      <c r="P159" s="219">
        <f>SUM(P160:P164)</f>
        <v>0</v>
      </c>
      <c r="Q159" s="218"/>
      <c r="R159" s="219">
        <f>SUM(R160:R164)</f>
        <v>0</v>
      </c>
      <c r="S159" s="218"/>
      <c r="T159" s="220">
        <f>SUM(T160:T164)</f>
        <v>22.253738000000002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1" t="s">
        <v>78</v>
      </c>
      <c r="AT159" s="222" t="s">
        <v>68</v>
      </c>
      <c r="AU159" s="222" t="s">
        <v>76</v>
      </c>
      <c r="AY159" s="221" t="s">
        <v>150</v>
      </c>
      <c r="BK159" s="223">
        <f>SUM(BK160:BK164)</f>
        <v>0</v>
      </c>
    </row>
    <row r="160" s="2" customFormat="1" ht="16.5" customHeight="1">
      <c r="A160" s="38"/>
      <c r="B160" s="39"/>
      <c r="C160" s="226" t="s">
        <v>313</v>
      </c>
      <c r="D160" s="226" t="s">
        <v>152</v>
      </c>
      <c r="E160" s="227" t="s">
        <v>314</v>
      </c>
      <c r="F160" s="228" t="s">
        <v>315</v>
      </c>
      <c r="G160" s="229" t="s">
        <v>155</v>
      </c>
      <c r="H160" s="230">
        <v>378.77999999999997</v>
      </c>
      <c r="I160" s="231"/>
      <c r="J160" s="232">
        <f>ROUND(I160*H160,2)</f>
        <v>0</v>
      </c>
      <c r="K160" s="228" t="s">
        <v>156</v>
      </c>
      <c r="L160" s="44"/>
      <c r="M160" s="233" t="s">
        <v>19</v>
      </c>
      <c r="N160" s="234" t="s">
        <v>40</v>
      </c>
      <c r="O160" s="84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235</v>
      </c>
      <c r="AT160" s="237" t="s">
        <v>152</v>
      </c>
      <c r="AU160" s="237" t="s">
        <v>78</v>
      </c>
      <c r="AY160" s="17" t="s">
        <v>150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76</v>
      </c>
      <c r="BK160" s="238">
        <f>ROUND(I160*H160,2)</f>
        <v>0</v>
      </c>
      <c r="BL160" s="17" t="s">
        <v>235</v>
      </c>
      <c r="BM160" s="237" t="s">
        <v>316</v>
      </c>
    </row>
    <row r="161" s="2" customFormat="1" ht="16.5" customHeight="1">
      <c r="A161" s="38"/>
      <c r="B161" s="39"/>
      <c r="C161" s="226" t="s">
        <v>295</v>
      </c>
      <c r="D161" s="226" t="s">
        <v>152</v>
      </c>
      <c r="E161" s="227" t="s">
        <v>317</v>
      </c>
      <c r="F161" s="228" t="s">
        <v>318</v>
      </c>
      <c r="G161" s="229" t="s">
        <v>155</v>
      </c>
      <c r="H161" s="230">
        <v>273.05200000000002</v>
      </c>
      <c r="I161" s="231"/>
      <c r="J161" s="232">
        <f>ROUND(I161*H161,2)</f>
        <v>0</v>
      </c>
      <c r="K161" s="228" t="s">
        <v>156</v>
      </c>
      <c r="L161" s="44"/>
      <c r="M161" s="233" t="s">
        <v>19</v>
      </c>
      <c r="N161" s="234" t="s">
        <v>40</v>
      </c>
      <c r="O161" s="84"/>
      <c r="P161" s="235">
        <f>O161*H161</f>
        <v>0</v>
      </c>
      <c r="Q161" s="235">
        <v>0</v>
      </c>
      <c r="R161" s="235">
        <f>Q161*H161</f>
        <v>0</v>
      </c>
      <c r="S161" s="235">
        <v>0.081500000000000003</v>
      </c>
      <c r="T161" s="236">
        <f>S161*H161</f>
        <v>22.253738000000002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235</v>
      </c>
      <c r="AT161" s="237" t="s">
        <v>152</v>
      </c>
      <c r="AU161" s="237" t="s">
        <v>78</v>
      </c>
      <c r="AY161" s="17" t="s">
        <v>150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76</v>
      </c>
      <c r="BK161" s="238">
        <f>ROUND(I161*H161,2)</f>
        <v>0</v>
      </c>
      <c r="BL161" s="17" t="s">
        <v>235</v>
      </c>
      <c r="BM161" s="237" t="s">
        <v>319</v>
      </c>
    </row>
    <row r="162" s="13" customFormat="1">
      <c r="A162" s="13"/>
      <c r="B162" s="239"/>
      <c r="C162" s="240"/>
      <c r="D162" s="241" t="s">
        <v>163</v>
      </c>
      <c r="E162" s="242" t="s">
        <v>19</v>
      </c>
      <c r="F162" s="243" t="s">
        <v>320</v>
      </c>
      <c r="G162" s="240"/>
      <c r="H162" s="244">
        <v>115.42</v>
      </c>
      <c r="I162" s="245"/>
      <c r="J162" s="240"/>
      <c r="K162" s="240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163</v>
      </c>
      <c r="AU162" s="250" t="s">
        <v>78</v>
      </c>
      <c r="AV162" s="13" t="s">
        <v>78</v>
      </c>
      <c r="AW162" s="13" t="s">
        <v>31</v>
      </c>
      <c r="AX162" s="13" t="s">
        <v>69</v>
      </c>
      <c r="AY162" s="250" t="s">
        <v>150</v>
      </c>
    </row>
    <row r="163" s="13" customFormat="1">
      <c r="A163" s="13"/>
      <c r="B163" s="239"/>
      <c r="C163" s="240"/>
      <c r="D163" s="241" t="s">
        <v>163</v>
      </c>
      <c r="E163" s="242" t="s">
        <v>19</v>
      </c>
      <c r="F163" s="243" t="s">
        <v>321</v>
      </c>
      <c r="G163" s="240"/>
      <c r="H163" s="244">
        <v>157.63200000000001</v>
      </c>
      <c r="I163" s="245"/>
      <c r="J163" s="240"/>
      <c r="K163" s="240"/>
      <c r="L163" s="246"/>
      <c r="M163" s="247"/>
      <c r="N163" s="248"/>
      <c r="O163" s="248"/>
      <c r="P163" s="248"/>
      <c r="Q163" s="248"/>
      <c r="R163" s="248"/>
      <c r="S163" s="248"/>
      <c r="T163" s="24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0" t="s">
        <v>163</v>
      </c>
      <c r="AU163" s="250" t="s">
        <v>78</v>
      </c>
      <c r="AV163" s="13" t="s">
        <v>78</v>
      </c>
      <c r="AW163" s="13" t="s">
        <v>31</v>
      </c>
      <c r="AX163" s="13" t="s">
        <v>69</v>
      </c>
      <c r="AY163" s="250" t="s">
        <v>150</v>
      </c>
    </row>
    <row r="164" s="14" customFormat="1">
      <c r="A164" s="14"/>
      <c r="B164" s="264"/>
      <c r="C164" s="265"/>
      <c r="D164" s="241" t="s">
        <v>163</v>
      </c>
      <c r="E164" s="266" t="s">
        <v>19</v>
      </c>
      <c r="F164" s="267" t="s">
        <v>322</v>
      </c>
      <c r="G164" s="265"/>
      <c r="H164" s="268">
        <v>273.05200000000002</v>
      </c>
      <c r="I164" s="269"/>
      <c r="J164" s="265"/>
      <c r="K164" s="265"/>
      <c r="L164" s="270"/>
      <c r="M164" s="271"/>
      <c r="N164" s="272"/>
      <c r="O164" s="272"/>
      <c r="P164" s="272"/>
      <c r="Q164" s="272"/>
      <c r="R164" s="272"/>
      <c r="S164" s="272"/>
      <c r="T164" s="27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4" t="s">
        <v>163</v>
      </c>
      <c r="AU164" s="274" t="s">
        <v>78</v>
      </c>
      <c r="AV164" s="14" t="s">
        <v>157</v>
      </c>
      <c r="AW164" s="14" t="s">
        <v>31</v>
      </c>
      <c r="AX164" s="14" t="s">
        <v>76</v>
      </c>
      <c r="AY164" s="274" t="s">
        <v>150</v>
      </c>
    </row>
    <row r="165" s="12" customFormat="1" ht="22.8" customHeight="1">
      <c r="A165" s="12"/>
      <c r="B165" s="210"/>
      <c r="C165" s="211"/>
      <c r="D165" s="212" t="s">
        <v>68</v>
      </c>
      <c r="E165" s="224" t="s">
        <v>323</v>
      </c>
      <c r="F165" s="224" t="s">
        <v>324</v>
      </c>
      <c r="G165" s="211"/>
      <c r="H165" s="211"/>
      <c r="I165" s="214"/>
      <c r="J165" s="225">
        <f>BK165</f>
        <v>0</v>
      </c>
      <c r="K165" s="211"/>
      <c r="L165" s="216"/>
      <c r="M165" s="217"/>
      <c r="N165" s="218"/>
      <c r="O165" s="218"/>
      <c r="P165" s="219">
        <f>SUM(P166:P172)</f>
        <v>0</v>
      </c>
      <c r="Q165" s="218"/>
      <c r="R165" s="219">
        <f>SUM(R166:R172)</f>
        <v>33.937739999999998</v>
      </c>
      <c r="S165" s="218"/>
      <c r="T165" s="220">
        <f>SUM(T166:T172)</f>
        <v>12.13616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1" t="s">
        <v>78</v>
      </c>
      <c r="AT165" s="222" t="s">
        <v>68</v>
      </c>
      <c r="AU165" s="222" t="s">
        <v>76</v>
      </c>
      <c r="AY165" s="221" t="s">
        <v>150</v>
      </c>
      <c r="BK165" s="223">
        <f>SUM(BK166:BK172)</f>
        <v>0</v>
      </c>
    </row>
    <row r="166" s="2" customFormat="1" ht="16.5" customHeight="1">
      <c r="A166" s="38"/>
      <c r="B166" s="39"/>
      <c r="C166" s="226" t="s">
        <v>325</v>
      </c>
      <c r="D166" s="226" t="s">
        <v>152</v>
      </c>
      <c r="E166" s="227" t="s">
        <v>326</v>
      </c>
      <c r="F166" s="228" t="s">
        <v>327</v>
      </c>
      <c r="G166" s="229" t="s">
        <v>155</v>
      </c>
      <c r="H166" s="230">
        <v>120.16</v>
      </c>
      <c r="I166" s="231"/>
      <c r="J166" s="232">
        <f>ROUND(I166*H166,2)</f>
        <v>0</v>
      </c>
      <c r="K166" s="228" t="s">
        <v>156</v>
      </c>
      <c r="L166" s="44"/>
      <c r="M166" s="233" t="s">
        <v>19</v>
      </c>
      <c r="N166" s="234" t="s">
        <v>40</v>
      </c>
      <c r="O166" s="84"/>
      <c r="P166" s="235">
        <f>O166*H166</f>
        <v>0</v>
      </c>
      <c r="Q166" s="235">
        <v>0</v>
      </c>
      <c r="R166" s="235">
        <f>Q166*H166</f>
        <v>0</v>
      </c>
      <c r="S166" s="235">
        <v>0.10100000000000001</v>
      </c>
      <c r="T166" s="236">
        <f>S166*H166</f>
        <v>12.13616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235</v>
      </c>
      <c r="AT166" s="237" t="s">
        <v>152</v>
      </c>
      <c r="AU166" s="237" t="s">
        <v>78</v>
      </c>
      <c r="AY166" s="17" t="s">
        <v>150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76</v>
      </c>
      <c r="BK166" s="238">
        <f>ROUND(I166*H166,2)</f>
        <v>0</v>
      </c>
      <c r="BL166" s="17" t="s">
        <v>235</v>
      </c>
      <c r="BM166" s="237" t="s">
        <v>328</v>
      </c>
    </row>
    <row r="167" s="13" customFormat="1">
      <c r="A167" s="13"/>
      <c r="B167" s="239"/>
      <c r="C167" s="240"/>
      <c r="D167" s="241" t="s">
        <v>163</v>
      </c>
      <c r="E167" s="242" t="s">
        <v>19</v>
      </c>
      <c r="F167" s="243" t="s">
        <v>329</v>
      </c>
      <c r="G167" s="240"/>
      <c r="H167" s="244">
        <v>38.68</v>
      </c>
      <c r="I167" s="245"/>
      <c r="J167" s="240"/>
      <c r="K167" s="240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163</v>
      </c>
      <c r="AU167" s="250" t="s">
        <v>78</v>
      </c>
      <c r="AV167" s="13" t="s">
        <v>78</v>
      </c>
      <c r="AW167" s="13" t="s">
        <v>31</v>
      </c>
      <c r="AX167" s="13" t="s">
        <v>69</v>
      </c>
      <c r="AY167" s="250" t="s">
        <v>150</v>
      </c>
    </row>
    <row r="168" s="13" customFormat="1">
      <c r="A168" s="13"/>
      <c r="B168" s="239"/>
      <c r="C168" s="240"/>
      <c r="D168" s="241" t="s">
        <v>163</v>
      </c>
      <c r="E168" s="242" t="s">
        <v>19</v>
      </c>
      <c r="F168" s="243" t="s">
        <v>330</v>
      </c>
      <c r="G168" s="240"/>
      <c r="H168" s="244">
        <v>81.480000000000004</v>
      </c>
      <c r="I168" s="245"/>
      <c r="J168" s="240"/>
      <c r="K168" s="240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163</v>
      </c>
      <c r="AU168" s="250" t="s">
        <v>78</v>
      </c>
      <c r="AV168" s="13" t="s">
        <v>78</v>
      </c>
      <c r="AW168" s="13" t="s">
        <v>31</v>
      </c>
      <c r="AX168" s="13" t="s">
        <v>69</v>
      </c>
      <c r="AY168" s="250" t="s">
        <v>150</v>
      </c>
    </row>
    <row r="169" s="14" customFormat="1">
      <c r="A169" s="14"/>
      <c r="B169" s="264"/>
      <c r="C169" s="265"/>
      <c r="D169" s="241" t="s">
        <v>163</v>
      </c>
      <c r="E169" s="266" t="s">
        <v>19</v>
      </c>
      <c r="F169" s="267" t="s">
        <v>322</v>
      </c>
      <c r="G169" s="265"/>
      <c r="H169" s="268">
        <v>120.16</v>
      </c>
      <c r="I169" s="269"/>
      <c r="J169" s="265"/>
      <c r="K169" s="265"/>
      <c r="L169" s="270"/>
      <c r="M169" s="271"/>
      <c r="N169" s="272"/>
      <c r="O169" s="272"/>
      <c r="P169" s="272"/>
      <c r="Q169" s="272"/>
      <c r="R169" s="272"/>
      <c r="S169" s="272"/>
      <c r="T169" s="27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4" t="s">
        <v>163</v>
      </c>
      <c r="AU169" s="274" t="s">
        <v>78</v>
      </c>
      <c r="AV169" s="14" t="s">
        <v>157</v>
      </c>
      <c r="AW169" s="14" t="s">
        <v>31</v>
      </c>
      <c r="AX169" s="14" t="s">
        <v>76</v>
      </c>
      <c r="AY169" s="274" t="s">
        <v>150</v>
      </c>
    </row>
    <row r="170" s="2" customFormat="1" ht="21.75" customHeight="1">
      <c r="A170" s="38"/>
      <c r="B170" s="39"/>
      <c r="C170" s="226" t="s">
        <v>331</v>
      </c>
      <c r="D170" s="226" t="s">
        <v>152</v>
      </c>
      <c r="E170" s="227" t="s">
        <v>332</v>
      </c>
      <c r="F170" s="228" t="s">
        <v>333</v>
      </c>
      <c r="G170" s="229" t="s">
        <v>155</v>
      </c>
      <c r="H170" s="230">
        <v>378.77999999999997</v>
      </c>
      <c r="I170" s="231"/>
      <c r="J170" s="232">
        <f>ROUND(I170*H170,2)</f>
        <v>0</v>
      </c>
      <c r="K170" s="228" t="s">
        <v>156</v>
      </c>
      <c r="L170" s="44"/>
      <c r="M170" s="233" t="s">
        <v>19</v>
      </c>
      <c r="N170" s="234" t="s">
        <v>40</v>
      </c>
      <c r="O170" s="84"/>
      <c r="P170" s="235">
        <f>O170*H170</f>
        <v>0</v>
      </c>
      <c r="Q170" s="235">
        <v>0.033000000000000002</v>
      </c>
      <c r="R170" s="235">
        <f>Q170*H170</f>
        <v>12.499739999999999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235</v>
      </c>
      <c r="AT170" s="237" t="s">
        <v>152</v>
      </c>
      <c r="AU170" s="237" t="s">
        <v>78</v>
      </c>
      <c r="AY170" s="17" t="s">
        <v>150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76</v>
      </c>
      <c r="BK170" s="238">
        <f>ROUND(I170*H170,2)</f>
        <v>0</v>
      </c>
      <c r="BL170" s="17" t="s">
        <v>235</v>
      </c>
      <c r="BM170" s="237" t="s">
        <v>334</v>
      </c>
    </row>
    <row r="171" s="2" customFormat="1" ht="16.5" customHeight="1">
      <c r="A171" s="38"/>
      <c r="B171" s="39"/>
      <c r="C171" s="251" t="s">
        <v>335</v>
      </c>
      <c r="D171" s="251" t="s">
        <v>166</v>
      </c>
      <c r="E171" s="252" t="s">
        <v>336</v>
      </c>
      <c r="F171" s="253" t="s">
        <v>337</v>
      </c>
      <c r="G171" s="254" t="s">
        <v>155</v>
      </c>
      <c r="H171" s="255">
        <v>265</v>
      </c>
      <c r="I171" s="256"/>
      <c r="J171" s="257">
        <f>ROUND(I171*H171,2)</f>
        <v>0</v>
      </c>
      <c r="K171" s="253" t="s">
        <v>19</v>
      </c>
      <c r="L171" s="258"/>
      <c r="M171" s="259" t="s">
        <v>19</v>
      </c>
      <c r="N171" s="260" t="s">
        <v>40</v>
      </c>
      <c r="O171" s="84"/>
      <c r="P171" s="235">
        <f>O171*H171</f>
        <v>0</v>
      </c>
      <c r="Q171" s="235">
        <v>0.053999999999999999</v>
      </c>
      <c r="R171" s="235">
        <f>Q171*H171</f>
        <v>14.310000000000001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295</v>
      </c>
      <c r="AT171" s="237" t="s">
        <v>166</v>
      </c>
      <c r="AU171" s="237" t="s">
        <v>78</v>
      </c>
      <c r="AY171" s="17" t="s">
        <v>150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76</v>
      </c>
      <c r="BK171" s="238">
        <f>ROUND(I171*H171,2)</f>
        <v>0</v>
      </c>
      <c r="BL171" s="17" t="s">
        <v>235</v>
      </c>
      <c r="BM171" s="237" t="s">
        <v>338</v>
      </c>
    </row>
    <row r="172" s="2" customFormat="1" ht="16.5" customHeight="1">
      <c r="A172" s="38"/>
      <c r="B172" s="39"/>
      <c r="C172" s="251" t="s">
        <v>339</v>
      </c>
      <c r="D172" s="251" t="s">
        <v>166</v>
      </c>
      <c r="E172" s="252" t="s">
        <v>340</v>
      </c>
      <c r="F172" s="253" t="s">
        <v>341</v>
      </c>
      <c r="G172" s="254" t="s">
        <v>155</v>
      </c>
      <c r="H172" s="255">
        <v>132</v>
      </c>
      <c r="I172" s="256"/>
      <c r="J172" s="257">
        <f>ROUND(I172*H172,2)</f>
        <v>0</v>
      </c>
      <c r="K172" s="253" t="s">
        <v>19</v>
      </c>
      <c r="L172" s="258"/>
      <c r="M172" s="259" t="s">
        <v>19</v>
      </c>
      <c r="N172" s="260" t="s">
        <v>40</v>
      </c>
      <c r="O172" s="84"/>
      <c r="P172" s="235">
        <f>O172*H172</f>
        <v>0</v>
      </c>
      <c r="Q172" s="235">
        <v>0.053999999999999999</v>
      </c>
      <c r="R172" s="235">
        <f>Q172*H172</f>
        <v>7.1280000000000001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295</v>
      </c>
      <c r="AT172" s="237" t="s">
        <v>166</v>
      </c>
      <c r="AU172" s="237" t="s">
        <v>78</v>
      </c>
      <c r="AY172" s="17" t="s">
        <v>150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76</v>
      </c>
      <c r="BK172" s="238">
        <f>ROUND(I172*H172,2)</f>
        <v>0</v>
      </c>
      <c r="BL172" s="17" t="s">
        <v>235</v>
      </c>
      <c r="BM172" s="237" t="s">
        <v>342</v>
      </c>
    </row>
    <row r="173" s="12" customFormat="1" ht="22.8" customHeight="1">
      <c r="A173" s="12"/>
      <c r="B173" s="210"/>
      <c r="C173" s="211"/>
      <c r="D173" s="212" t="s">
        <v>68</v>
      </c>
      <c r="E173" s="224" t="s">
        <v>343</v>
      </c>
      <c r="F173" s="224" t="s">
        <v>344</v>
      </c>
      <c r="G173" s="211"/>
      <c r="H173" s="211"/>
      <c r="I173" s="214"/>
      <c r="J173" s="225">
        <f>BK173</f>
        <v>0</v>
      </c>
      <c r="K173" s="211"/>
      <c r="L173" s="216"/>
      <c r="M173" s="217"/>
      <c r="N173" s="218"/>
      <c r="O173" s="218"/>
      <c r="P173" s="219">
        <f>P174</f>
        <v>0</v>
      </c>
      <c r="Q173" s="218"/>
      <c r="R173" s="219">
        <f>R174</f>
        <v>0.013608</v>
      </c>
      <c r="S173" s="218"/>
      <c r="T173" s="220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1" t="s">
        <v>78</v>
      </c>
      <c r="AT173" s="222" t="s">
        <v>68</v>
      </c>
      <c r="AU173" s="222" t="s">
        <v>76</v>
      </c>
      <c r="AY173" s="221" t="s">
        <v>150</v>
      </c>
      <c r="BK173" s="223">
        <f>BK174</f>
        <v>0</v>
      </c>
    </row>
    <row r="174" s="2" customFormat="1" ht="16.5" customHeight="1">
      <c r="A174" s="38"/>
      <c r="B174" s="39"/>
      <c r="C174" s="226" t="s">
        <v>345</v>
      </c>
      <c r="D174" s="226" t="s">
        <v>152</v>
      </c>
      <c r="E174" s="227" t="s">
        <v>346</v>
      </c>
      <c r="F174" s="228" t="s">
        <v>347</v>
      </c>
      <c r="G174" s="229" t="s">
        <v>188</v>
      </c>
      <c r="H174" s="230">
        <v>64.799999999999997</v>
      </c>
      <c r="I174" s="231"/>
      <c r="J174" s="232">
        <f>ROUND(I174*H174,2)</f>
        <v>0</v>
      </c>
      <c r="K174" s="228" t="s">
        <v>156</v>
      </c>
      <c r="L174" s="44"/>
      <c r="M174" s="275" t="s">
        <v>19</v>
      </c>
      <c r="N174" s="276" t="s">
        <v>40</v>
      </c>
      <c r="O174" s="277"/>
      <c r="P174" s="278">
        <f>O174*H174</f>
        <v>0</v>
      </c>
      <c r="Q174" s="278">
        <v>0.00021000000000000001</v>
      </c>
      <c r="R174" s="278">
        <f>Q174*H174</f>
        <v>0.013608</v>
      </c>
      <c r="S174" s="278">
        <v>0</v>
      </c>
      <c r="T174" s="279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235</v>
      </c>
      <c r="AT174" s="237" t="s">
        <v>152</v>
      </c>
      <c r="AU174" s="237" t="s">
        <v>78</v>
      </c>
      <c r="AY174" s="17" t="s">
        <v>150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76</v>
      </c>
      <c r="BK174" s="238">
        <f>ROUND(I174*H174,2)</f>
        <v>0</v>
      </c>
      <c r="BL174" s="17" t="s">
        <v>235</v>
      </c>
      <c r="BM174" s="237" t="s">
        <v>348</v>
      </c>
    </row>
    <row r="175" s="2" customFormat="1" ht="6.96" customHeight="1">
      <c r="A175" s="38"/>
      <c r="B175" s="59"/>
      <c r="C175" s="60"/>
      <c r="D175" s="60"/>
      <c r="E175" s="60"/>
      <c r="F175" s="60"/>
      <c r="G175" s="60"/>
      <c r="H175" s="60"/>
      <c r="I175" s="175"/>
      <c r="J175" s="60"/>
      <c r="K175" s="60"/>
      <c r="L175" s="44"/>
      <c r="M175" s="38"/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</row>
  </sheetData>
  <sheetProtection sheet="1" autoFilter="0" formatColumns="0" formatRows="0" objects="1" scenarios="1" spinCount="100000" saltValue="usOTu9Jz3a9HUKBvYeRVveymm6QdWpOrdTCtno8J6xShImadt+b5X1+ZhJ8CTUPq7W4jBP4ReNrsCBEDbeqwQA==" hashValue="VjzEgvqdsXr78+xFSH7rKCUJTLPXqveb6E+MWR55Fj378FlSIKZBilG13pwe/NjKedoQnxj/tBZ129+MLcvjlQ==" algorithmName="SHA-512" password="CC35"/>
  <autoFilter ref="C99:K17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8:H88"/>
    <mergeCell ref="E90:H90"/>
    <mergeCell ref="E92:H9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78</v>
      </c>
    </row>
    <row r="4" s="1" customFormat="1" ht="24.96" customHeight="1">
      <c r="B4" s="20"/>
      <c r="D4" s="142" t="s">
        <v>111</v>
      </c>
      <c r="I4" s="138"/>
      <c r="L4" s="20"/>
      <c r="M4" s="143" t="s">
        <v>10</v>
      </c>
      <c r="AT4" s="17" t="s">
        <v>4</v>
      </c>
    </row>
    <row r="5" s="1" customFormat="1" ht="6.96" customHeight="1">
      <c r="B5" s="20"/>
      <c r="I5" s="138"/>
      <c r="L5" s="20"/>
    </row>
    <row r="6" s="1" customFormat="1" ht="12" customHeight="1">
      <c r="B6" s="20"/>
      <c r="D6" s="144" t="s">
        <v>16</v>
      </c>
      <c r="I6" s="138"/>
      <c r="L6" s="20"/>
    </row>
    <row r="7" s="1" customFormat="1" ht="16.5" customHeight="1">
      <c r="B7" s="20"/>
      <c r="E7" s="145" t="str">
        <f>'Rekapitulace zakázky'!K6</f>
        <v>Oprava příjezdového podchodu Brno hl.n.</v>
      </c>
      <c r="F7" s="144"/>
      <c r="G7" s="144"/>
      <c r="H7" s="144"/>
      <c r="I7" s="138"/>
      <c r="L7" s="20"/>
    </row>
    <row r="8" s="1" customFormat="1" ht="12" customHeight="1">
      <c r="B8" s="20"/>
      <c r="D8" s="144" t="s">
        <v>112</v>
      </c>
      <c r="I8" s="138"/>
      <c r="L8" s="20"/>
    </row>
    <row r="9" s="2" customFormat="1" ht="16.5" customHeight="1">
      <c r="A9" s="38"/>
      <c r="B9" s="44"/>
      <c r="C9" s="38"/>
      <c r="D9" s="38"/>
      <c r="E9" s="145" t="s">
        <v>113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114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8" t="s">
        <v>349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19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21</v>
      </c>
      <c r="E14" s="38"/>
      <c r="F14" s="133" t="s">
        <v>22</v>
      </c>
      <c r="G14" s="38"/>
      <c r="H14" s="38"/>
      <c r="I14" s="149" t="s">
        <v>23</v>
      </c>
      <c r="J14" s="150" t="str">
        <f>'Rekapitulace zakázky'!AN8</f>
        <v>3. 2. 2020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9" t="s">
        <v>26</v>
      </c>
      <c r="J16" s="133" t="str">
        <f>IF('Rekapitulace zakázky'!AN10="","",'Rekapitulace zakázky'!AN10)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zakázky'!E11="","",'Rekapitulace zakázky'!E11)</f>
        <v xml:space="preserve"> </v>
      </c>
      <c r="F17" s="38"/>
      <c r="G17" s="38"/>
      <c r="H17" s="38"/>
      <c r="I17" s="149" t="s">
        <v>27</v>
      </c>
      <c r="J17" s="133" t="str">
        <f>IF('Rekapitulace zakázky'!AN11="","",'Rekapitulace zakázky'!AN11)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28</v>
      </c>
      <c r="E19" s="38"/>
      <c r="F19" s="38"/>
      <c r="G19" s="38"/>
      <c r="H19" s="38"/>
      <c r="I19" s="149" t="s">
        <v>26</v>
      </c>
      <c r="J19" s="33" t="str">
        <f>'Rekapitulace zakázky'!AN13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3"/>
      <c r="G20" s="133"/>
      <c r="H20" s="133"/>
      <c r="I20" s="149" t="s">
        <v>27</v>
      </c>
      <c r="J20" s="33" t="str">
        <f>'Rekapitulace zakázky'!AN14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30</v>
      </c>
      <c r="E22" s="38"/>
      <c r="F22" s="38"/>
      <c r="G22" s="38"/>
      <c r="H22" s="38"/>
      <c r="I22" s="149" t="s">
        <v>26</v>
      </c>
      <c r="J22" s="133" t="str">
        <f>IF('Rekapitulace zakázky'!AN16="","",'Rekapitulace zakázky'!AN16)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9" t="s">
        <v>27</v>
      </c>
      <c r="J23" s="133" t="str">
        <f>IF('Rekapitulace zakázky'!AN17="","",'Rekapitulace zakázky'!AN17)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32</v>
      </c>
      <c r="E25" s="38"/>
      <c r="F25" s="38"/>
      <c r="G25" s="38"/>
      <c r="H25" s="38"/>
      <c r="I25" s="149" t="s">
        <v>26</v>
      </c>
      <c r="J25" s="133" t="str">
        <f>IF('Rekapitulace zakázky'!AN19="","",'Rekapitulace zakázky'!AN19)</f>
        <v/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zakázky'!E20="","",'Rekapitulace zakázky'!E20)</f>
        <v xml:space="preserve"> </v>
      </c>
      <c r="F26" s="38"/>
      <c r="G26" s="38"/>
      <c r="H26" s="38"/>
      <c r="I26" s="149" t="s">
        <v>27</v>
      </c>
      <c r="J26" s="133" t="str">
        <f>IF('Rekapitulace zakázky'!AN20="","",'Rekapitulace zakázky'!AN20)</f>
        <v/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33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35</v>
      </c>
      <c r="E32" s="38"/>
      <c r="F32" s="38"/>
      <c r="G32" s="38"/>
      <c r="H32" s="38"/>
      <c r="I32" s="146"/>
      <c r="J32" s="159">
        <f>ROUND(J87,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37</v>
      </c>
      <c r="G34" s="38"/>
      <c r="H34" s="38"/>
      <c r="I34" s="161" t="s">
        <v>36</v>
      </c>
      <c r="J34" s="160" t="s">
        <v>38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39</v>
      </c>
      <c r="E35" s="144" t="s">
        <v>40</v>
      </c>
      <c r="F35" s="163">
        <f>ROUND((SUM(BE87:BE93)),  2)</f>
        <v>0</v>
      </c>
      <c r="G35" s="38"/>
      <c r="H35" s="38"/>
      <c r="I35" s="164">
        <v>0.20999999999999999</v>
      </c>
      <c r="J35" s="163">
        <f>ROUND(((SUM(BE87:BE93))*I35),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4" t="s">
        <v>41</v>
      </c>
      <c r="F36" s="163">
        <f>ROUND((SUM(BF87:BF93)),  2)</f>
        <v>0</v>
      </c>
      <c r="G36" s="38"/>
      <c r="H36" s="38"/>
      <c r="I36" s="164">
        <v>0.14999999999999999</v>
      </c>
      <c r="J36" s="163">
        <f>ROUND(((SUM(BF87:BF93))*I36),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42</v>
      </c>
      <c r="F37" s="163">
        <f>ROUND((SUM(BG87:BG93)),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43</v>
      </c>
      <c r="F38" s="163">
        <f>ROUND((SUM(BH87:BH93)),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44</v>
      </c>
      <c r="F39" s="163">
        <f>ROUND((SUM(BI87:BI93)),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116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9" t="str">
        <f>E7</f>
        <v>Oprava příjezdového podchodu Brno hl.n.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112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9" t="s">
        <v>113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114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02 - Podhled SŽ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149" t="s">
        <v>23</v>
      </c>
      <c r="J56" s="72" t="str">
        <f>IF(J14="","",J14)</f>
        <v>3. 2. 2020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149" t="s">
        <v>30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149" t="s">
        <v>32</v>
      </c>
      <c r="J59" s="36" t="str">
        <f>E26</f>
        <v xml:space="preserve"> 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117</v>
      </c>
      <c r="D61" s="181"/>
      <c r="E61" s="181"/>
      <c r="F61" s="181"/>
      <c r="G61" s="181"/>
      <c r="H61" s="181"/>
      <c r="I61" s="182"/>
      <c r="J61" s="183" t="s">
        <v>118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67</v>
      </c>
      <c r="D63" s="40"/>
      <c r="E63" s="40"/>
      <c r="F63" s="40"/>
      <c r="G63" s="40"/>
      <c r="H63" s="40"/>
      <c r="I63" s="146"/>
      <c r="J63" s="102">
        <f>J87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119</v>
      </c>
    </row>
    <row r="64" s="9" customFormat="1" ht="24.96" customHeight="1">
      <c r="A64" s="9"/>
      <c r="B64" s="185"/>
      <c r="C64" s="186"/>
      <c r="D64" s="187" t="s">
        <v>128</v>
      </c>
      <c r="E64" s="188"/>
      <c r="F64" s="188"/>
      <c r="G64" s="188"/>
      <c r="H64" s="188"/>
      <c r="I64" s="189"/>
      <c r="J64" s="190">
        <f>J88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2"/>
      <c r="C65" s="125"/>
      <c r="D65" s="193" t="s">
        <v>350</v>
      </c>
      <c r="E65" s="194"/>
      <c r="F65" s="194"/>
      <c r="G65" s="194"/>
      <c r="H65" s="194"/>
      <c r="I65" s="195"/>
      <c r="J65" s="196">
        <f>J89</f>
        <v>0</v>
      </c>
      <c r="K65" s="125"/>
      <c r="L65" s="19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146"/>
      <c r="J66" s="40"/>
      <c r="K66" s="40"/>
      <c r="L66" s="14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175"/>
      <c r="J67" s="60"/>
      <c r="K67" s="60"/>
      <c r="L67" s="14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178"/>
      <c r="J71" s="62"/>
      <c r="K71" s="62"/>
      <c r="L71" s="14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135</v>
      </c>
      <c r="D72" s="40"/>
      <c r="E72" s="40"/>
      <c r="F72" s="40"/>
      <c r="G72" s="40"/>
      <c r="H72" s="40"/>
      <c r="I72" s="146"/>
      <c r="J72" s="40"/>
      <c r="K72" s="40"/>
      <c r="L72" s="14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146"/>
      <c r="J73" s="40"/>
      <c r="K73" s="4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146"/>
      <c r="J74" s="40"/>
      <c r="K74" s="4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79" t="str">
        <f>E7</f>
        <v>Oprava příjezdového podchodu Brno hl.n.</v>
      </c>
      <c r="F75" s="32"/>
      <c r="G75" s="32"/>
      <c r="H75" s="32"/>
      <c r="I75" s="146"/>
      <c r="J75" s="40"/>
      <c r="K75" s="40"/>
      <c r="L75" s="14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112</v>
      </c>
      <c r="D76" s="22"/>
      <c r="E76" s="22"/>
      <c r="F76" s="22"/>
      <c r="G76" s="22"/>
      <c r="H76" s="22"/>
      <c r="I76" s="138"/>
      <c r="J76" s="22"/>
      <c r="K76" s="22"/>
      <c r="L76" s="20"/>
    </row>
    <row r="77" s="2" customFormat="1" ht="16.5" customHeight="1">
      <c r="A77" s="38"/>
      <c r="B77" s="39"/>
      <c r="C77" s="40"/>
      <c r="D77" s="40"/>
      <c r="E77" s="179" t="s">
        <v>113</v>
      </c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114</v>
      </c>
      <c r="D78" s="40"/>
      <c r="E78" s="40"/>
      <c r="F78" s="40"/>
      <c r="G78" s="40"/>
      <c r="H78" s="40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02 - Podhled SŽ</v>
      </c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146"/>
      <c r="J80" s="40"/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F14</f>
        <v xml:space="preserve"> </v>
      </c>
      <c r="G81" s="40"/>
      <c r="H81" s="40"/>
      <c r="I81" s="149" t="s">
        <v>23</v>
      </c>
      <c r="J81" s="72" t="str">
        <f>IF(J14="","",J14)</f>
        <v>3. 2. 2020</v>
      </c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46"/>
      <c r="J82" s="40"/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E17</f>
        <v xml:space="preserve"> </v>
      </c>
      <c r="G83" s="40"/>
      <c r="H83" s="40"/>
      <c r="I83" s="149" t="s">
        <v>30</v>
      </c>
      <c r="J83" s="36" t="str">
        <f>E23</f>
        <v xml:space="preserve"> </v>
      </c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28</v>
      </c>
      <c r="D84" s="40"/>
      <c r="E84" s="40"/>
      <c r="F84" s="27" t="str">
        <f>IF(E20="","",E20)</f>
        <v>Vyplň údaj</v>
      </c>
      <c r="G84" s="40"/>
      <c r="H84" s="40"/>
      <c r="I84" s="149" t="s">
        <v>32</v>
      </c>
      <c r="J84" s="36" t="str">
        <f>E26</f>
        <v xml:space="preserve"> </v>
      </c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146"/>
      <c r="J85" s="40"/>
      <c r="K85" s="40"/>
      <c r="L85" s="14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98"/>
      <c r="B86" s="199"/>
      <c r="C86" s="200" t="s">
        <v>136</v>
      </c>
      <c r="D86" s="201" t="s">
        <v>54</v>
      </c>
      <c r="E86" s="201" t="s">
        <v>50</v>
      </c>
      <c r="F86" s="201" t="s">
        <v>51</v>
      </c>
      <c r="G86" s="201" t="s">
        <v>137</v>
      </c>
      <c r="H86" s="201" t="s">
        <v>138</v>
      </c>
      <c r="I86" s="202" t="s">
        <v>139</v>
      </c>
      <c r="J86" s="201" t="s">
        <v>118</v>
      </c>
      <c r="K86" s="203" t="s">
        <v>140</v>
      </c>
      <c r="L86" s="204"/>
      <c r="M86" s="92" t="s">
        <v>19</v>
      </c>
      <c r="N86" s="93" t="s">
        <v>39</v>
      </c>
      <c r="O86" s="93" t="s">
        <v>141</v>
      </c>
      <c r="P86" s="93" t="s">
        <v>142</v>
      </c>
      <c r="Q86" s="93" t="s">
        <v>143</v>
      </c>
      <c r="R86" s="93" t="s">
        <v>144</v>
      </c>
      <c r="S86" s="93" t="s">
        <v>145</v>
      </c>
      <c r="T86" s="94" t="s">
        <v>146</v>
      </c>
      <c r="U86" s="198"/>
      <c r="V86" s="198"/>
      <c r="W86" s="198"/>
      <c r="X86" s="198"/>
      <c r="Y86" s="198"/>
      <c r="Z86" s="198"/>
      <c r="AA86" s="198"/>
      <c r="AB86" s="198"/>
      <c r="AC86" s="198"/>
      <c r="AD86" s="198"/>
      <c r="AE86" s="198"/>
    </row>
    <row r="87" s="2" customFormat="1" ht="22.8" customHeight="1">
      <c r="A87" s="38"/>
      <c r="B87" s="39"/>
      <c r="C87" s="99" t="s">
        <v>147</v>
      </c>
      <c r="D87" s="40"/>
      <c r="E87" s="40"/>
      <c r="F87" s="40"/>
      <c r="G87" s="40"/>
      <c r="H87" s="40"/>
      <c r="I87" s="146"/>
      <c r="J87" s="205">
        <f>BK87</f>
        <v>0</v>
      </c>
      <c r="K87" s="40"/>
      <c r="L87" s="44"/>
      <c r="M87" s="95"/>
      <c r="N87" s="206"/>
      <c r="O87" s="96"/>
      <c r="P87" s="207">
        <f>P88</f>
        <v>0</v>
      </c>
      <c r="Q87" s="96"/>
      <c r="R87" s="207">
        <f>R88</f>
        <v>0.025250000000000002</v>
      </c>
      <c r="S87" s="96"/>
      <c r="T87" s="208">
        <f>T88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68</v>
      </c>
      <c r="AU87" s="17" t="s">
        <v>119</v>
      </c>
      <c r="BK87" s="209">
        <f>BK88</f>
        <v>0</v>
      </c>
    </row>
    <row r="88" s="12" customFormat="1" ht="25.92" customHeight="1">
      <c r="A88" s="12"/>
      <c r="B88" s="210"/>
      <c r="C88" s="211"/>
      <c r="D88" s="212" t="s">
        <v>68</v>
      </c>
      <c r="E88" s="213" t="s">
        <v>260</v>
      </c>
      <c r="F88" s="213" t="s">
        <v>261</v>
      </c>
      <c r="G88" s="211"/>
      <c r="H88" s="211"/>
      <c r="I88" s="214"/>
      <c r="J88" s="215">
        <f>BK88</f>
        <v>0</v>
      </c>
      <c r="K88" s="211"/>
      <c r="L88" s="216"/>
      <c r="M88" s="217"/>
      <c r="N88" s="218"/>
      <c r="O88" s="218"/>
      <c r="P88" s="219">
        <f>P89</f>
        <v>0</v>
      </c>
      <c r="Q88" s="218"/>
      <c r="R88" s="219">
        <f>R89</f>
        <v>0.025250000000000002</v>
      </c>
      <c r="S88" s="218"/>
      <c r="T88" s="220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21" t="s">
        <v>78</v>
      </c>
      <c r="AT88" s="222" t="s">
        <v>68</v>
      </c>
      <c r="AU88" s="222" t="s">
        <v>69</v>
      </c>
      <c r="AY88" s="221" t="s">
        <v>150</v>
      </c>
      <c r="BK88" s="223">
        <f>BK89</f>
        <v>0</v>
      </c>
    </row>
    <row r="89" s="12" customFormat="1" ht="22.8" customHeight="1">
      <c r="A89" s="12"/>
      <c r="B89" s="210"/>
      <c r="C89" s="211"/>
      <c r="D89" s="212" t="s">
        <v>68</v>
      </c>
      <c r="E89" s="224" t="s">
        <v>351</v>
      </c>
      <c r="F89" s="224" t="s">
        <v>352</v>
      </c>
      <c r="G89" s="211"/>
      <c r="H89" s="211"/>
      <c r="I89" s="214"/>
      <c r="J89" s="225">
        <f>BK89</f>
        <v>0</v>
      </c>
      <c r="K89" s="211"/>
      <c r="L89" s="216"/>
      <c r="M89" s="217"/>
      <c r="N89" s="218"/>
      <c r="O89" s="218"/>
      <c r="P89" s="219">
        <f>SUM(P90:P93)</f>
        <v>0</v>
      </c>
      <c r="Q89" s="218"/>
      <c r="R89" s="219">
        <f>SUM(R90:R93)</f>
        <v>0.025250000000000002</v>
      </c>
      <c r="S89" s="218"/>
      <c r="T89" s="220">
        <f>SUM(T90:T93)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1" t="s">
        <v>78</v>
      </c>
      <c r="AT89" s="222" t="s">
        <v>68</v>
      </c>
      <c r="AU89" s="222" t="s">
        <v>76</v>
      </c>
      <c r="AY89" s="221" t="s">
        <v>150</v>
      </c>
      <c r="BK89" s="223">
        <f>SUM(BK90:BK93)</f>
        <v>0</v>
      </c>
    </row>
    <row r="90" s="2" customFormat="1" ht="16.5" customHeight="1">
      <c r="A90" s="38"/>
      <c r="B90" s="39"/>
      <c r="C90" s="226" t="s">
        <v>76</v>
      </c>
      <c r="D90" s="226" t="s">
        <v>152</v>
      </c>
      <c r="E90" s="227" t="s">
        <v>353</v>
      </c>
      <c r="F90" s="228" t="s">
        <v>354</v>
      </c>
      <c r="G90" s="229" t="s">
        <v>155</v>
      </c>
      <c r="H90" s="230">
        <v>271</v>
      </c>
      <c r="I90" s="231"/>
      <c r="J90" s="232">
        <f>ROUND(I90*H90,2)</f>
        <v>0</v>
      </c>
      <c r="K90" s="228" t="s">
        <v>19</v>
      </c>
      <c r="L90" s="44"/>
      <c r="M90" s="233" t="s">
        <v>19</v>
      </c>
      <c r="N90" s="234" t="s">
        <v>40</v>
      </c>
      <c r="O90" s="84"/>
      <c r="P90" s="235">
        <f>O90*H90</f>
        <v>0</v>
      </c>
      <c r="Q90" s="235">
        <v>3.0000000000000001E-05</v>
      </c>
      <c r="R90" s="235">
        <f>Q90*H90</f>
        <v>0.0081300000000000001</v>
      </c>
      <c r="S90" s="235">
        <v>0</v>
      </c>
      <c r="T90" s="23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37" t="s">
        <v>235</v>
      </c>
      <c r="AT90" s="237" t="s">
        <v>152</v>
      </c>
      <c r="AU90" s="237" t="s">
        <v>78</v>
      </c>
      <c r="AY90" s="17" t="s">
        <v>150</v>
      </c>
      <c r="BE90" s="238">
        <f>IF(N90="základní",J90,0)</f>
        <v>0</v>
      </c>
      <c r="BF90" s="238">
        <f>IF(N90="snížená",J90,0)</f>
        <v>0</v>
      </c>
      <c r="BG90" s="238">
        <f>IF(N90="zákl. přenesená",J90,0)</f>
        <v>0</v>
      </c>
      <c r="BH90" s="238">
        <f>IF(N90="sníž. přenesená",J90,0)</f>
        <v>0</v>
      </c>
      <c r="BI90" s="238">
        <f>IF(N90="nulová",J90,0)</f>
        <v>0</v>
      </c>
      <c r="BJ90" s="17" t="s">
        <v>76</v>
      </c>
      <c r="BK90" s="238">
        <f>ROUND(I90*H90,2)</f>
        <v>0</v>
      </c>
      <c r="BL90" s="17" t="s">
        <v>235</v>
      </c>
      <c r="BM90" s="237" t="s">
        <v>355</v>
      </c>
    </row>
    <row r="91" s="2" customFormat="1" ht="16.5" customHeight="1">
      <c r="A91" s="38"/>
      <c r="B91" s="39"/>
      <c r="C91" s="251" t="s">
        <v>78</v>
      </c>
      <c r="D91" s="251" t="s">
        <v>166</v>
      </c>
      <c r="E91" s="252" t="s">
        <v>356</v>
      </c>
      <c r="F91" s="253" t="s">
        <v>357</v>
      </c>
      <c r="G91" s="254" t="s">
        <v>155</v>
      </c>
      <c r="H91" s="255">
        <v>271</v>
      </c>
      <c r="I91" s="256"/>
      <c r="J91" s="257">
        <f>ROUND(I91*H91,2)</f>
        <v>0</v>
      </c>
      <c r="K91" s="253" t="s">
        <v>19</v>
      </c>
      <c r="L91" s="258"/>
      <c r="M91" s="259" t="s">
        <v>19</v>
      </c>
      <c r="N91" s="260" t="s">
        <v>40</v>
      </c>
      <c r="O91" s="84"/>
      <c r="P91" s="235">
        <f>O91*H91</f>
        <v>0</v>
      </c>
      <c r="Q91" s="235">
        <v>0</v>
      </c>
      <c r="R91" s="235">
        <f>Q91*H91</f>
        <v>0</v>
      </c>
      <c r="S91" s="235">
        <v>0</v>
      </c>
      <c r="T91" s="23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37" t="s">
        <v>295</v>
      </c>
      <c r="AT91" s="237" t="s">
        <v>166</v>
      </c>
      <c r="AU91" s="237" t="s">
        <v>78</v>
      </c>
      <c r="AY91" s="17" t="s">
        <v>150</v>
      </c>
      <c r="BE91" s="238">
        <f>IF(N91="základní",J91,0)</f>
        <v>0</v>
      </c>
      <c r="BF91" s="238">
        <f>IF(N91="snížená",J91,0)</f>
        <v>0</v>
      </c>
      <c r="BG91" s="238">
        <f>IF(N91="zákl. přenesená",J91,0)</f>
        <v>0</v>
      </c>
      <c r="BH91" s="238">
        <f>IF(N91="sníž. přenesená",J91,0)</f>
        <v>0</v>
      </c>
      <c r="BI91" s="238">
        <f>IF(N91="nulová",J91,0)</f>
        <v>0</v>
      </c>
      <c r="BJ91" s="17" t="s">
        <v>76</v>
      </c>
      <c r="BK91" s="238">
        <f>ROUND(I91*H91,2)</f>
        <v>0</v>
      </c>
      <c r="BL91" s="17" t="s">
        <v>235</v>
      </c>
      <c r="BM91" s="237" t="s">
        <v>358</v>
      </c>
    </row>
    <row r="92" s="2" customFormat="1" ht="16.5" customHeight="1">
      <c r="A92" s="38"/>
      <c r="B92" s="39"/>
      <c r="C92" s="226" t="s">
        <v>165</v>
      </c>
      <c r="D92" s="226" t="s">
        <v>152</v>
      </c>
      <c r="E92" s="227" t="s">
        <v>359</v>
      </c>
      <c r="F92" s="228" t="s">
        <v>360</v>
      </c>
      <c r="G92" s="229" t="s">
        <v>208</v>
      </c>
      <c r="H92" s="230">
        <v>8</v>
      </c>
      <c r="I92" s="231"/>
      <c r="J92" s="232">
        <f>ROUND(I92*H92,2)</f>
        <v>0</v>
      </c>
      <c r="K92" s="228" t="s">
        <v>19</v>
      </c>
      <c r="L92" s="44"/>
      <c r="M92" s="233" t="s">
        <v>19</v>
      </c>
      <c r="N92" s="234" t="s">
        <v>40</v>
      </c>
      <c r="O92" s="84"/>
      <c r="P92" s="235">
        <f>O92*H92</f>
        <v>0</v>
      </c>
      <c r="Q92" s="235">
        <v>0</v>
      </c>
      <c r="R92" s="235">
        <f>Q92*H92</f>
        <v>0</v>
      </c>
      <c r="S92" s="235">
        <v>0</v>
      </c>
      <c r="T92" s="23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37" t="s">
        <v>235</v>
      </c>
      <c r="AT92" s="237" t="s">
        <v>152</v>
      </c>
      <c r="AU92" s="237" t="s">
        <v>78</v>
      </c>
      <c r="AY92" s="17" t="s">
        <v>150</v>
      </c>
      <c r="BE92" s="238">
        <f>IF(N92="základní",J92,0)</f>
        <v>0</v>
      </c>
      <c r="BF92" s="238">
        <f>IF(N92="snížená",J92,0)</f>
        <v>0</v>
      </c>
      <c r="BG92" s="238">
        <f>IF(N92="zákl. přenesená",J92,0)</f>
        <v>0</v>
      </c>
      <c r="BH92" s="238">
        <f>IF(N92="sníž. přenesená",J92,0)</f>
        <v>0</v>
      </c>
      <c r="BI92" s="238">
        <f>IF(N92="nulová",J92,0)</f>
        <v>0</v>
      </c>
      <c r="BJ92" s="17" t="s">
        <v>76</v>
      </c>
      <c r="BK92" s="238">
        <f>ROUND(I92*H92,2)</f>
        <v>0</v>
      </c>
      <c r="BL92" s="17" t="s">
        <v>235</v>
      </c>
      <c r="BM92" s="237" t="s">
        <v>361</v>
      </c>
    </row>
    <row r="93" s="2" customFormat="1" ht="16.5" customHeight="1">
      <c r="A93" s="38"/>
      <c r="B93" s="39"/>
      <c r="C93" s="251" t="s">
        <v>157</v>
      </c>
      <c r="D93" s="251" t="s">
        <v>166</v>
      </c>
      <c r="E93" s="252" t="s">
        <v>362</v>
      </c>
      <c r="F93" s="253" t="s">
        <v>363</v>
      </c>
      <c r="G93" s="254" t="s">
        <v>208</v>
      </c>
      <c r="H93" s="255">
        <v>8</v>
      </c>
      <c r="I93" s="256"/>
      <c r="J93" s="257">
        <f>ROUND(I93*H93,2)</f>
        <v>0</v>
      </c>
      <c r="K93" s="253" t="s">
        <v>19</v>
      </c>
      <c r="L93" s="258"/>
      <c r="M93" s="280" t="s">
        <v>19</v>
      </c>
      <c r="N93" s="281" t="s">
        <v>40</v>
      </c>
      <c r="O93" s="277"/>
      <c r="P93" s="278">
        <f>O93*H93</f>
        <v>0</v>
      </c>
      <c r="Q93" s="278">
        <v>0.00214</v>
      </c>
      <c r="R93" s="278">
        <f>Q93*H93</f>
        <v>0.01712</v>
      </c>
      <c r="S93" s="278">
        <v>0</v>
      </c>
      <c r="T93" s="279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37" t="s">
        <v>295</v>
      </c>
      <c r="AT93" s="237" t="s">
        <v>166</v>
      </c>
      <c r="AU93" s="237" t="s">
        <v>78</v>
      </c>
      <c r="AY93" s="17" t="s">
        <v>150</v>
      </c>
      <c r="BE93" s="238">
        <f>IF(N93="základní",J93,0)</f>
        <v>0</v>
      </c>
      <c r="BF93" s="238">
        <f>IF(N93="snížená",J93,0)</f>
        <v>0</v>
      </c>
      <c r="BG93" s="238">
        <f>IF(N93="zákl. přenesená",J93,0)</f>
        <v>0</v>
      </c>
      <c r="BH93" s="238">
        <f>IF(N93="sníž. přenesená",J93,0)</f>
        <v>0</v>
      </c>
      <c r="BI93" s="238">
        <f>IF(N93="nulová",J93,0)</f>
        <v>0</v>
      </c>
      <c r="BJ93" s="17" t="s">
        <v>76</v>
      </c>
      <c r="BK93" s="238">
        <f>ROUND(I93*H93,2)</f>
        <v>0</v>
      </c>
      <c r="BL93" s="17" t="s">
        <v>235</v>
      </c>
      <c r="BM93" s="237" t="s">
        <v>364</v>
      </c>
    </row>
    <row r="94" s="2" customFormat="1" ht="6.96" customHeight="1">
      <c r="A94" s="38"/>
      <c r="B94" s="59"/>
      <c r="C94" s="60"/>
      <c r="D94" s="60"/>
      <c r="E94" s="60"/>
      <c r="F94" s="60"/>
      <c r="G94" s="60"/>
      <c r="H94" s="60"/>
      <c r="I94" s="175"/>
      <c r="J94" s="60"/>
      <c r="K94" s="60"/>
      <c r="L94" s="44"/>
      <c r="M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</sheetData>
  <sheetProtection sheet="1" autoFilter="0" formatColumns="0" formatRows="0" objects="1" scenarios="1" spinCount="100000" saltValue="UXlbDR/DMxZR9ixiUyXnIE5bOB6vW4uxgCsjCNtivUJcKztjh+Y1Oqcc/qmlLSEk4F9Kk8EdiQ3y7/pDmh5LFA==" hashValue="u5N03C/eVpK9d21EDhH2ZXhfee3Fqlz6vomGAt9kBMCbpW47Qfde2UzK254Q82CZwQ5M7AjfUPteo9zJ0L7jTQ==" algorithmName="SHA-512" password="CC35"/>
  <autoFilter ref="C86:K9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78</v>
      </c>
    </row>
    <row r="4" s="1" customFormat="1" ht="24.96" customHeight="1">
      <c r="B4" s="20"/>
      <c r="D4" s="142" t="s">
        <v>111</v>
      </c>
      <c r="I4" s="138"/>
      <c r="L4" s="20"/>
      <c r="M4" s="143" t="s">
        <v>10</v>
      </c>
      <c r="AT4" s="17" t="s">
        <v>4</v>
      </c>
    </row>
    <row r="5" s="1" customFormat="1" ht="6.96" customHeight="1">
      <c r="B5" s="20"/>
      <c r="I5" s="138"/>
      <c r="L5" s="20"/>
    </row>
    <row r="6" s="1" customFormat="1" ht="12" customHeight="1">
      <c r="B6" s="20"/>
      <c r="D6" s="144" t="s">
        <v>16</v>
      </c>
      <c r="I6" s="138"/>
      <c r="L6" s="20"/>
    </row>
    <row r="7" s="1" customFormat="1" ht="16.5" customHeight="1">
      <c r="B7" s="20"/>
      <c r="E7" s="145" t="str">
        <f>'Rekapitulace zakázky'!K6</f>
        <v>Oprava příjezdového podchodu Brno hl.n.</v>
      </c>
      <c r="F7" s="144"/>
      <c r="G7" s="144"/>
      <c r="H7" s="144"/>
      <c r="I7" s="138"/>
      <c r="L7" s="20"/>
    </row>
    <row r="8" s="1" customFormat="1" ht="12" customHeight="1">
      <c r="B8" s="20"/>
      <c r="D8" s="144" t="s">
        <v>112</v>
      </c>
      <c r="I8" s="138"/>
      <c r="L8" s="20"/>
    </row>
    <row r="9" s="2" customFormat="1" ht="16.5" customHeight="1">
      <c r="A9" s="38"/>
      <c r="B9" s="44"/>
      <c r="C9" s="38"/>
      <c r="D9" s="38"/>
      <c r="E9" s="145" t="s">
        <v>113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114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8" t="s">
        <v>365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19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21</v>
      </c>
      <c r="E14" s="38"/>
      <c r="F14" s="133" t="s">
        <v>22</v>
      </c>
      <c r="G14" s="38"/>
      <c r="H14" s="38"/>
      <c r="I14" s="149" t="s">
        <v>23</v>
      </c>
      <c r="J14" s="150" t="str">
        <f>'Rekapitulace zakázky'!AN8</f>
        <v>3. 2. 2020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9" t="s">
        <v>26</v>
      </c>
      <c r="J16" s="133" t="str">
        <f>IF('Rekapitulace zakázky'!AN10="","",'Rekapitulace zakázky'!AN10)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zakázky'!E11="","",'Rekapitulace zakázky'!E11)</f>
        <v xml:space="preserve"> </v>
      </c>
      <c r="F17" s="38"/>
      <c r="G17" s="38"/>
      <c r="H17" s="38"/>
      <c r="I17" s="149" t="s">
        <v>27</v>
      </c>
      <c r="J17" s="133" t="str">
        <f>IF('Rekapitulace zakázky'!AN11="","",'Rekapitulace zakázky'!AN11)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28</v>
      </c>
      <c r="E19" s="38"/>
      <c r="F19" s="38"/>
      <c r="G19" s="38"/>
      <c r="H19" s="38"/>
      <c r="I19" s="149" t="s">
        <v>26</v>
      </c>
      <c r="J19" s="33" t="str">
        <f>'Rekapitulace zakázky'!AN13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3"/>
      <c r="G20" s="133"/>
      <c r="H20" s="133"/>
      <c r="I20" s="149" t="s">
        <v>27</v>
      </c>
      <c r="J20" s="33" t="str">
        <f>'Rekapitulace zakázky'!AN14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30</v>
      </c>
      <c r="E22" s="38"/>
      <c r="F22" s="38"/>
      <c r="G22" s="38"/>
      <c r="H22" s="38"/>
      <c r="I22" s="149" t="s">
        <v>26</v>
      </c>
      <c r="J22" s="133" t="str">
        <f>IF('Rekapitulace zakázky'!AN16="","",'Rekapitulace zakázky'!AN16)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9" t="s">
        <v>27</v>
      </c>
      <c r="J23" s="133" t="str">
        <f>IF('Rekapitulace zakázky'!AN17="","",'Rekapitulace zakázky'!AN17)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32</v>
      </c>
      <c r="E25" s="38"/>
      <c r="F25" s="38"/>
      <c r="G25" s="38"/>
      <c r="H25" s="38"/>
      <c r="I25" s="149" t="s">
        <v>26</v>
      </c>
      <c r="J25" s="133" t="str">
        <f>IF('Rekapitulace zakázky'!AN19="","",'Rekapitulace zakázky'!AN19)</f>
        <v/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zakázky'!E20="","",'Rekapitulace zakázky'!E20)</f>
        <v xml:space="preserve"> </v>
      </c>
      <c r="F26" s="38"/>
      <c r="G26" s="38"/>
      <c r="H26" s="38"/>
      <c r="I26" s="149" t="s">
        <v>27</v>
      </c>
      <c r="J26" s="133" t="str">
        <f>IF('Rekapitulace zakázky'!AN20="","",'Rekapitulace zakázky'!AN20)</f>
        <v/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33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35</v>
      </c>
      <c r="E32" s="38"/>
      <c r="F32" s="38"/>
      <c r="G32" s="38"/>
      <c r="H32" s="38"/>
      <c r="I32" s="146"/>
      <c r="J32" s="159">
        <f>ROUND(J86,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37</v>
      </c>
      <c r="G34" s="38"/>
      <c r="H34" s="38"/>
      <c r="I34" s="161" t="s">
        <v>36</v>
      </c>
      <c r="J34" s="160" t="s">
        <v>38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39</v>
      </c>
      <c r="E35" s="144" t="s">
        <v>40</v>
      </c>
      <c r="F35" s="163">
        <f>ROUND((SUM(BE86:BE104)),  2)</f>
        <v>0</v>
      </c>
      <c r="G35" s="38"/>
      <c r="H35" s="38"/>
      <c r="I35" s="164">
        <v>0.20999999999999999</v>
      </c>
      <c r="J35" s="163">
        <f>ROUND(((SUM(BE86:BE104))*I35),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4" t="s">
        <v>41</v>
      </c>
      <c r="F36" s="163">
        <f>ROUND((SUM(BF86:BF104)),  2)</f>
        <v>0</v>
      </c>
      <c r="G36" s="38"/>
      <c r="H36" s="38"/>
      <c r="I36" s="164">
        <v>0.14999999999999999</v>
      </c>
      <c r="J36" s="163">
        <f>ROUND(((SUM(BF86:BF104))*I36),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42</v>
      </c>
      <c r="F37" s="163">
        <f>ROUND((SUM(BG86:BG104)),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43</v>
      </c>
      <c r="F38" s="163">
        <f>ROUND((SUM(BH86:BH104)),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44</v>
      </c>
      <c r="F39" s="163">
        <f>ROUND((SUM(BI86:BI104)),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116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9" t="str">
        <f>E7</f>
        <v>Oprava příjezdového podchodu Brno hl.n.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112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9" t="s">
        <v>113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114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03 - Elektroinstalace SŽ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149" t="s">
        <v>23</v>
      </c>
      <c r="J56" s="72" t="str">
        <f>IF(J14="","",J14)</f>
        <v>3. 2. 2020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149" t="s">
        <v>30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149" t="s">
        <v>32</v>
      </c>
      <c r="J59" s="36" t="str">
        <f>E26</f>
        <v xml:space="preserve"> 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117</v>
      </c>
      <c r="D61" s="181"/>
      <c r="E61" s="181"/>
      <c r="F61" s="181"/>
      <c r="G61" s="181"/>
      <c r="H61" s="181"/>
      <c r="I61" s="182"/>
      <c r="J61" s="183" t="s">
        <v>118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67</v>
      </c>
      <c r="D63" s="40"/>
      <c r="E63" s="40"/>
      <c r="F63" s="40"/>
      <c r="G63" s="40"/>
      <c r="H63" s="40"/>
      <c r="I63" s="146"/>
      <c r="J63" s="102">
        <f>J86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119</v>
      </c>
    </row>
    <row r="64" s="9" customFormat="1" ht="24.96" customHeight="1">
      <c r="A64" s="9"/>
      <c r="B64" s="185"/>
      <c r="C64" s="186"/>
      <c r="D64" s="187" t="s">
        <v>366</v>
      </c>
      <c r="E64" s="188"/>
      <c r="F64" s="188"/>
      <c r="G64" s="188"/>
      <c r="H64" s="188"/>
      <c r="I64" s="189"/>
      <c r="J64" s="190">
        <f>J87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146"/>
      <c r="J65" s="40"/>
      <c r="K65" s="40"/>
      <c r="L65" s="14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175"/>
      <c r="J66" s="60"/>
      <c r="K66" s="60"/>
      <c r="L66" s="14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178"/>
      <c r="J70" s="62"/>
      <c r="K70" s="62"/>
      <c r="L70" s="14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135</v>
      </c>
      <c r="D71" s="40"/>
      <c r="E71" s="40"/>
      <c r="F71" s="40"/>
      <c r="G71" s="40"/>
      <c r="H71" s="40"/>
      <c r="I71" s="146"/>
      <c r="J71" s="40"/>
      <c r="K71" s="40"/>
      <c r="L71" s="14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146"/>
      <c r="J72" s="40"/>
      <c r="K72" s="40"/>
      <c r="L72" s="14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146"/>
      <c r="J73" s="40"/>
      <c r="K73" s="4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79" t="str">
        <f>E7</f>
        <v>Oprava příjezdového podchodu Brno hl.n.</v>
      </c>
      <c r="F74" s="32"/>
      <c r="G74" s="32"/>
      <c r="H74" s="32"/>
      <c r="I74" s="146"/>
      <c r="J74" s="40"/>
      <c r="K74" s="4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112</v>
      </c>
      <c r="D75" s="22"/>
      <c r="E75" s="22"/>
      <c r="F75" s="22"/>
      <c r="G75" s="22"/>
      <c r="H75" s="22"/>
      <c r="I75" s="138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79" t="s">
        <v>113</v>
      </c>
      <c r="F76" s="40"/>
      <c r="G76" s="40"/>
      <c r="H76" s="40"/>
      <c r="I76" s="146"/>
      <c r="J76" s="40"/>
      <c r="K76" s="40"/>
      <c r="L76" s="14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114</v>
      </c>
      <c r="D77" s="40"/>
      <c r="E77" s="40"/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03 - Elektroinstalace SŽ</v>
      </c>
      <c r="F78" s="40"/>
      <c r="G78" s="40"/>
      <c r="H78" s="40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F14</f>
        <v xml:space="preserve"> </v>
      </c>
      <c r="G80" s="40"/>
      <c r="H80" s="40"/>
      <c r="I80" s="149" t="s">
        <v>23</v>
      </c>
      <c r="J80" s="72" t="str">
        <f>IF(J14="","",J14)</f>
        <v>3. 2. 2020</v>
      </c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E17</f>
        <v xml:space="preserve"> </v>
      </c>
      <c r="G82" s="40"/>
      <c r="H82" s="40"/>
      <c r="I82" s="149" t="s">
        <v>30</v>
      </c>
      <c r="J82" s="36" t="str">
        <f>E23</f>
        <v xml:space="preserve"> </v>
      </c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28</v>
      </c>
      <c r="D83" s="40"/>
      <c r="E83" s="40"/>
      <c r="F83" s="27" t="str">
        <f>IF(E20="","",E20)</f>
        <v>Vyplň údaj</v>
      </c>
      <c r="G83" s="40"/>
      <c r="H83" s="40"/>
      <c r="I83" s="149" t="s">
        <v>32</v>
      </c>
      <c r="J83" s="36" t="str">
        <f>E26</f>
        <v xml:space="preserve"> </v>
      </c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146"/>
      <c r="J84" s="40"/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98"/>
      <c r="B85" s="199"/>
      <c r="C85" s="200" t="s">
        <v>136</v>
      </c>
      <c r="D85" s="201" t="s">
        <v>54</v>
      </c>
      <c r="E85" s="201" t="s">
        <v>50</v>
      </c>
      <c r="F85" s="201" t="s">
        <v>51</v>
      </c>
      <c r="G85" s="201" t="s">
        <v>137</v>
      </c>
      <c r="H85" s="201" t="s">
        <v>138</v>
      </c>
      <c r="I85" s="202" t="s">
        <v>139</v>
      </c>
      <c r="J85" s="201" t="s">
        <v>118</v>
      </c>
      <c r="K85" s="203" t="s">
        <v>140</v>
      </c>
      <c r="L85" s="204"/>
      <c r="M85" s="92" t="s">
        <v>19</v>
      </c>
      <c r="N85" s="93" t="s">
        <v>39</v>
      </c>
      <c r="O85" s="93" t="s">
        <v>141</v>
      </c>
      <c r="P85" s="93" t="s">
        <v>142</v>
      </c>
      <c r="Q85" s="93" t="s">
        <v>143</v>
      </c>
      <c r="R85" s="93" t="s">
        <v>144</v>
      </c>
      <c r="S85" s="93" t="s">
        <v>145</v>
      </c>
      <c r="T85" s="94" t="s">
        <v>146</v>
      </c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</row>
    <row r="86" s="2" customFormat="1" ht="22.8" customHeight="1">
      <c r="A86" s="38"/>
      <c r="B86" s="39"/>
      <c r="C86" s="99" t="s">
        <v>147</v>
      </c>
      <c r="D86" s="40"/>
      <c r="E86" s="40"/>
      <c r="F86" s="40"/>
      <c r="G86" s="40"/>
      <c r="H86" s="40"/>
      <c r="I86" s="146"/>
      <c r="J86" s="205">
        <f>BK86</f>
        <v>0</v>
      </c>
      <c r="K86" s="40"/>
      <c r="L86" s="44"/>
      <c r="M86" s="95"/>
      <c r="N86" s="206"/>
      <c r="O86" s="96"/>
      <c r="P86" s="207">
        <f>P87</f>
        <v>0</v>
      </c>
      <c r="Q86" s="96"/>
      <c r="R86" s="207">
        <f>R87</f>
        <v>0</v>
      </c>
      <c r="S86" s="96"/>
      <c r="T86" s="208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68</v>
      </c>
      <c r="AU86" s="17" t="s">
        <v>119</v>
      </c>
      <c r="BK86" s="209">
        <f>BK87</f>
        <v>0</v>
      </c>
    </row>
    <row r="87" s="12" customFormat="1" ht="25.92" customHeight="1">
      <c r="A87" s="12"/>
      <c r="B87" s="210"/>
      <c r="C87" s="211"/>
      <c r="D87" s="212" t="s">
        <v>68</v>
      </c>
      <c r="E87" s="213" t="s">
        <v>367</v>
      </c>
      <c r="F87" s="213" t="s">
        <v>368</v>
      </c>
      <c r="G87" s="211"/>
      <c r="H87" s="211"/>
      <c r="I87" s="214"/>
      <c r="J87" s="215">
        <f>BK87</f>
        <v>0</v>
      </c>
      <c r="K87" s="211"/>
      <c r="L87" s="216"/>
      <c r="M87" s="217"/>
      <c r="N87" s="218"/>
      <c r="O87" s="218"/>
      <c r="P87" s="219">
        <f>SUM(P88:P104)</f>
        <v>0</v>
      </c>
      <c r="Q87" s="218"/>
      <c r="R87" s="219">
        <f>SUM(R88:R104)</f>
        <v>0</v>
      </c>
      <c r="S87" s="218"/>
      <c r="T87" s="220">
        <f>SUM(T88:T104)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21" t="s">
        <v>157</v>
      </c>
      <c r="AT87" s="222" t="s">
        <v>68</v>
      </c>
      <c r="AU87" s="222" t="s">
        <v>69</v>
      </c>
      <c r="AY87" s="221" t="s">
        <v>150</v>
      </c>
      <c r="BK87" s="223">
        <f>SUM(BK88:BK104)</f>
        <v>0</v>
      </c>
    </row>
    <row r="88" s="2" customFormat="1" ht="21.75" customHeight="1">
      <c r="A88" s="38"/>
      <c r="B88" s="39"/>
      <c r="C88" s="226" t="s">
        <v>76</v>
      </c>
      <c r="D88" s="226" t="s">
        <v>152</v>
      </c>
      <c r="E88" s="227" t="s">
        <v>369</v>
      </c>
      <c r="F88" s="228" t="s">
        <v>370</v>
      </c>
      <c r="G88" s="229" t="s">
        <v>208</v>
      </c>
      <c r="H88" s="230">
        <v>1</v>
      </c>
      <c r="I88" s="231"/>
      <c r="J88" s="232">
        <f>ROUND(I88*H88,2)</f>
        <v>0</v>
      </c>
      <c r="K88" s="228" t="s">
        <v>371</v>
      </c>
      <c r="L88" s="44"/>
      <c r="M88" s="233" t="s">
        <v>19</v>
      </c>
      <c r="N88" s="234" t="s">
        <v>40</v>
      </c>
      <c r="O88" s="84"/>
      <c r="P88" s="235">
        <f>O88*H88</f>
        <v>0</v>
      </c>
      <c r="Q88" s="235">
        <v>0</v>
      </c>
      <c r="R88" s="235">
        <f>Q88*H88</f>
        <v>0</v>
      </c>
      <c r="S88" s="235">
        <v>0</v>
      </c>
      <c r="T88" s="23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37" t="s">
        <v>372</v>
      </c>
      <c r="AT88" s="237" t="s">
        <v>152</v>
      </c>
      <c r="AU88" s="237" t="s">
        <v>76</v>
      </c>
      <c r="AY88" s="17" t="s">
        <v>150</v>
      </c>
      <c r="BE88" s="238">
        <f>IF(N88="základní",J88,0)</f>
        <v>0</v>
      </c>
      <c r="BF88" s="238">
        <f>IF(N88="snížená",J88,0)</f>
        <v>0</v>
      </c>
      <c r="BG88" s="238">
        <f>IF(N88="zákl. přenesená",J88,0)</f>
        <v>0</v>
      </c>
      <c r="BH88" s="238">
        <f>IF(N88="sníž. přenesená",J88,0)</f>
        <v>0</v>
      </c>
      <c r="BI88" s="238">
        <f>IF(N88="nulová",J88,0)</f>
        <v>0</v>
      </c>
      <c r="BJ88" s="17" t="s">
        <v>76</v>
      </c>
      <c r="BK88" s="238">
        <f>ROUND(I88*H88,2)</f>
        <v>0</v>
      </c>
      <c r="BL88" s="17" t="s">
        <v>372</v>
      </c>
      <c r="BM88" s="237" t="s">
        <v>373</v>
      </c>
    </row>
    <row r="89" s="2" customFormat="1" ht="21.75" customHeight="1">
      <c r="A89" s="38"/>
      <c r="B89" s="39"/>
      <c r="C89" s="226" t="s">
        <v>78</v>
      </c>
      <c r="D89" s="226" t="s">
        <v>152</v>
      </c>
      <c r="E89" s="227" t="s">
        <v>374</v>
      </c>
      <c r="F89" s="228" t="s">
        <v>375</v>
      </c>
      <c r="G89" s="229" t="s">
        <v>188</v>
      </c>
      <c r="H89" s="230">
        <v>60</v>
      </c>
      <c r="I89" s="231"/>
      <c r="J89" s="232">
        <f>ROUND(I89*H89,2)</f>
        <v>0</v>
      </c>
      <c r="K89" s="228" t="s">
        <v>371</v>
      </c>
      <c r="L89" s="44"/>
      <c r="M89" s="233" t="s">
        <v>19</v>
      </c>
      <c r="N89" s="234" t="s">
        <v>40</v>
      </c>
      <c r="O89" s="84"/>
      <c r="P89" s="235">
        <f>O89*H89</f>
        <v>0</v>
      </c>
      <c r="Q89" s="235">
        <v>0</v>
      </c>
      <c r="R89" s="235">
        <f>Q89*H89</f>
        <v>0</v>
      </c>
      <c r="S89" s="235">
        <v>0</v>
      </c>
      <c r="T89" s="23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37" t="s">
        <v>372</v>
      </c>
      <c r="AT89" s="237" t="s">
        <v>152</v>
      </c>
      <c r="AU89" s="237" t="s">
        <v>76</v>
      </c>
      <c r="AY89" s="17" t="s">
        <v>150</v>
      </c>
      <c r="BE89" s="238">
        <f>IF(N89="základní",J89,0)</f>
        <v>0</v>
      </c>
      <c r="BF89" s="238">
        <f>IF(N89="snížená",J89,0)</f>
        <v>0</v>
      </c>
      <c r="BG89" s="238">
        <f>IF(N89="zákl. přenesená",J89,0)</f>
        <v>0</v>
      </c>
      <c r="BH89" s="238">
        <f>IF(N89="sníž. přenesená",J89,0)</f>
        <v>0</v>
      </c>
      <c r="BI89" s="238">
        <f>IF(N89="nulová",J89,0)</f>
        <v>0</v>
      </c>
      <c r="BJ89" s="17" t="s">
        <v>76</v>
      </c>
      <c r="BK89" s="238">
        <f>ROUND(I89*H89,2)</f>
        <v>0</v>
      </c>
      <c r="BL89" s="17" t="s">
        <v>372</v>
      </c>
      <c r="BM89" s="237" t="s">
        <v>376</v>
      </c>
    </row>
    <row r="90" s="2" customFormat="1" ht="21.75" customHeight="1">
      <c r="A90" s="38"/>
      <c r="B90" s="39"/>
      <c r="C90" s="251" t="s">
        <v>165</v>
      </c>
      <c r="D90" s="251" t="s">
        <v>166</v>
      </c>
      <c r="E90" s="252" t="s">
        <v>377</v>
      </c>
      <c r="F90" s="253" t="s">
        <v>378</v>
      </c>
      <c r="G90" s="254" t="s">
        <v>208</v>
      </c>
      <c r="H90" s="255">
        <v>1</v>
      </c>
      <c r="I90" s="256"/>
      <c r="J90" s="257">
        <f>ROUND(I90*H90,2)</f>
        <v>0</v>
      </c>
      <c r="K90" s="253" t="s">
        <v>371</v>
      </c>
      <c r="L90" s="258"/>
      <c r="M90" s="259" t="s">
        <v>19</v>
      </c>
      <c r="N90" s="260" t="s">
        <v>40</v>
      </c>
      <c r="O90" s="84"/>
      <c r="P90" s="235">
        <f>O90*H90</f>
        <v>0</v>
      </c>
      <c r="Q90" s="235">
        <v>0</v>
      </c>
      <c r="R90" s="235">
        <f>Q90*H90</f>
        <v>0</v>
      </c>
      <c r="S90" s="235">
        <v>0</v>
      </c>
      <c r="T90" s="23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37" t="s">
        <v>379</v>
      </c>
      <c r="AT90" s="237" t="s">
        <v>166</v>
      </c>
      <c r="AU90" s="237" t="s">
        <v>76</v>
      </c>
      <c r="AY90" s="17" t="s">
        <v>150</v>
      </c>
      <c r="BE90" s="238">
        <f>IF(N90="základní",J90,0)</f>
        <v>0</v>
      </c>
      <c r="BF90" s="238">
        <f>IF(N90="snížená",J90,0)</f>
        <v>0</v>
      </c>
      <c r="BG90" s="238">
        <f>IF(N90="zákl. přenesená",J90,0)</f>
        <v>0</v>
      </c>
      <c r="BH90" s="238">
        <f>IF(N90="sníž. přenesená",J90,0)</f>
        <v>0</v>
      </c>
      <c r="BI90" s="238">
        <f>IF(N90="nulová",J90,0)</f>
        <v>0</v>
      </c>
      <c r="BJ90" s="17" t="s">
        <v>76</v>
      </c>
      <c r="BK90" s="238">
        <f>ROUND(I90*H90,2)</f>
        <v>0</v>
      </c>
      <c r="BL90" s="17" t="s">
        <v>379</v>
      </c>
      <c r="BM90" s="237" t="s">
        <v>380</v>
      </c>
    </row>
    <row r="91" s="2" customFormat="1">
      <c r="A91" s="38"/>
      <c r="B91" s="39"/>
      <c r="C91" s="40"/>
      <c r="D91" s="241" t="s">
        <v>194</v>
      </c>
      <c r="E91" s="40"/>
      <c r="F91" s="261" t="s">
        <v>381</v>
      </c>
      <c r="G91" s="40"/>
      <c r="H91" s="40"/>
      <c r="I91" s="146"/>
      <c r="J91" s="40"/>
      <c r="K91" s="40"/>
      <c r="L91" s="44"/>
      <c r="M91" s="262"/>
      <c r="N91" s="26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194</v>
      </c>
      <c r="AU91" s="17" t="s">
        <v>76</v>
      </c>
    </row>
    <row r="92" s="2" customFormat="1" ht="21.75" customHeight="1">
      <c r="A92" s="38"/>
      <c r="B92" s="39"/>
      <c r="C92" s="226" t="s">
        <v>157</v>
      </c>
      <c r="D92" s="226" t="s">
        <v>152</v>
      </c>
      <c r="E92" s="227" t="s">
        <v>382</v>
      </c>
      <c r="F92" s="228" t="s">
        <v>383</v>
      </c>
      <c r="G92" s="229" t="s">
        <v>188</v>
      </c>
      <c r="H92" s="230">
        <v>550</v>
      </c>
      <c r="I92" s="231"/>
      <c r="J92" s="232">
        <f>ROUND(I92*H92,2)</f>
        <v>0</v>
      </c>
      <c r="K92" s="228" t="s">
        <v>371</v>
      </c>
      <c r="L92" s="44"/>
      <c r="M92" s="233" t="s">
        <v>19</v>
      </c>
      <c r="N92" s="234" t="s">
        <v>40</v>
      </c>
      <c r="O92" s="84"/>
      <c r="P92" s="235">
        <f>O92*H92</f>
        <v>0</v>
      </c>
      <c r="Q92" s="235">
        <v>0</v>
      </c>
      <c r="R92" s="235">
        <f>Q92*H92</f>
        <v>0</v>
      </c>
      <c r="S92" s="235">
        <v>0</v>
      </c>
      <c r="T92" s="23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37" t="s">
        <v>384</v>
      </c>
      <c r="AT92" s="237" t="s">
        <v>152</v>
      </c>
      <c r="AU92" s="237" t="s">
        <v>76</v>
      </c>
      <c r="AY92" s="17" t="s">
        <v>150</v>
      </c>
      <c r="BE92" s="238">
        <f>IF(N92="základní",J92,0)</f>
        <v>0</v>
      </c>
      <c r="BF92" s="238">
        <f>IF(N92="snížená",J92,0)</f>
        <v>0</v>
      </c>
      <c r="BG92" s="238">
        <f>IF(N92="zákl. přenesená",J92,0)</f>
        <v>0</v>
      </c>
      <c r="BH92" s="238">
        <f>IF(N92="sníž. přenesená",J92,0)</f>
        <v>0</v>
      </c>
      <c r="BI92" s="238">
        <f>IF(N92="nulová",J92,0)</f>
        <v>0</v>
      </c>
      <c r="BJ92" s="17" t="s">
        <v>76</v>
      </c>
      <c r="BK92" s="238">
        <f>ROUND(I92*H92,2)</f>
        <v>0</v>
      </c>
      <c r="BL92" s="17" t="s">
        <v>384</v>
      </c>
      <c r="BM92" s="237" t="s">
        <v>385</v>
      </c>
    </row>
    <row r="93" s="2" customFormat="1" ht="21.75" customHeight="1">
      <c r="A93" s="38"/>
      <c r="B93" s="39"/>
      <c r="C93" s="251" t="s">
        <v>180</v>
      </c>
      <c r="D93" s="251" t="s">
        <v>166</v>
      </c>
      <c r="E93" s="252" t="s">
        <v>386</v>
      </c>
      <c r="F93" s="253" t="s">
        <v>387</v>
      </c>
      <c r="G93" s="254" t="s">
        <v>208</v>
      </c>
      <c r="H93" s="255">
        <v>1</v>
      </c>
      <c r="I93" s="256"/>
      <c r="J93" s="257">
        <f>ROUND(I93*H93,2)</f>
        <v>0</v>
      </c>
      <c r="K93" s="253" t="s">
        <v>371</v>
      </c>
      <c r="L93" s="258"/>
      <c r="M93" s="259" t="s">
        <v>19</v>
      </c>
      <c r="N93" s="260" t="s">
        <v>40</v>
      </c>
      <c r="O93" s="84"/>
      <c r="P93" s="235">
        <f>O93*H93</f>
        <v>0</v>
      </c>
      <c r="Q93" s="235">
        <v>0</v>
      </c>
      <c r="R93" s="235">
        <f>Q93*H93</f>
        <v>0</v>
      </c>
      <c r="S93" s="235">
        <v>0</v>
      </c>
      <c r="T93" s="23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37" t="s">
        <v>379</v>
      </c>
      <c r="AT93" s="237" t="s">
        <v>166</v>
      </c>
      <c r="AU93" s="237" t="s">
        <v>76</v>
      </c>
      <c r="AY93" s="17" t="s">
        <v>150</v>
      </c>
      <c r="BE93" s="238">
        <f>IF(N93="základní",J93,0)</f>
        <v>0</v>
      </c>
      <c r="BF93" s="238">
        <f>IF(N93="snížená",J93,0)</f>
        <v>0</v>
      </c>
      <c r="BG93" s="238">
        <f>IF(N93="zákl. přenesená",J93,0)</f>
        <v>0</v>
      </c>
      <c r="BH93" s="238">
        <f>IF(N93="sníž. přenesená",J93,0)</f>
        <v>0</v>
      </c>
      <c r="BI93" s="238">
        <f>IF(N93="nulová",J93,0)</f>
        <v>0</v>
      </c>
      <c r="BJ93" s="17" t="s">
        <v>76</v>
      </c>
      <c r="BK93" s="238">
        <f>ROUND(I93*H93,2)</f>
        <v>0</v>
      </c>
      <c r="BL93" s="17" t="s">
        <v>379</v>
      </c>
      <c r="BM93" s="237" t="s">
        <v>388</v>
      </c>
    </row>
    <row r="94" s="2" customFormat="1" ht="21.75" customHeight="1">
      <c r="A94" s="38"/>
      <c r="B94" s="39"/>
      <c r="C94" s="226" t="s">
        <v>185</v>
      </c>
      <c r="D94" s="226" t="s">
        <v>152</v>
      </c>
      <c r="E94" s="227" t="s">
        <v>389</v>
      </c>
      <c r="F94" s="228" t="s">
        <v>390</v>
      </c>
      <c r="G94" s="229" t="s">
        <v>208</v>
      </c>
      <c r="H94" s="230">
        <v>27</v>
      </c>
      <c r="I94" s="231"/>
      <c r="J94" s="232">
        <f>ROUND(I94*H94,2)</f>
        <v>0</v>
      </c>
      <c r="K94" s="228" t="s">
        <v>371</v>
      </c>
      <c r="L94" s="44"/>
      <c r="M94" s="233" t="s">
        <v>19</v>
      </c>
      <c r="N94" s="234" t="s">
        <v>40</v>
      </c>
      <c r="O94" s="84"/>
      <c r="P94" s="235">
        <f>O94*H94</f>
        <v>0</v>
      </c>
      <c r="Q94" s="235">
        <v>0</v>
      </c>
      <c r="R94" s="235">
        <f>Q94*H94</f>
        <v>0</v>
      </c>
      <c r="S94" s="235">
        <v>0</v>
      </c>
      <c r="T94" s="23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37" t="s">
        <v>384</v>
      </c>
      <c r="AT94" s="237" t="s">
        <v>152</v>
      </c>
      <c r="AU94" s="237" t="s">
        <v>76</v>
      </c>
      <c r="AY94" s="17" t="s">
        <v>150</v>
      </c>
      <c r="BE94" s="238">
        <f>IF(N94="základní",J94,0)</f>
        <v>0</v>
      </c>
      <c r="BF94" s="238">
        <f>IF(N94="snížená",J94,0)</f>
        <v>0</v>
      </c>
      <c r="BG94" s="238">
        <f>IF(N94="zákl. přenesená",J94,0)</f>
        <v>0</v>
      </c>
      <c r="BH94" s="238">
        <f>IF(N94="sníž. přenesená",J94,0)</f>
        <v>0</v>
      </c>
      <c r="BI94" s="238">
        <f>IF(N94="nulová",J94,0)</f>
        <v>0</v>
      </c>
      <c r="BJ94" s="17" t="s">
        <v>76</v>
      </c>
      <c r="BK94" s="238">
        <f>ROUND(I94*H94,2)</f>
        <v>0</v>
      </c>
      <c r="BL94" s="17" t="s">
        <v>384</v>
      </c>
      <c r="BM94" s="237" t="s">
        <v>391</v>
      </c>
    </row>
    <row r="95" s="2" customFormat="1" ht="21.75" customHeight="1">
      <c r="A95" s="38"/>
      <c r="B95" s="39"/>
      <c r="C95" s="251" t="s">
        <v>190</v>
      </c>
      <c r="D95" s="251" t="s">
        <v>166</v>
      </c>
      <c r="E95" s="252" t="s">
        <v>392</v>
      </c>
      <c r="F95" s="253" t="s">
        <v>393</v>
      </c>
      <c r="G95" s="254" t="s">
        <v>188</v>
      </c>
      <c r="H95" s="255">
        <v>350</v>
      </c>
      <c r="I95" s="256"/>
      <c r="J95" s="257">
        <f>ROUND(I95*H95,2)</f>
        <v>0</v>
      </c>
      <c r="K95" s="253" t="s">
        <v>371</v>
      </c>
      <c r="L95" s="258"/>
      <c r="M95" s="259" t="s">
        <v>19</v>
      </c>
      <c r="N95" s="260" t="s">
        <v>40</v>
      </c>
      <c r="O95" s="84"/>
      <c r="P95" s="235">
        <f>O95*H95</f>
        <v>0</v>
      </c>
      <c r="Q95" s="235">
        <v>0</v>
      </c>
      <c r="R95" s="235">
        <f>Q95*H95</f>
        <v>0</v>
      </c>
      <c r="S95" s="235">
        <v>0</v>
      </c>
      <c r="T95" s="23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37" t="s">
        <v>379</v>
      </c>
      <c r="AT95" s="237" t="s">
        <v>166</v>
      </c>
      <c r="AU95" s="237" t="s">
        <v>76</v>
      </c>
      <c r="AY95" s="17" t="s">
        <v>150</v>
      </c>
      <c r="BE95" s="238">
        <f>IF(N95="základní",J95,0)</f>
        <v>0</v>
      </c>
      <c r="BF95" s="238">
        <f>IF(N95="snížená",J95,0)</f>
        <v>0</v>
      </c>
      <c r="BG95" s="238">
        <f>IF(N95="zákl. přenesená",J95,0)</f>
        <v>0</v>
      </c>
      <c r="BH95" s="238">
        <f>IF(N95="sníž. přenesená",J95,0)</f>
        <v>0</v>
      </c>
      <c r="BI95" s="238">
        <f>IF(N95="nulová",J95,0)</f>
        <v>0</v>
      </c>
      <c r="BJ95" s="17" t="s">
        <v>76</v>
      </c>
      <c r="BK95" s="238">
        <f>ROUND(I95*H95,2)</f>
        <v>0</v>
      </c>
      <c r="BL95" s="17" t="s">
        <v>379</v>
      </c>
      <c r="BM95" s="237" t="s">
        <v>394</v>
      </c>
    </row>
    <row r="96" s="2" customFormat="1">
      <c r="A96" s="38"/>
      <c r="B96" s="39"/>
      <c r="C96" s="40"/>
      <c r="D96" s="241" t="s">
        <v>194</v>
      </c>
      <c r="E96" s="40"/>
      <c r="F96" s="261" t="s">
        <v>395</v>
      </c>
      <c r="G96" s="40"/>
      <c r="H96" s="40"/>
      <c r="I96" s="146"/>
      <c r="J96" s="40"/>
      <c r="K96" s="40"/>
      <c r="L96" s="44"/>
      <c r="M96" s="262"/>
      <c r="N96" s="26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194</v>
      </c>
      <c r="AU96" s="17" t="s">
        <v>76</v>
      </c>
    </row>
    <row r="97" s="2" customFormat="1" ht="21.75" customHeight="1">
      <c r="A97" s="38"/>
      <c r="B97" s="39"/>
      <c r="C97" s="251" t="s">
        <v>170</v>
      </c>
      <c r="D97" s="251" t="s">
        <v>166</v>
      </c>
      <c r="E97" s="252" t="s">
        <v>396</v>
      </c>
      <c r="F97" s="253" t="s">
        <v>397</v>
      </c>
      <c r="G97" s="254" t="s">
        <v>188</v>
      </c>
      <c r="H97" s="255">
        <v>200</v>
      </c>
      <c r="I97" s="256"/>
      <c r="J97" s="257">
        <f>ROUND(I97*H97,2)</f>
        <v>0</v>
      </c>
      <c r="K97" s="253" t="s">
        <v>371</v>
      </c>
      <c r="L97" s="258"/>
      <c r="M97" s="259" t="s">
        <v>19</v>
      </c>
      <c r="N97" s="260" t="s">
        <v>40</v>
      </c>
      <c r="O97" s="84"/>
      <c r="P97" s="235">
        <f>O97*H97</f>
        <v>0</v>
      </c>
      <c r="Q97" s="235">
        <v>0</v>
      </c>
      <c r="R97" s="235">
        <f>Q97*H97</f>
        <v>0</v>
      </c>
      <c r="S97" s="235">
        <v>0</v>
      </c>
      <c r="T97" s="23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37" t="s">
        <v>379</v>
      </c>
      <c r="AT97" s="237" t="s">
        <v>166</v>
      </c>
      <c r="AU97" s="237" t="s">
        <v>76</v>
      </c>
      <c r="AY97" s="17" t="s">
        <v>150</v>
      </c>
      <c r="BE97" s="238">
        <f>IF(N97="základní",J97,0)</f>
        <v>0</v>
      </c>
      <c r="BF97" s="238">
        <f>IF(N97="snížená",J97,0)</f>
        <v>0</v>
      </c>
      <c r="BG97" s="238">
        <f>IF(N97="zákl. přenesená",J97,0)</f>
        <v>0</v>
      </c>
      <c r="BH97" s="238">
        <f>IF(N97="sníž. přenesená",J97,0)</f>
        <v>0</v>
      </c>
      <c r="BI97" s="238">
        <f>IF(N97="nulová",J97,0)</f>
        <v>0</v>
      </c>
      <c r="BJ97" s="17" t="s">
        <v>76</v>
      </c>
      <c r="BK97" s="238">
        <f>ROUND(I97*H97,2)</f>
        <v>0</v>
      </c>
      <c r="BL97" s="17" t="s">
        <v>379</v>
      </c>
      <c r="BM97" s="237" t="s">
        <v>398</v>
      </c>
    </row>
    <row r="98" s="2" customFormat="1" ht="21.75" customHeight="1">
      <c r="A98" s="38"/>
      <c r="B98" s="39"/>
      <c r="C98" s="226" t="s">
        <v>200</v>
      </c>
      <c r="D98" s="226" t="s">
        <v>152</v>
      </c>
      <c r="E98" s="227" t="s">
        <v>399</v>
      </c>
      <c r="F98" s="228" t="s">
        <v>400</v>
      </c>
      <c r="G98" s="229" t="s">
        <v>208</v>
      </c>
      <c r="H98" s="230">
        <v>30</v>
      </c>
      <c r="I98" s="231"/>
      <c r="J98" s="232">
        <f>ROUND(I98*H98,2)</f>
        <v>0</v>
      </c>
      <c r="K98" s="228" t="s">
        <v>371</v>
      </c>
      <c r="L98" s="44"/>
      <c r="M98" s="233" t="s">
        <v>19</v>
      </c>
      <c r="N98" s="234" t="s">
        <v>40</v>
      </c>
      <c r="O98" s="84"/>
      <c r="P98" s="235">
        <f>O98*H98</f>
        <v>0</v>
      </c>
      <c r="Q98" s="235">
        <v>0</v>
      </c>
      <c r="R98" s="235">
        <f>Q98*H98</f>
        <v>0</v>
      </c>
      <c r="S98" s="235">
        <v>0</v>
      </c>
      <c r="T98" s="23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37" t="s">
        <v>384</v>
      </c>
      <c r="AT98" s="237" t="s">
        <v>152</v>
      </c>
      <c r="AU98" s="237" t="s">
        <v>76</v>
      </c>
      <c r="AY98" s="17" t="s">
        <v>150</v>
      </c>
      <c r="BE98" s="238">
        <f>IF(N98="základní",J98,0)</f>
        <v>0</v>
      </c>
      <c r="BF98" s="238">
        <f>IF(N98="snížená",J98,0)</f>
        <v>0</v>
      </c>
      <c r="BG98" s="238">
        <f>IF(N98="zákl. přenesená",J98,0)</f>
        <v>0</v>
      </c>
      <c r="BH98" s="238">
        <f>IF(N98="sníž. přenesená",J98,0)</f>
        <v>0</v>
      </c>
      <c r="BI98" s="238">
        <f>IF(N98="nulová",J98,0)</f>
        <v>0</v>
      </c>
      <c r="BJ98" s="17" t="s">
        <v>76</v>
      </c>
      <c r="BK98" s="238">
        <f>ROUND(I98*H98,2)</f>
        <v>0</v>
      </c>
      <c r="BL98" s="17" t="s">
        <v>384</v>
      </c>
      <c r="BM98" s="237" t="s">
        <v>401</v>
      </c>
    </row>
    <row r="99" s="2" customFormat="1" ht="21.75" customHeight="1">
      <c r="A99" s="38"/>
      <c r="B99" s="39"/>
      <c r="C99" s="226" t="s">
        <v>205</v>
      </c>
      <c r="D99" s="226" t="s">
        <v>152</v>
      </c>
      <c r="E99" s="227" t="s">
        <v>402</v>
      </c>
      <c r="F99" s="228" t="s">
        <v>403</v>
      </c>
      <c r="G99" s="229" t="s">
        <v>208</v>
      </c>
      <c r="H99" s="230">
        <v>1</v>
      </c>
      <c r="I99" s="231"/>
      <c r="J99" s="232">
        <f>ROUND(I99*H99,2)</f>
        <v>0</v>
      </c>
      <c r="K99" s="228" t="s">
        <v>371</v>
      </c>
      <c r="L99" s="44"/>
      <c r="M99" s="233" t="s">
        <v>19</v>
      </c>
      <c r="N99" s="234" t="s">
        <v>40</v>
      </c>
      <c r="O99" s="84"/>
      <c r="P99" s="235">
        <f>O99*H99</f>
        <v>0</v>
      </c>
      <c r="Q99" s="235">
        <v>0</v>
      </c>
      <c r="R99" s="235">
        <f>Q99*H99</f>
        <v>0</v>
      </c>
      <c r="S99" s="235">
        <v>0</v>
      </c>
      <c r="T99" s="23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37" t="s">
        <v>372</v>
      </c>
      <c r="AT99" s="237" t="s">
        <v>152</v>
      </c>
      <c r="AU99" s="237" t="s">
        <v>76</v>
      </c>
      <c r="AY99" s="17" t="s">
        <v>150</v>
      </c>
      <c r="BE99" s="238">
        <f>IF(N99="základní",J99,0)</f>
        <v>0</v>
      </c>
      <c r="BF99" s="238">
        <f>IF(N99="snížená",J99,0)</f>
        <v>0</v>
      </c>
      <c r="BG99" s="238">
        <f>IF(N99="zákl. přenesená",J99,0)</f>
        <v>0</v>
      </c>
      <c r="BH99" s="238">
        <f>IF(N99="sníž. přenesená",J99,0)</f>
        <v>0</v>
      </c>
      <c r="BI99" s="238">
        <f>IF(N99="nulová",J99,0)</f>
        <v>0</v>
      </c>
      <c r="BJ99" s="17" t="s">
        <v>76</v>
      </c>
      <c r="BK99" s="238">
        <f>ROUND(I99*H99,2)</f>
        <v>0</v>
      </c>
      <c r="BL99" s="17" t="s">
        <v>372</v>
      </c>
      <c r="BM99" s="237" t="s">
        <v>404</v>
      </c>
    </row>
    <row r="100" s="2" customFormat="1" ht="21.75" customHeight="1">
      <c r="A100" s="38"/>
      <c r="B100" s="39"/>
      <c r="C100" s="251" t="s">
        <v>210</v>
      </c>
      <c r="D100" s="251" t="s">
        <v>166</v>
      </c>
      <c r="E100" s="252" t="s">
        <v>405</v>
      </c>
      <c r="F100" s="253" t="s">
        <v>406</v>
      </c>
      <c r="G100" s="254" t="s">
        <v>188</v>
      </c>
      <c r="H100" s="255">
        <v>60</v>
      </c>
      <c r="I100" s="256"/>
      <c r="J100" s="257">
        <f>ROUND(I100*H100,2)</f>
        <v>0</v>
      </c>
      <c r="K100" s="253" t="s">
        <v>371</v>
      </c>
      <c r="L100" s="258"/>
      <c r="M100" s="259" t="s">
        <v>19</v>
      </c>
      <c r="N100" s="260" t="s">
        <v>40</v>
      </c>
      <c r="O100" s="84"/>
      <c r="P100" s="235">
        <f>O100*H100</f>
        <v>0</v>
      </c>
      <c r="Q100" s="235">
        <v>0</v>
      </c>
      <c r="R100" s="235">
        <f>Q100*H100</f>
        <v>0</v>
      </c>
      <c r="S100" s="235">
        <v>0</v>
      </c>
      <c r="T100" s="23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37" t="s">
        <v>379</v>
      </c>
      <c r="AT100" s="237" t="s">
        <v>166</v>
      </c>
      <c r="AU100" s="237" t="s">
        <v>76</v>
      </c>
      <c r="AY100" s="17" t="s">
        <v>150</v>
      </c>
      <c r="BE100" s="238">
        <f>IF(N100="základní",J100,0)</f>
        <v>0</v>
      </c>
      <c r="BF100" s="238">
        <f>IF(N100="snížená",J100,0)</f>
        <v>0</v>
      </c>
      <c r="BG100" s="238">
        <f>IF(N100="zákl. přenesená",J100,0)</f>
        <v>0</v>
      </c>
      <c r="BH100" s="238">
        <f>IF(N100="sníž. přenesená",J100,0)</f>
        <v>0</v>
      </c>
      <c r="BI100" s="238">
        <f>IF(N100="nulová",J100,0)</f>
        <v>0</v>
      </c>
      <c r="BJ100" s="17" t="s">
        <v>76</v>
      </c>
      <c r="BK100" s="238">
        <f>ROUND(I100*H100,2)</f>
        <v>0</v>
      </c>
      <c r="BL100" s="17" t="s">
        <v>379</v>
      </c>
      <c r="BM100" s="237" t="s">
        <v>407</v>
      </c>
    </row>
    <row r="101" s="2" customFormat="1">
      <c r="A101" s="38"/>
      <c r="B101" s="39"/>
      <c r="C101" s="40"/>
      <c r="D101" s="241" t="s">
        <v>194</v>
      </c>
      <c r="E101" s="40"/>
      <c r="F101" s="261" t="s">
        <v>408</v>
      </c>
      <c r="G101" s="40"/>
      <c r="H101" s="40"/>
      <c r="I101" s="146"/>
      <c r="J101" s="40"/>
      <c r="K101" s="40"/>
      <c r="L101" s="44"/>
      <c r="M101" s="262"/>
      <c r="N101" s="26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194</v>
      </c>
      <c r="AU101" s="17" t="s">
        <v>76</v>
      </c>
    </row>
    <row r="102" s="2" customFormat="1" ht="44.25" customHeight="1">
      <c r="A102" s="38"/>
      <c r="B102" s="39"/>
      <c r="C102" s="226" t="s">
        <v>217</v>
      </c>
      <c r="D102" s="226" t="s">
        <v>152</v>
      </c>
      <c r="E102" s="227" t="s">
        <v>409</v>
      </c>
      <c r="F102" s="228" t="s">
        <v>410</v>
      </c>
      <c r="G102" s="229" t="s">
        <v>208</v>
      </c>
      <c r="H102" s="230">
        <v>1</v>
      </c>
      <c r="I102" s="231"/>
      <c r="J102" s="232">
        <f>ROUND(I102*H102,2)</f>
        <v>0</v>
      </c>
      <c r="K102" s="228" t="s">
        <v>371</v>
      </c>
      <c r="L102" s="44"/>
      <c r="M102" s="233" t="s">
        <v>19</v>
      </c>
      <c r="N102" s="234" t="s">
        <v>40</v>
      </c>
      <c r="O102" s="84"/>
      <c r="P102" s="235">
        <f>O102*H102</f>
        <v>0</v>
      </c>
      <c r="Q102" s="235">
        <v>0</v>
      </c>
      <c r="R102" s="235">
        <f>Q102*H102</f>
        <v>0</v>
      </c>
      <c r="S102" s="235">
        <v>0</v>
      </c>
      <c r="T102" s="23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37" t="s">
        <v>372</v>
      </c>
      <c r="AT102" s="237" t="s">
        <v>152</v>
      </c>
      <c r="AU102" s="237" t="s">
        <v>76</v>
      </c>
      <c r="AY102" s="17" t="s">
        <v>150</v>
      </c>
      <c r="BE102" s="238">
        <f>IF(N102="základní",J102,0)</f>
        <v>0</v>
      </c>
      <c r="BF102" s="238">
        <f>IF(N102="snížená",J102,0)</f>
        <v>0</v>
      </c>
      <c r="BG102" s="238">
        <f>IF(N102="zákl. přenesená",J102,0)</f>
        <v>0</v>
      </c>
      <c r="BH102" s="238">
        <f>IF(N102="sníž. přenesená",J102,0)</f>
        <v>0</v>
      </c>
      <c r="BI102" s="238">
        <f>IF(N102="nulová",J102,0)</f>
        <v>0</v>
      </c>
      <c r="BJ102" s="17" t="s">
        <v>76</v>
      </c>
      <c r="BK102" s="238">
        <f>ROUND(I102*H102,2)</f>
        <v>0</v>
      </c>
      <c r="BL102" s="17" t="s">
        <v>372</v>
      </c>
      <c r="BM102" s="237" t="s">
        <v>411</v>
      </c>
    </row>
    <row r="103" s="2" customFormat="1" ht="21.75" customHeight="1">
      <c r="A103" s="38"/>
      <c r="B103" s="39"/>
      <c r="C103" s="226" t="s">
        <v>221</v>
      </c>
      <c r="D103" s="226" t="s">
        <v>152</v>
      </c>
      <c r="E103" s="227" t="s">
        <v>412</v>
      </c>
      <c r="F103" s="228" t="s">
        <v>413</v>
      </c>
      <c r="G103" s="229" t="s">
        <v>155</v>
      </c>
      <c r="H103" s="230">
        <v>250</v>
      </c>
      <c r="I103" s="231"/>
      <c r="J103" s="232">
        <f>ROUND(I103*H103,2)</f>
        <v>0</v>
      </c>
      <c r="K103" s="228" t="s">
        <v>371</v>
      </c>
      <c r="L103" s="44"/>
      <c r="M103" s="233" t="s">
        <v>19</v>
      </c>
      <c r="N103" s="234" t="s">
        <v>40</v>
      </c>
      <c r="O103" s="84"/>
      <c r="P103" s="235">
        <f>O103*H103</f>
        <v>0</v>
      </c>
      <c r="Q103" s="235">
        <v>0</v>
      </c>
      <c r="R103" s="235">
        <f>Q103*H103</f>
        <v>0</v>
      </c>
      <c r="S103" s="235">
        <v>0</v>
      </c>
      <c r="T103" s="23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37" t="s">
        <v>384</v>
      </c>
      <c r="AT103" s="237" t="s">
        <v>152</v>
      </c>
      <c r="AU103" s="237" t="s">
        <v>76</v>
      </c>
      <c r="AY103" s="17" t="s">
        <v>150</v>
      </c>
      <c r="BE103" s="238">
        <f>IF(N103="základní",J103,0)</f>
        <v>0</v>
      </c>
      <c r="BF103" s="238">
        <f>IF(N103="snížená",J103,0)</f>
        <v>0</v>
      </c>
      <c r="BG103" s="238">
        <f>IF(N103="zákl. přenesená",J103,0)</f>
        <v>0</v>
      </c>
      <c r="BH103" s="238">
        <f>IF(N103="sníž. přenesená",J103,0)</f>
        <v>0</v>
      </c>
      <c r="BI103" s="238">
        <f>IF(N103="nulová",J103,0)</f>
        <v>0</v>
      </c>
      <c r="BJ103" s="17" t="s">
        <v>76</v>
      </c>
      <c r="BK103" s="238">
        <f>ROUND(I103*H103,2)</f>
        <v>0</v>
      </c>
      <c r="BL103" s="17" t="s">
        <v>384</v>
      </c>
      <c r="BM103" s="237" t="s">
        <v>414</v>
      </c>
    </row>
    <row r="104" s="13" customFormat="1">
      <c r="A104" s="13"/>
      <c r="B104" s="239"/>
      <c r="C104" s="240"/>
      <c r="D104" s="241" t="s">
        <v>163</v>
      </c>
      <c r="E104" s="242" t="s">
        <v>19</v>
      </c>
      <c r="F104" s="243" t="s">
        <v>415</v>
      </c>
      <c r="G104" s="240"/>
      <c r="H104" s="244">
        <v>250</v>
      </c>
      <c r="I104" s="245"/>
      <c r="J104" s="240"/>
      <c r="K104" s="240"/>
      <c r="L104" s="246"/>
      <c r="M104" s="282"/>
      <c r="N104" s="283"/>
      <c r="O104" s="283"/>
      <c r="P104" s="283"/>
      <c r="Q104" s="283"/>
      <c r="R104" s="283"/>
      <c r="S104" s="283"/>
      <c r="T104" s="28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50" t="s">
        <v>163</v>
      </c>
      <c r="AU104" s="250" t="s">
        <v>76</v>
      </c>
      <c r="AV104" s="13" t="s">
        <v>78</v>
      </c>
      <c r="AW104" s="13" t="s">
        <v>31</v>
      </c>
      <c r="AX104" s="13" t="s">
        <v>76</v>
      </c>
      <c r="AY104" s="250" t="s">
        <v>150</v>
      </c>
    </row>
    <row r="105" s="2" customFormat="1" ht="6.96" customHeight="1">
      <c r="A105" s="38"/>
      <c r="B105" s="59"/>
      <c r="C105" s="60"/>
      <c r="D105" s="60"/>
      <c r="E105" s="60"/>
      <c r="F105" s="60"/>
      <c r="G105" s="60"/>
      <c r="H105" s="60"/>
      <c r="I105" s="175"/>
      <c r="J105" s="60"/>
      <c r="K105" s="60"/>
      <c r="L105" s="44"/>
      <c r="M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</sheetData>
  <sheetProtection sheet="1" autoFilter="0" formatColumns="0" formatRows="0" objects="1" scenarios="1" spinCount="100000" saltValue="YoTUH2R2eml19PshWjxQjAWCVMuU7T+zLFpnzs3iP7zZKJc2F/t199qQgViWFFehnwv4L4vfC2t+aqnuh3Fi3w==" hashValue="4m4IVPIpwztTkVtqHhtq/4hGJmH942EODe0VvfUoUBEDmYSJ2OuKHsD9CaOaJmBYU6CgoWgCCB/VkVxe+rD9DQ==" algorithmName="SHA-512" password="CC35"/>
  <autoFilter ref="C85:K10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78</v>
      </c>
    </row>
    <row r="4" s="1" customFormat="1" ht="24.96" customHeight="1">
      <c r="B4" s="20"/>
      <c r="D4" s="142" t="s">
        <v>111</v>
      </c>
      <c r="I4" s="138"/>
      <c r="L4" s="20"/>
      <c r="M4" s="143" t="s">
        <v>10</v>
      </c>
      <c r="AT4" s="17" t="s">
        <v>4</v>
      </c>
    </row>
    <row r="5" s="1" customFormat="1" ht="6.96" customHeight="1">
      <c r="B5" s="20"/>
      <c r="I5" s="138"/>
      <c r="L5" s="20"/>
    </row>
    <row r="6" s="1" customFormat="1" ht="12" customHeight="1">
      <c r="B6" s="20"/>
      <c r="D6" s="144" t="s">
        <v>16</v>
      </c>
      <c r="I6" s="138"/>
      <c r="L6" s="20"/>
    </row>
    <row r="7" s="1" customFormat="1" ht="16.5" customHeight="1">
      <c r="B7" s="20"/>
      <c r="E7" s="145" t="str">
        <f>'Rekapitulace zakázky'!K6</f>
        <v>Oprava příjezdového podchodu Brno hl.n.</v>
      </c>
      <c r="F7" s="144"/>
      <c r="G7" s="144"/>
      <c r="H7" s="144"/>
      <c r="I7" s="138"/>
      <c r="L7" s="20"/>
    </row>
    <row r="8" s="1" customFormat="1" ht="12" customHeight="1">
      <c r="B8" s="20"/>
      <c r="D8" s="144" t="s">
        <v>112</v>
      </c>
      <c r="I8" s="138"/>
      <c r="L8" s="20"/>
    </row>
    <row r="9" s="2" customFormat="1" ht="16.5" customHeight="1">
      <c r="A9" s="38"/>
      <c r="B9" s="44"/>
      <c r="C9" s="38"/>
      <c r="D9" s="38"/>
      <c r="E9" s="145" t="s">
        <v>113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114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8" t="s">
        <v>416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19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21</v>
      </c>
      <c r="E14" s="38"/>
      <c r="F14" s="133" t="s">
        <v>22</v>
      </c>
      <c r="G14" s="38"/>
      <c r="H14" s="38"/>
      <c r="I14" s="149" t="s">
        <v>23</v>
      </c>
      <c r="J14" s="150" t="str">
        <f>'Rekapitulace zakázky'!AN8</f>
        <v>3. 2. 2020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9" t="s">
        <v>26</v>
      </c>
      <c r="J16" s="133" t="str">
        <f>IF('Rekapitulace zakázky'!AN10="","",'Rekapitulace zakázky'!AN10)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zakázky'!E11="","",'Rekapitulace zakázky'!E11)</f>
        <v xml:space="preserve"> </v>
      </c>
      <c r="F17" s="38"/>
      <c r="G17" s="38"/>
      <c r="H17" s="38"/>
      <c r="I17" s="149" t="s">
        <v>27</v>
      </c>
      <c r="J17" s="133" t="str">
        <f>IF('Rekapitulace zakázky'!AN11="","",'Rekapitulace zakázky'!AN11)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28</v>
      </c>
      <c r="E19" s="38"/>
      <c r="F19" s="38"/>
      <c r="G19" s="38"/>
      <c r="H19" s="38"/>
      <c r="I19" s="149" t="s">
        <v>26</v>
      </c>
      <c r="J19" s="33" t="str">
        <f>'Rekapitulace zakázky'!AN13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3"/>
      <c r="G20" s="133"/>
      <c r="H20" s="133"/>
      <c r="I20" s="149" t="s">
        <v>27</v>
      </c>
      <c r="J20" s="33" t="str">
        <f>'Rekapitulace zakázky'!AN14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30</v>
      </c>
      <c r="E22" s="38"/>
      <c r="F22" s="38"/>
      <c r="G22" s="38"/>
      <c r="H22" s="38"/>
      <c r="I22" s="149" t="s">
        <v>26</v>
      </c>
      <c r="J22" s="133" t="str">
        <f>IF('Rekapitulace zakázky'!AN16="","",'Rekapitulace zakázky'!AN16)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9" t="s">
        <v>27</v>
      </c>
      <c r="J23" s="133" t="str">
        <f>IF('Rekapitulace zakázky'!AN17="","",'Rekapitulace zakázky'!AN17)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32</v>
      </c>
      <c r="E25" s="38"/>
      <c r="F25" s="38"/>
      <c r="G25" s="38"/>
      <c r="H25" s="38"/>
      <c r="I25" s="149" t="s">
        <v>26</v>
      </c>
      <c r="J25" s="133" t="str">
        <f>IF('Rekapitulace zakázky'!AN19="","",'Rekapitulace zakázky'!AN19)</f>
        <v/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zakázky'!E20="","",'Rekapitulace zakázky'!E20)</f>
        <v xml:space="preserve"> </v>
      </c>
      <c r="F26" s="38"/>
      <c r="G26" s="38"/>
      <c r="H26" s="38"/>
      <c r="I26" s="149" t="s">
        <v>27</v>
      </c>
      <c r="J26" s="133" t="str">
        <f>IF('Rekapitulace zakázky'!AN20="","",'Rekapitulace zakázky'!AN20)</f>
        <v/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33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35</v>
      </c>
      <c r="E32" s="38"/>
      <c r="F32" s="38"/>
      <c r="G32" s="38"/>
      <c r="H32" s="38"/>
      <c r="I32" s="146"/>
      <c r="J32" s="159">
        <f>ROUND(J86,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37</v>
      </c>
      <c r="G34" s="38"/>
      <c r="H34" s="38"/>
      <c r="I34" s="161" t="s">
        <v>36</v>
      </c>
      <c r="J34" s="160" t="s">
        <v>38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39</v>
      </c>
      <c r="E35" s="144" t="s">
        <v>40</v>
      </c>
      <c r="F35" s="163">
        <f>ROUND((SUM(BE86:BE105)),  2)</f>
        <v>0</v>
      </c>
      <c r="G35" s="38"/>
      <c r="H35" s="38"/>
      <c r="I35" s="164">
        <v>0.20999999999999999</v>
      </c>
      <c r="J35" s="163">
        <f>ROUND(((SUM(BE86:BE105))*I35),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4" t="s">
        <v>41</v>
      </c>
      <c r="F36" s="163">
        <f>ROUND((SUM(BF86:BF105)),  2)</f>
        <v>0</v>
      </c>
      <c r="G36" s="38"/>
      <c r="H36" s="38"/>
      <c r="I36" s="164">
        <v>0.14999999999999999</v>
      </c>
      <c r="J36" s="163">
        <f>ROUND(((SUM(BF86:BF105))*I36),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42</v>
      </c>
      <c r="F37" s="163">
        <f>ROUND((SUM(BG86:BG105)),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43</v>
      </c>
      <c r="F38" s="163">
        <f>ROUND((SUM(BH86:BH105)),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44</v>
      </c>
      <c r="F39" s="163">
        <f>ROUND((SUM(BI86:BI105)),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116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9" t="str">
        <f>E7</f>
        <v>Oprava příjezdového podchodu Brno hl.n.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112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9" t="s">
        <v>113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114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04 - Informačních systém SŽ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149" t="s">
        <v>23</v>
      </c>
      <c r="J56" s="72" t="str">
        <f>IF(J14="","",J14)</f>
        <v>3. 2. 2020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149" t="s">
        <v>30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149" t="s">
        <v>32</v>
      </c>
      <c r="J59" s="36" t="str">
        <f>E26</f>
        <v xml:space="preserve"> 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117</v>
      </c>
      <c r="D61" s="181"/>
      <c r="E61" s="181"/>
      <c r="F61" s="181"/>
      <c r="G61" s="181"/>
      <c r="H61" s="181"/>
      <c r="I61" s="182"/>
      <c r="J61" s="183" t="s">
        <v>118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67</v>
      </c>
      <c r="D63" s="40"/>
      <c r="E63" s="40"/>
      <c r="F63" s="40"/>
      <c r="G63" s="40"/>
      <c r="H63" s="40"/>
      <c r="I63" s="146"/>
      <c r="J63" s="102">
        <f>J86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119</v>
      </c>
    </row>
    <row r="64" s="9" customFormat="1" ht="24.96" customHeight="1">
      <c r="A64" s="9"/>
      <c r="B64" s="185"/>
      <c r="C64" s="186"/>
      <c r="D64" s="187" t="s">
        <v>366</v>
      </c>
      <c r="E64" s="188"/>
      <c r="F64" s="188"/>
      <c r="G64" s="188"/>
      <c r="H64" s="188"/>
      <c r="I64" s="189"/>
      <c r="J64" s="190">
        <f>J94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146"/>
      <c r="J65" s="40"/>
      <c r="K65" s="40"/>
      <c r="L65" s="14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175"/>
      <c r="J66" s="60"/>
      <c r="K66" s="60"/>
      <c r="L66" s="14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178"/>
      <c r="J70" s="62"/>
      <c r="K70" s="62"/>
      <c r="L70" s="14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135</v>
      </c>
      <c r="D71" s="40"/>
      <c r="E71" s="40"/>
      <c r="F71" s="40"/>
      <c r="G71" s="40"/>
      <c r="H71" s="40"/>
      <c r="I71" s="146"/>
      <c r="J71" s="40"/>
      <c r="K71" s="40"/>
      <c r="L71" s="14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146"/>
      <c r="J72" s="40"/>
      <c r="K72" s="40"/>
      <c r="L72" s="14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146"/>
      <c r="J73" s="40"/>
      <c r="K73" s="4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79" t="str">
        <f>E7</f>
        <v>Oprava příjezdového podchodu Brno hl.n.</v>
      </c>
      <c r="F74" s="32"/>
      <c r="G74" s="32"/>
      <c r="H74" s="32"/>
      <c r="I74" s="146"/>
      <c r="J74" s="40"/>
      <c r="K74" s="4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112</v>
      </c>
      <c r="D75" s="22"/>
      <c r="E75" s="22"/>
      <c r="F75" s="22"/>
      <c r="G75" s="22"/>
      <c r="H75" s="22"/>
      <c r="I75" s="138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79" t="s">
        <v>113</v>
      </c>
      <c r="F76" s="40"/>
      <c r="G76" s="40"/>
      <c r="H76" s="40"/>
      <c r="I76" s="146"/>
      <c r="J76" s="40"/>
      <c r="K76" s="40"/>
      <c r="L76" s="14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114</v>
      </c>
      <c r="D77" s="40"/>
      <c r="E77" s="40"/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04 - Informačních systém SŽ</v>
      </c>
      <c r="F78" s="40"/>
      <c r="G78" s="40"/>
      <c r="H78" s="40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F14</f>
        <v xml:space="preserve"> </v>
      </c>
      <c r="G80" s="40"/>
      <c r="H80" s="40"/>
      <c r="I80" s="149" t="s">
        <v>23</v>
      </c>
      <c r="J80" s="72" t="str">
        <f>IF(J14="","",J14)</f>
        <v>3. 2. 2020</v>
      </c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E17</f>
        <v xml:space="preserve"> </v>
      </c>
      <c r="G82" s="40"/>
      <c r="H82" s="40"/>
      <c r="I82" s="149" t="s">
        <v>30</v>
      </c>
      <c r="J82" s="36" t="str">
        <f>E23</f>
        <v xml:space="preserve"> </v>
      </c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28</v>
      </c>
      <c r="D83" s="40"/>
      <c r="E83" s="40"/>
      <c r="F83" s="27" t="str">
        <f>IF(E20="","",E20)</f>
        <v>Vyplň údaj</v>
      </c>
      <c r="G83" s="40"/>
      <c r="H83" s="40"/>
      <c r="I83" s="149" t="s">
        <v>32</v>
      </c>
      <c r="J83" s="36" t="str">
        <f>E26</f>
        <v xml:space="preserve"> </v>
      </c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146"/>
      <c r="J84" s="40"/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98"/>
      <c r="B85" s="199"/>
      <c r="C85" s="200" t="s">
        <v>136</v>
      </c>
      <c r="D85" s="201" t="s">
        <v>54</v>
      </c>
      <c r="E85" s="201" t="s">
        <v>50</v>
      </c>
      <c r="F85" s="201" t="s">
        <v>51</v>
      </c>
      <c r="G85" s="201" t="s">
        <v>137</v>
      </c>
      <c r="H85" s="201" t="s">
        <v>138</v>
      </c>
      <c r="I85" s="202" t="s">
        <v>139</v>
      </c>
      <c r="J85" s="201" t="s">
        <v>118</v>
      </c>
      <c r="K85" s="203" t="s">
        <v>140</v>
      </c>
      <c r="L85" s="204"/>
      <c r="M85" s="92" t="s">
        <v>19</v>
      </c>
      <c r="N85" s="93" t="s">
        <v>39</v>
      </c>
      <c r="O85" s="93" t="s">
        <v>141</v>
      </c>
      <c r="P85" s="93" t="s">
        <v>142</v>
      </c>
      <c r="Q85" s="93" t="s">
        <v>143</v>
      </c>
      <c r="R85" s="93" t="s">
        <v>144</v>
      </c>
      <c r="S85" s="93" t="s">
        <v>145</v>
      </c>
      <c r="T85" s="94" t="s">
        <v>146</v>
      </c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</row>
    <row r="86" s="2" customFormat="1" ht="22.8" customHeight="1">
      <c r="A86" s="38"/>
      <c r="B86" s="39"/>
      <c r="C86" s="99" t="s">
        <v>147</v>
      </c>
      <c r="D86" s="40"/>
      <c r="E86" s="40"/>
      <c r="F86" s="40"/>
      <c r="G86" s="40"/>
      <c r="H86" s="40"/>
      <c r="I86" s="146"/>
      <c r="J86" s="205">
        <f>BK86</f>
        <v>0</v>
      </c>
      <c r="K86" s="40"/>
      <c r="L86" s="44"/>
      <c r="M86" s="95"/>
      <c r="N86" s="206"/>
      <c r="O86" s="96"/>
      <c r="P86" s="207">
        <f>P87+SUM(P88:P94)</f>
        <v>0</v>
      </c>
      <c r="Q86" s="96"/>
      <c r="R86" s="207">
        <f>R87+SUM(R88:R94)</f>
        <v>0</v>
      </c>
      <c r="S86" s="96"/>
      <c r="T86" s="208">
        <f>T87+SUM(T88:T94)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68</v>
      </c>
      <c r="AU86" s="17" t="s">
        <v>119</v>
      </c>
      <c r="BK86" s="209">
        <f>BK87+SUM(BK88:BK94)</f>
        <v>0</v>
      </c>
    </row>
    <row r="87" s="2" customFormat="1" ht="21.75" customHeight="1">
      <c r="A87" s="38"/>
      <c r="B87" s="39"/>
      <c r="C87" s="251" t="s">
        <v>76</v>
      </c>
      <c r="D87" s="251" t="s">
        <v>166</v>
      </c>
      <c r="E87" s="252" t="s">
        <v>417</v>
      </c>
      <c r="F87" s="253" t="s">
        <v>418</v>
      </c>
      <c r="G87" s="254" t="s">
        <v>188</v>
      </c>
      <c r="H87" s="255">
        <v>20</v>
      </c>
      <c r="I87" s="256"/>
      <c r="J87" s="257">
        <f>ROUND(I87*H87,2)</f>
        <v>0</v>
      </c>
      <c r="K87" s="253" t="s">
        <v>371</v>
      </c>
      <c r="L87" s="258"/>
      <c r="M87" s="259" t="s">
        <v>19</v>
      </c>
      <c r="N87" s="260" t="s">
        <v>40</v>
      </c>
      <c r="O87" s="84"/>
      <c r="P87" s="235">
        <f>O87*H87</f>
        <v>0</v>
      </c>
      <c r="Q87" s="235">
        <v>0</v>
      </c>
      <c r="R87" s="235">
        <f>Q87*H87</f>
        <v>0</v>
      </c>
      <c r="S87" s="235">
        <v>0</v>
      </c>
      <c r="T87" s="23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37" t="s">
        <v>170</v>
      </c>
      <c r="AT87" s="237" t="s">
        <v>166</v>
      </c>
      <c r="AU87" s="237" t="s">
        <v>69</v>
      </c>
      <c r="AY87" s="17" t="s">
        <v>150</v>
      </c>
      <c r="BE87" s="238">
        <f>IF(N87="základní",J87,0)</f>
        <v>0</v>
      </c>
      <c r="BF87" s="238">
        <f>IF(N87="snížená",J87,0)</f>
        <v>0</v>
      </c>
      <c r="BG87" s="238">
        <f>IF(N87="zákl. přenesená",J87,0)</f>
        <v>0</v>
      </c>
      <c r="BH87" s="238">
        <f>IF(N87="sníž. přenesená",J87,0)</f>
        <v>0</v>
      </c>
      <c r="BI87" s="238">
        <f>IF(N87="nulová",J87,0)</f>
        <v>0</v>
      </c>
      <c r="BJ87" s="17" t="s">
        <v>76</v>
      </c>
      <c r="BK87" s="238">
        <f>ROUND(I87*H87,2)</f>
        <v>0</v>
      </c>
      <c r="BL87" s="17" t="s">
        <v>157</v>
      </c>
      <c r="BM87" s="237" t="s">
        <v>419</v>
      </c>
    </row>
    <row r="88" s="2" customFormat="1" ht="21.75" customHeight="1">
      <c r="A88" s="38"/>
      <c r="B88" s="39"/>
      <c r="C88" s="251" t="s">
        <v>78</v>
      </c>
      <c r="D88" s="251" t="s">
        <v>166</v>
      </c>
      <c r="E88" s="252" t="s">
        <v>420</v>
      </c>
      <c r="F88" s="253" t="s">
        <v>421</v>
      </c>
      <c r="G88" s="254" t="s">
        <v>208</v>
      </c>
      <c r="H88" s="255">
        <v>2</v>
      </c>
      <c r="I88" s="256"/>
      <c r="J88" s="257">
        <f>ROUND(I88*H88,2)</f>
        <v>0</v>
      </c>
      <c r="K88" s="253" t="s">
        <v>371</v>
      </c>
      <c r="L88" s="258"/>
      <c r="M88" s="259" t="s">
        <v>19</v>
      </c>
      <c r="N88" s="260" t="s">
        <v>40</v>
      </c>
      <c r="O88" s="84"/>
      <c r="P88" s="235">
        <f>O88*H88</f>
        <v>0</v>
      </c>
      <c r="Q88" s="235">
        <v>0</v>
      </c>
      <c r="R88" s="235">
        <f>Q88*H88</f>
        <v>0</v>
      </c>
      <c r="S88" s="235">
        <v>0</v>
      </c>
      <c r="T88" s="23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37" t="s">
        <v>170</v>
      </c>
      <c r="AT88" s="237" t="s">
        <v>166</v>
      </c>
      <c r="AU88" s="237" t="s">
        <v>69</v>
      </c>
      <c r="AY88" s="17" t="s">
        <v>150</v>
      </c>
      <c r="BE88" s="238">
        <f>IF(N88="základní",J88,0)</f>
        <v>0</v>
      </c>
      <c r="BF88" s="238">
        <f>IF(N88="snížená",J88,0)</f>
        <v>0</v>
      </c>
      <c r="BG88" s="238">
        <f>IF(N88="zákl. přenesená",J88,0)</f>
        <v>0</v>
      </c>
      <c r="BH88" s="238">
        <f>IF(N88="sníž. přenesená",J88,0)</f>
        <v>0</v>
      </c>
      <c r="BI88" s="238">
        <f>IF(N88="nulová",J88,0)</f>
        <v>0</v>
      </c>
      <c r="BJ88" s="17" t="s">
        <v>76</v>
      </c>
      <c r="BK88" s="238">
        <f>ROUND(I88*H88,2)</f>
        <v>0</v>
      </c>
      <c r="BL88" s="17" t="s">
        <v>157</v>
      </c>
      <c r="BM88" s="237" t="s">
        <v>422</v>
      </c>
    </row>
    <row r="89" s="2" customFormat="1" ht="21.75" customHeight="1">
      <c r="A89" s="38"/>
      <c r="B89" s="39"/>
      <c r="C89" s="251" t="s">
        <v>165</v>
      </c>
      <c r="D89" s="251" t="s">
        <v>166</v>
      </c>
      <c r="E89" s="252" t="s">
        <v>423</v>
      </c>
      <c r="F89" s="253" t="s">
        <v>424</v>
      </c>
      <c r="G89" s="254" t="s">
        <v>208</v>
      </c>
      <c r="H89" s="255">
        <v>150</v>
      </c>
      <c r="I89" s="256"/>
      <c r="J89" s="257">
        <f>ROUND(I89*H89,2)</f>
        <v>0</v>
      </c>
      <c r="K89" s="253" t="s">
        <v>371</v>
      </c>
      <c r="L89" s="258"/>
      <c r="M89" s="259" t="s">
        <v>19</v>
      </c>
      <c r="N89" s="260" t="s">
        <v>40</v>
      </c>
      <c r="O89" s="84"/>
      <c r="P89" s="235">
        <f>O89*H89</f>
        <v>0</v>
      </c>
      <c r="Q89" s="235">
        <v>0</v>
      </c>
      <c r="R89" s="235">
        <f>Q89*H89</f>
        <v>0</v>
      </c>
      <c r="S89" s="235">
        <v>0</v>
      </c>
      <c r="T89" s="23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37" t="s">
        <v>170</v>
      </c>
      <c r="AT89" s="237" t="s">
        <v>166</v>
      </c>
      <c r="AU89" s="237" t="s">
        <v>69</v>
      </c>
      <c r="AY89" s="17" t="s">
        <v>150</v>
      </c>
      <c r="BE89" s="238">
        <f>IF(N89="základní",J89,0)</f>
        <v>0</v>
      </c>
      <c r="BF89" s="238">
        <f>IF(N89="snížená",J89,0)</f>
        <v>0</v>
      </c>
      <c r="BG89" s="238">
        <f>IF(N89="zákl. přenesená",J89,0)</f>
        <v>0</v>
      </c>
      <c r="BH89" s="238">
        <f>IF(N89="sníž. přenesená",J89,0)</f>
        <v>0</v>
      </c>
      <c r="BI89" s="238">
        <f>IF(N89="nulová",J89,0)</f>
        <v>0</v>
      </c>
      <c r="BJ89" s="17" t="s">
        <v>76</v>
      </c>
      <c r="BK89" s="238">
        <f>ROUND(I89*H89,2)</f>
        <v>0</v>
      </c>
      <c r="BL89" s="17" t="s">
        <v>157</v>
      </c>
      <c r="BM89" s="237" t="s">
        <v>425</v>
      </c>
    </row>
    <row r="90" s="2" customFormat="1" ht="21.75" customHeight="1">
      <c r="A90" s="38"/>
      <c r="B90" s="39"/>
      <c r="C90" s="251" t="s">
        <v>157</v>
      </c>
      <c r="D90" s="251" t="s">
        <v>166</v>
      </c>
      <c r="E90" s="252" t="s">
        <v>426</v>
      </c>
      <c r="F90" s="253" t="s">
        <v>427</v>
      </c>
      <c r="G90" s="254" t="s">
        <v>188</v>
      </c>
      <c r="H90" s="255">
        <v>150</v>
      </c>
      <c r="I90" s="256"/>
      <c r="J90" s="257">
        <f>ROUND(I90*H90,2)</f>
        <v>0</v>
      </c>
      <c r="K90" s="253" t="s">
        <v>371</v>
      </c>
      <c r="L90" s="258"/>
      <c r="M90" s="259" t="s">
        <v>19</v>
      </c>
      <c r="N90" s="260" t="s">
        <v>40</v>
      </c>
      <c r="O90" s="84"/>
      <c r="P90" s="235">
        <f>O90*H90</f>
        <v>0</v>
      </c>
      <c r="Q90" s="235">
        <v>0</v>
      </c>
      <c r="R90" s="235">
        <f>Q90*H90</f>
        <v>0</v>
      </c>
      <c r="S90" s="235">
        <v>0</v>
      </c>
      <c r="T90" s="23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37" t="s">
        <v>170</v>
      </c>
      <c r="AT90" s="237" t="s">
        <v>166</v>
      </c>
      <c r="AU90" s="237" t="s">
        <v>69</v>
      </c>
      <c r="AY90" s="17" t="s">
        <v>150</v>
      </c>
      <c r="BE90" s="238">
        <f>IF(N90="základní",J90,0)</f>
        <v>0</v>
      </c>
      <c r="BF90" s="238">
        <f>IF(N90="snížená",J90,0)</f>
        <v>0</v>
      </c>
      <c r="BG90" s="238">
        <f>IF(N90="zákl. přenesená",J90,0)</f>
        <v>0</v>
      </c>
      <c r="BH90" s="238">
        <f>IF(N90="sníž. přenesená",J90,0)</f>
        <v>0</v>
      </c>
      <c r="BI90" s="238">
        <f>IF(N90="nulová",J90,0)</f>
        <v>0</v>
      </c>
      <c r="BJ90" s="17" t="s">
        <v>76</v>
      </c>
      <c r="BK90" s="238">
        <f>ROUND(I90*H90,2)</f>
        <v>0</v>
      </c>
      <c r="BL90" s="17" t="s">
        <v>157</v>
      </c>
      <c r="BM90" s="237" t="s">
        <v>428</v>
      </c>
    </row>
    <row r="91" s="2" customFormat="1">
      <c r="A91" s="38"/>
      <c r="B91" s="39"/>
      <c r="C91" s="40"/>
      <c r="D91" s="241" t="s">
        <v>194</v>
      </c>
      <c r="E91" s="40"/>
      <c r="F91" s="261" t="s">
        <v>429</v>
      </c>
      <c r="G91" s="40"/>
      <c r="H91" s="40"/>
      <c r="I91" s="146"/>
      <c r="J91" s="40"/>
      <c r="K91" s="40"/>
      <c r="L91" s="44"/>
      <c r="M91" s="262"/>
      <c r="N91" s="26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194</v>
      </c>
      <c r="AU91" s="17" t="s">
        <v>69</v>
      </c>
    </row>
    <row r="92" s="2" customFormat="1" ht="21.75" customHeight="1">
      <c r="A92" s="38"/>
      <c r="B92" s="39"/>
      <c r="C92" s="251" t="s">
        <v>180</v>
      </c>
      <c r="D92" s="251" t="s">
        <v>166</v>
      </c>
      <c r="E92" s="252" t="s">
        <v>430</v>
      </c>
      <c r="F92" s="253" t="s">
        <v>431</v>
      </c>
      <c r="G92" s="254" t="s">
        <v>188</v>
      </c>
      <c r="H92" s="255">
        <v>100</v>
      </c>
      <c r="I92" s="256"/>
      <c r="J92" s="257">
        <f>ROUND(I92*H92,2)</f>
        <v>0</v>
      </c>
      <c r="K92" s="253" t="s">
        <v>371</v>
      </c>
      <c r="L92" s="258"/>
      <c r="M92" s="259" t="s">
        <v>19</v>
      </c>
      <c r="N92" s="260" t="s">
        <v>40</v>
      </c>
      <c r="O92" s="84"/>
      <c r="P92" s="235">
        <f>O92*H92</f>
        <v>0</v>
      </c>
      <c r="Q92" s="235">
        <v>0</v>
      </c>
      <c r="R92" s="235">
        <f>Q92*H92</f>
        <v>0</v>
      </c>
      <c r="S92" s="235">
        <v>0</v>
      </c>
      <c r="T92" s="23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37" t="s">
        <v>170</v>
      </c>
      <c r="AT92" s="237" t="s">
        <v>166</v>
      </c>
      <c r="AU92" s="237" t="s">
        <v>69</v>
      </c>
      <c r="AY92" s="17" t="s">
        <v>150</v>
      </c>
      <c r="BE92" s="238">
        <f>IF(N92="základní",J92,0)</f>
        <v>0</v>
      </c>
      <c r="BF92" s="238">
        <f>IF(N92="snížená",J92,0)</f>
        <v>0</v>
      </c>
      <c r="BG92" s="238">
        <f>IF(N92="zákl. přenesená",J92,0)</f>
        <v>0</v>
      </c>
      <c r="BH92" s="238">
        <f>IF(N92="sníž. přenesená",J92,0)</f>
        <v>0</v>
      </c>
      <c r="BI92" s="238">
        <f>IF(N92="nulová",J92,0)</f>
        <v>0</v>
      </c>
      <c r="BJ92" s="17" t="s">
        <v>76</v>
      </c>
      <c r="BK92" s="238">
        <f>ROUND(I92*H92,2)</f>
        <v>0</v>
      </c>
      <c r="BL92" s="17" t="s">
        <v>157</v>
      </c>
      <c r="BM92" s="237" t="s">
        <v>432</v>
      </c>
    </row>
    <row r="93" s="2" customFormat="1" ht="21.75" customHeight="1">
      <c r="A93" s="38"/>
      <c r="B93" s="39"/>
      <c r="C93" s="251" t="s">
        <v>185</v>
      </c>
      <c r="D93" s="251" t="s">
        <v>166</v>
      </c>
      <c r="E93" s="252" t="s">
        <v>433</v>
      </c>
      <c r="F93" s="253" t="s">
        <v>434</v>
      </c>
      <c r="G93" s="254" t="s">
        <v>208</v>
      </c>
      <c r="H93" s="255">
        <v>150</v>
      </c>
      <c r="I93" s="256"/>
      <c r="J93" s="257">
        <f>ROUND(I93*H93,2)</f>
        <v>0</v>
      </c>
      <c r="K93" s="253" t="s">
        <v>371</v>
      </c>
      <c r="L93" s="258"/>
      <c r="M93" s="259" t="s">
        <v>19</v>
      </c>
      <c r="N93" s="260" t="s">
        <v>40</v>
      </c>
      <c r="O93" s="84"/>
      <c r="P93" s="235">
        <f>O93*H93</f>
        <v>0</v>
      </c>
      <c r="Q93" s="235">
        <v>0</v>
      </c>
      <c r="R93" s="235">
        <f>Q93*H93</f>
        <v>0</v>
      </c>
      <c r="S93" s="235">
        <v>0</v>
      </c>
      <c r="T93" s="23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37" t="s">
        <v>170</v>
      </c>
      <c r="AT93" s="237" t="s">
        <v>166</v>
      </c>
      <c r="AU93" s="237" t="s">
        <v>69</v>
      </c>
      <c r="AY93" s="17" t="s">
        <v>150</v>
      </c>
      <c r="BE93" s="238">
        <f>IF(N93="základní",J93,0)</f>
        <v>0</v>
      </c>
      <c r="BF93" s="238">
        <f>IF(N93="snížená",J93,0)</f>
        <v>0</v>
      </c>
      <c r="BG93" s="238">
        <f>IF(N93="zákl. přenesená",J93,0)</f>
        <v>0</v>
      </c>
      <c r="BH93" s="238">
        <f>IF(N93="sníž. přenesená",J93,0)</f>
        <v>0</v>
      </c>
      <c r="BI93" s="238">
        <f>IF(N93="nulová",J93,0)</f>
        <v>0</v>
      </c>
      <c r="BJ93" s="17" t="s">
        <v>76</v>
      </c>
      <c r="BK93" s="238">
        <f>ROUND(I93*H93,2)</f>
        <v>0</v>
      </c>
      <c r="BL93" s="17" t="s">
        <v>157</v>
      </c>
      <c r="BM93" s="237" t="s">
        <v>435</v>
      </c>
    </row>
    <row r="94" s="12" customFormat="1" ht="25.92" customHeight="1">
      <c r="A94" s="12"/>
      <c r="B94" s="210"/>
      <c r="C94" s="211"/>
      <c r="D94" s="212" t="s">
        <v>68</v>
      </c>
      <c r="E94" s="213" t="s">
        <v>367</v>
      </c>
      <c r="F94" s="213" t="s">
        <v>368</v>
      </c>
      <c r="G94" s="211"/>
      <c r="H94" s="211"/>
      <c r="I94" s="214"/>
      <c r="J94" s="215">
        <f>BK94</f>
        <v>0</v>
      </c>
      <c r="K94" s="211"/>
      <c r="L94" s="216"/>
      <c r="M94" s="217"/>
      <c r="N94" s="218"/>
      <c r="O94" s="218"/>
      <c r="P94" s="219">
        <f>SUM(P95:P105)</f>
        <v>0</v>
      </c>
      <c r="Q94" s="218"/>
      <c r="R94" s="219">
        <f>SUM(R95:R105)</f>
        <v>0</v>
      </c>
      <c r="S94" s="218"/>
      <c r="T94" s="220">
        <f>SUM(T95:T105)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21" t="s">
        <v>157</v>
      </c>
      <c r="AT94" s="222" t="s">
        <v>68</v>
      </c>
      <c r="AU94" s="222" t="s">
        <v>69</v>
      </c>
      <c r="AY94" s="221" t="s">
        <v>150</v>
      </c>
      <c r="BK94" s="223">
        <f>SUM(BK95:BK105)</f>
        <v>0</v>
      </c>
    </row>
    <row r="95" s="2" customFormat="1" ht="21.75" customHeight="1">
      <c r="A95" s="38"/>
      <c r="B95" s="39"/>
      <c r="C95" s="226" t="s">
        <v>190</v>
      </c>
      <c r="D95" s="226" t="s">
        <v>152</v>
      </c>
      <c r="E95" s="227" t="s">
        <v>436</v>
      </c>
      <c r="F95" s="228" t="s">
        <v>437</v>
      </c>
      <c r="G95" s="229" t="s">
        <v>309</v>
      </c>
      <c r="H95" s="230">
        <v>448</v>
      </c>
      <c r="I95" s="231"/>
      <c r="J95" s="232">
        <f>ROUND(I95*H95,2)</f>
        <v>0</v>
      </c>
      <c r="K95" s="228" t="s">
        <v>371</v>
      </c>
      <c r="L95" s="44"/>
      <c r="M95" s="233" t="s">
        <v>19</v>
      </c>
      <c r="N95" s="234" t="s">
        <v>40</v>
      </c>
      <c r="O95" s="84"/>
      <c r="P95" s="235">
        <f>O95*H95</f>
        <v>0</v>
      </c>
      <c r="Q95" s="235">
        <v>0</v>
      </c>
      <c r="R95" s="235">
        <f>Q95*H95</f>
        <v>0</v>
      </c>
      <c r="S95" s="235">
        <v>0</v>
      </c>
      <c r="T95" s="23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37" t="s">
        <v>384</v>
      </c>
      <c r="AT95" s="237" t="s">
        <v>152</v>
      </c>
      <c r="AU95" s="237" t="s">
        <v>76</v>
      </c>
      <c r="AY95" s="17" t="s">
        <v>150</v>
      </c>
      <c r="BE95" s="238">
        <f>IF(N95="základní",J95,0)</f>
        <v>0</v>
      </c>
      <c r="BF95" s="238">
        <f>IF(N95="snížená",J95,0)</f>
        <v>0</v>
      </c>
      <c r="BG95" s="238">
        <f>IF(N95="zákl. přenesená",J95,0)</f>
        <v>0</v>
      </c>
      <c r="BH95" s="238">
        <f>IF(N95="sníž. přenesená",J95,0)</f>
        <v>0</v>
      </c>
      <c r="BI95" s="238">
        <f>IF(N95="nulová",J95,0)</f>
        <v>0</v>
      </c>
      <c r="BJ95" s="17" t="s">
        <v>76</v>
      </c>
      <c r="BK95" s="238">
        <f>ROUND(I95*H95,2)</f>
        <v>0</v>
      </c>
      <c r="BL95" s="17" t="s">
        <v>384</v>
      </c>
      <c r="BM95" s="237" t="s">
        <v>438</v>
      </c>
    </row>
    <row r="96" s="2" customFormat="1">
      <c r="A96" s="38"/>
      <c r="B96" s="39"/>
      <c r="C96" s="40"/>
      <c r="D96" s="241" t="s">
        <v>194</v>
      </c>
      <c r="E96" s="40"/>
      <c r="F96" s="261" t="s">
        <v>439</v>
      </c>
      <c r="G96" s="40"/>
      <c r="H96" s="40"/>
      <c r="I96" s="146"/>
      <c r="J96" s="40"/>
      <c r="K96" s="40"/>
      <c r="L96" s="44"/>
      <c r="M96" s="262"/>
      <c r="N96" s="26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194</v>
      </c>
      <c r="AU96" s="17" t="s">
        <v>76</v>
      </c>
    </row>
    <row r="97" s="2" customFormat="1" ht="21.75" customHeight="1">
      <c r="A97" s="38"/>
      <c r="B97" s="39"/>
      <c r="C97" s="226" t="s">
        <v>170</v>
      </c>
      <c r="D97" s="226" t="s">
        <v>152</v>
      </c>
      <c r="E97" s="227" t="s">
        <v>440</v>
      </c>
      <c r="F97" s="228" t="s">
        <v>441</v>
      </c>
      <c r="G97" s="229" t="s">
        <v>309</v>
      </c>
      <c r="H97" s="230">
        <v>448</v>
      </c>
      <c r="I97" s="231"/>
      <c r="J97" s="232">
        <f>ROUND(I97*H97,2)</f>
        <v>0</v>
      </c>
      <c r="K97" s="228" t="s">
        <v>371</v>
      </c>
      <c r="L97" s="44"/>
      <c r="M97" s="233" t="s">
        <v>19</v>
      </c>
      <c r="N97" s="234" t="s">
        <v>40</v>
      </c>
      <c r="O97" s="84"/>
      <c r="P97" s="235">
        <f>O97*H97</f>
        <v>0</v>
      </c>
      <c r="Q97" s="235">
        <v>0</v>
      </c>
      <c r="R97" s="235">
        <f>Q97*H97</f>
        <v>0</v>
      </c>
      <c r="S97" s="235">
        <v>0</v>
      </c>
      <c r="T97" s="23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37" t="s">
        <v>384</v>
      </c>
      <c r="AT97" s="237" t="s">
        <v>152</v>
      </c>
      <c r="AU97" s="237" t="s">
        <v>76</v>
      </c>
      <c r="AY97" s="17" t="s">
        <v>150</v>
      </c>
      <c r="BE97" s="238">
        <f>IF(N97="základní",J97,0)</f>
        <v>0</v>
      </c>
      <c r="BF97" s="238">
        <f>IF(N97="snížená",J97,0)</f>
        <v>0</v>
      </c>
      <c r="BG97" s="238">
        <f>IF(N97="zákl. přenesená",J97,0)</f>
        <v>0</v>
      </c>
      <c r="BH97" s="238">
        <f>IF(N97="sníž. přenesená",J97,0)</f>
        <v>0</v>
      </c>
      <c r="BI97" s="238">
        <f>IF(N97="nulová",J97,0)</f>
        <v>0</v>
      </c>
      <c r="BJ97" s="17" t="s">
        <v>76</v>
      </c>
      <c r="BK97" s="238">
        <f>ROUND(I97*H97,2)</f>
        <v>0</v>
      </c>
      <c r="BL97" s="17" t="s">
        <v>384</v>
      </c>
      <c r="BM97" s="237" t="s">
        <v>442</v>
      </c>
    </row>
    <row r="98" s="2" customFormat="1" ht="21.75" customHeight="1">
      <c r="A98" s="38"/>
      <c r="B98" s="39"/>
      <c r="C98" s="226" t="s">
        <v>200</v>
      </c>
      <c r="D98" s="226" t="s">
        <v>152</v>
      </c>
      <c r="E98" s="227" t="s">
        <v>443</v>
      </c>
      <c r="F98" s="228" t="s">
        <v>444</v>
      </c>
      <c r="G98" s="229" t="s">
        <v>188</v>
      </c>
      <c r="H98" s="230">
        <v>112</v>
      </c>
      <c r="I98" s="231"/>
      <c r="J98" s="232">
        <f>ROUND(I98*H98,2)</f>
        <v>0</v>
      </c>
      <c r="K98" s="228" t="s">
        <v>371</v>
      </c>
      <c r="L98" s="44"/>
      <c r="M98" s="233" t="s">
        <v>19</v>
      </c>
      <c r="N98" s="234" t="s">
        <v>40</v>
      </c>
      <c r="O98" s="84"/>
      <c r="P98" s="235">
        <f>O98*H98</f>
        <v>0</v>
      </c>
      <c r="Q98" s="235">
        <v>0</v>
      </c>
      <c r="R98" s="235">
        <f>Q98*H98</f>
        <v>0</v>
      </c>
      <c r="S98" s="235">
        <v>0</v>
      </c>
      <c r="T98" s="23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37" t="s">
        <v>384</v>
      </c>
      <c r="AT98" s="237" t="s">
        <v>152</v>
      </c>
      <c r="AU98" s="237" t="s">
        <v>76</v>
      </c>
      <c r="AY98" s="17" t="s">
        <v>150</v>
      </c>
      <c r="BE98" s="238">
        <f>IF(N98="základní",J98,0)</f>
        <v>0</v>
      </c>
      <c r="BF98" s="238">
        <f>IF(N98="snížená",J98,0)</f>
        <v>0</v>
      </c>
      <c r="BG98" s="238">
        <f>IF(N98="zákl. přenesená",J98,0)</f>
        <v>0</v>
      </c>
      <c r="BH98" s="238">
        <f>IF(N98="sníž. přenesená",J98,0)</f>
        <v>0</v>
      </c>
      <c r="BI98" s="238">
        <f>IF(N98="nulová",J98,0)</f>
        <v>0</v>
      </c>
      <c r="BJ98" s="17" t="s">
        <v>76</v>
      </c>
      <c r="BK98" s="238">
        <f>ROUND(I98*H98,2)</f>
        <v>0</v>
      </c>
      <c r="BL98" s="17" t="s">
        <v>384</v>
      </c>
      <c r="BM98" s="237" t="s">
        <v>445</v>
      </c>
    </row>
    <row r="99" s="2" customFormat="1" ht="21.75" customHeight="1">
      <c r="A99" s="38"/>
      <c r="B99" s="39"/>
      <c r="C99" s="226" t="s">
        <v>205</v>
      </c>
      <c r="D99" s="226" t="s">
        <v>152</v>
      </c>
      <c r="E99" s="227" t="s">
        <v>446</v>
      </c>
      <c r="F99" s="228" t="s">
        <v>447</v>
      </c>
      <c r="G99" s="229" t="s">
        <v>188</v>
      </c>
      <c r="H99" s="230">
        <v>100</v>
      </c>
      <c r="I99" s="231"/>
      <c r="J99" s="232">
        <f>ROUND(I99*H99,2)</f>
        <v>0</v>
      </c>
      <c r="K99" s="228" t="s">
        <v>371</v>
      </c>
      <c r="L99" s="44"/>
      <c r="M99" s="233" t="s">
        <v>19</v>
      </c>
      <c r="N99" s="234" t="s">
        <v>40</v>
      </c>
      <c r="O99" s="84"/>
      <c r="P99" s="235">
        <f>O99*H99</f>
        <v>0</v>
      </c>
      <c r="Q99" s="235">
        <v>0</v>
      </c>
      <c r="R99" s="235">
        <f>Q99*H99</f>
        <v>0</v>
      </c>
      <c r="S99" s="235">
        <v>0</v>
      </c>
      <c r="T99" s="23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37" t="s">
        <v>384</v>
      </c>
      <c r="AT99" s="237" t="s">
        <v>152</v>
      </c>
      <c r="AU99" s="237" t="s">
        <v>76</v>
      </c>
      <c r="AY99" s="17" t="s">
        <v>150</v>
      </c>
      <c r="BE99" s="238">
        <f>IF(N99="základní",J99,0)</f>
        <v>0</v>
      </c>
      <c r="BF99" s="238">
        <f>IF(N99="snížená",J99,0)</f>
        <v>0</v>
      </c>
      <c r="BG99" s="238">
        <f>IF(N99="zákl. přenesená",J99,0)</f>
        <v>0</v>
      </c>
      <c r="BH99" s="238">
        <f>IF(N99="sníž. přenesená",J99,0)</f>
        <v>0</v>
      </c>
      <c r="BI99" s="238">
        <f>IF(N99="nulová",J99,0)</f>
        <v>0</v>
      </c>
      <c r="BJ99" s="17" t="s">
        <v>76</v>
      </c>
      <c r="BK99" s="238">
        <f>ROUND(I99*H99,2)</f>
        <v>0</v>
      </c>
      <c r="BL99" s="17" t="s">
        <v>384</v>
      </c>
      <c r="BM99" s="237" t="s">
        <v>448</v>
      </c>
    </row>
    <row r="100" s="2" customFormat="1" ht="21.75" customHeight="1">
      <c r="A100" s="38"/>
      <c r="B100" s="39"/>
      <c r="C100" s="226" t="s">
        <v>210</v>
      </c>
      <c r="D100" s="226" t="s">
        <v>152</v>
      </c>
      <c r="E100" s="227" t="s">
        <v>449</v>
      </c>
      <c r="F100" s="228" t="s">
        <v>450</v>
      </c>
      <c r="G100" s="229" t="s">
        <v>188</v>
      </c>
      <c r="H100" s="230">
        <v>100</v>
      </c>
      <c r="I100" s="231"/>
      <c r="J100" s="232">
        <f>ROUND(I100*H100,2)</f>
        <v>0</v>
      </c>
      <c r="K100" s="228" t="s">
        <v>371</v>
      </c>
      <c r="L100" s="44"/>
      <c r="M100" s="233" t="s">
        <v>19</v>
      </c>
      <c r="N100" s="234" t="s">
        <v>40</v>
      </c>
      <c r="O100" s="84"/>
      <c r="P100" s="235">
        <f>O100*H100</f>
        <v>0</v>
      </c>
      <c r="Q100" s="235">
        <v>0</v>
      </c>
      <c r="R100" s="235">
        <f>Q100*H100</f>
        <v>0</v>
      </c>
      <c r="S100" s="235">
        <v>0</v>
      </c>
      <c r="T100" s="23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37" t="s">
        <v>384</v>
      </c>
      <c r="AT100" s="237" t="s">
        <v>152</v>
      </c>
      <c r="AU100" s="237" t="s">
        <v>76</v>
      </c>
      <c r="AY100" s="17" t="s">
        <v>150</v>
      </c>
      <c r="BE100" s="238">
        <f>IF(N100="základní",J100,0)</f>
        <v>0</v>
      </c>
      <c r="BF100" s="238">
        <f>IF(N100="snížená",J100,0)</f>
        <v>0</v>
      </c>
      <c r="BG100" s="238">
        <f>IF(N100="zákl. přenesená",J100,0)</f>
        <v>0</v>
      </c>
      <c r="BH100" s="238">
        <f>IF(N100="sníž. přenesená",J100,0)</f>
        <v>0</v>
      </c>
      <c r="BI100" s="238">
        <f>IF(N100="nulová",J100,0)</f>
        <v>0</v>
      </c>
      <c r="BJ100" s="17" t="s">
        <v>76</v>
      </c>
      <c r="BK100" s="238">
        <f>ROUND(I100*H100,2)</f>
        <v>0</v>
      </c>
      <c r="BL100" s="17" t="s">
        <v>384</v>
      </c>
      <c r="BM100" s="237" t="s">
        <v>451</v>
      </c>
    </row>
    <row r="101" s="2" customFormat="1" ht="21.75" customHeight="1">
      <c r="A101" s="38"/>
      <c r="B101" s="39"/>
      <c r="C101" s="226" t="s">
        <v>217</v>
      </c>
      <c r="D101" s="226" t="s">
        <v>152</v>
      </c>
      <c r="E101" s="227" t="s">
        <v>452</v>
      </c>
      <c r="F101" s="228" t="s">
        <v>453</v>
      </c>
      <c r="G101" s="229" t="s">
        <v>208</v>
      </c>
      <c r="H101" s="230">
        <v>7</v>
      </c>
      <c r="I101" s="231"/>
      <c r="J101" s="232">
        <f>ROUND(I101*H101,2)</f>
        <v>0</v>
      </c>
      <c r="K101" s="228" t="s">
        <v>371</v>
      </c>
      <c r="L101" s="44"/>
      <c r="M101" s="233" t="s">
        <v>19</v>
      </c>
      <c r="N101" s="234" t="s">
        <v>40</v>
      </c>
      <c r="O101" s="84"/>
      <c r="P101" s="235">
        <f>O101*H101</f>
        <v>0</v>
      </c>
      <c r="Q101" s="235">
        <v>0</v>
      </c>
      <c r="R101" s="235">
        <f>Q101*H101</f>
        <v>0</v>
      </c>
      <c r="S101" s="235">
        <v>0</v>
      </c>
      <c r="T101" s="23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37" t="s">
        <v>384</v>
      </c>
      <c r="AT101" s="237" t="s">
        <v>152</v>
      </c>
      <c r="AU101" s="237" t="s">
        <v>76</v>
      </c>
      <c r="AY101" s="17" t="s">
        <v>150</v>
      </c>
      <c r="BE101" s="238">
        <f>IF(N101="základní",J101,0)</f>
        <v>0</v>
      </c>
      <c r="BF101" s="238">
        <f>IF(N101="snížená",J101,0)</f>
        <v>0</v>
      </c>
      <c r="BG101" s="238">
        <f>IF(N101="zákl. přenesená",J101,0)</f>
        <v>0</v>
      </c>
      <c r="BH101" s="238">
        <f>IF(N101="sníž. přenesená",J101,0)</f>
        <v>0</v>
      </c>
      <c r="BI101" s="238">
        <f>IF(N101="nulová",J101,0)</f>
        <v>0</v>
      </c>
      <c r="BJ101" s="17" t="s">
        <v>76</v>
      </c>
      <c r="BK101" s="238">
        <f>ROUND(I101*H101,2)</f>
        <v>0</v>
      </c>
      <c r="BL101" s="17" t="s">
        <v>384</v>
      </c>
      <c r="BM101" s="237" t="s">
        <v>454</v>
      </c>
    </row>
    <row r="102" s="2" customFormat="1" ht="21.75" customHeight="1">
      <c r="A102" s="38"/>
      <c r="B102" s="39"/>
      <c r="C102" s="226" t="s">
        <v>221</v>
      </c>
      <c r="D102" s="226" t="s">
        <v>152</v>
      </c>
      <c r="E102" s="227" t="s">
        <v>455</v>
      </c>
      <c r="F102" s="228" t="s">
        <v>456</v>
      </c>
      <c r="G102" s="229" t="s">
        <v>208</v>
      </c>
      <c r="H102" s="230">
        <v>7</v>
      </c>
      <c r="I102" s="231"/>
      <c r="J102" s="232">
        <f>ROUND(I102*H102,2)</f>
        <v>0</v>
      </c>
      <c r="K102" s="228" t="s">
        <v>371</v>
      </c>
      <c r="L102" s="44"/>
      <c r="M102" s="233" t="s">
        <v>19</v>
      </c>
      <c r="N102" s="234" t="s">
        <v>40</v>
      </c>
      <c r="O102" s="84"/>
      <c r="P102" s="235">
        <f>O102*H102</f>
        <v>0</v>
      </c>
      <c r="Q102" s="235">
        <v>0</v>
      </c>
      <c r="R102" s="235">
        <f>Q102*H102</f>
        <v>0</v>
      </c>
      <c r="S102" s="235">
        <v>0</v>
      </c>
      <c r="T102" s="23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37" t="s">
        <v>384</v>
      </c>
      <c r="AT102" s="237" t="s">
        <v>152</v>
      </c>
      <c r="AU102" s="237" t="s">
        <v>76</v>
      </c>
      <c r="AY102" s="17" t="s">
        <v>150</v>
      </c>
      <c r="BE102" s="238">
        <f>IF(N102="základní",J102,0)</f>
        <v>0</v>
      </c>
      <c r="BF102" s="238">
        <f>IF(N102="snížená",J102,0)</f>
        <v>0</v>
      </c>
      <c r="BG102" s="238">
        <f>IF(N102="zákl. přenesená",J102,0)</f>
        <v>0</v>
      </c>
      <c r="BH102" s="238">
        <f>IF(N102="sníž. přenesená",J102,0)</f>
        <v>0</v>
      </c>
      <c r="BI102" s="238">
        <f>IF(N102="nulová",J102,0)</f>
        <v>0</v>
      </c>
      <c r="BJ102" s="17" t="s">
        <v>76</v>
      </c>
      <c r="BK102" s="238">
        <f>ROUND(I102*H102,2)</f>
        <v>0</v>
      </c>
      <c r="BL102" s="17" t="s">
        <v>384</v>
      </c>
      <c r="BM102" s="237" t="s">
        <v>457</v>
      </c>
    </row>
    <row r="103" s="2" customFormat="1" ht="21.75" customHeight="1">
      <c r="A103" s="38"/>
      <c r="B103" s="39"/>
      <c r="C103" s="226" t="s">
        <v>226</v>
      </c>
      <c r="D103" s="226" t="s">
        <v>152</v>
      </c>
      <c r="E103" s="227" t="s">
        <v>458</v>
      </c>
      <c r="F103" s="228" t="s">
        <v>459</v>
      </c>
      <c r="G103" s="229" t="s">
        <v>208</v>
      </c>
      <c r="H103" s="230">
        <v>1</v>
      </c>
      <c r="I103" s="231"/>
      <c r="J103" s="232">
        <f>ROUND(I103*H103,2)</f>
        <v>0</v>
      </c>
      <c r="K103" s="228" t="s">
        <v>371</v>
      </c>
      <c r="L103" s="44"/>
      <c r="M103" s="233" t="s">
        <v>19</v>
      </c>
      <c r="N103" s="234" t="s">
        <v>40</v>
      </c>
      <c r="O103" s="84"/>
      <c r="P103" s="235">
        <f>O103*H103</f>
        <v>0</v>
      </c>
      <c r="Q103" s="235">
        <v>0</v>
      </c>
      <c r="R103" s="235">
        <f>Q103*H103</f>
        <v>0</v>
      </c>
      <c r="S103" s="235">
        <v>0</v>
      </c>
      <c r="T103" s="23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37" t="s">
        <v>384</v>
      </c>
      <c r="AT103" s="237" t="s">
        <v>152</v>
      </c>
      <c r="AU103" s="237" t="s">
        <v>76</v>
      </c>
      <c r="AY103" s="17" t="s">
        <v>150</v>
      </c>
      <c r="BE103" s="238">
        <f>IF(N103="základní",J103,0)</f>
        <v>0</v>
      </c>
      <c r="BF103" s="238">
        <f>IF(N103="snížená",J103,0)</f>
        <v>0</v>
      </c>
      <c r="BG103" s="238">
        <f>IF(N103="zákl. přenesená",J103,0)</f>
        <v>0</v>
      </c>
      <c r="BH103" s="238">
        <f>IF(N103="sníž. přenesená",J103,0)</f>
        <v>0</v>
      </c>
      <c r="BI103" s="238">
        <f>IF(N103="nulová",J103,0)</f>
        <v>0</v>
      </c>
      <c r="BJ103" s="17" t="s">
        <v>76</v>
      </c>
      <c r="BK103" s="238">
        <f>ROUND(I103*H103,2)</f>
        <v>0</v>
      </c>
      <c r="BL103" s="17" t="s">
        <v>384</v>
      </c>
      <c r="BM103" s="237" t="s">
        <v>460</v>
      </c>
    </row>
    <row r="104" s="2" customFormat="1" ht="21.75" customHeight="1">
      <c r="A104" s="38"/>
      <c r="B104" s="39"/>
      <c r="C104" s="226" t="s">
        <v>8</v>
      </c>
      <c r="D104" s="226" t="s">
        <v>152</v>
      </c>
      <c r="E104" s="227" t="s">
        <v>461</v>
      </c>
      <c r="F104" s="228" t="s">
        <v>462</v>
      </c>
      <c r="G104" s="229" t="s">
        <v>208</v>
      </c>
      <c r="H104" s="230">
        <v>1</v>
      </c>
      <c r="I104" s="231"/>
      <c r="J104" s="232">
        <f>ROUND(I104*H104,2)</f>
        <v>0</v>
      </c>
      <c r="K104" s="228" t="s">
        <v>371</v>
      </c>
      <c r="L104" s="44"/>
      <c r="M104" s="233" t="s">
        <v>19</v>
      </c>
      <c r="N104" s="234" t="s">
        <v>40</v>
      </c>
      <c r="O104" s="84"/>
      <c r="P104" s="235">
        <f>O104*H104</f>
        <v>0</v>
      </c>
      <c r="Q104" s="235">
        <v>0</v>
      </c>
      <c r="R104" s="235">
        <f>Q104*H104</f>
        <v>0</v>
      </c>
      <c r="S104" s="235">
        <v>0</v>
      </c>
      <c r="T104" s="23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37" t="s">
        <v>384</v>
      </c>
      <c r="AT104" s="237" t="s">
        <v>152</v>
      </c>
      <c r="AU104" s="237" t="s">
        <v>76</v>
      </c>
      <c r="AY104" s="17" t="s">
        <v>150</v>
      </c>
      <c r="BE104" s="238">
        <f>IF(N104="základní",J104,0)</f>
        <v>0</v>
      </c>
      <c r="BF104" s="238">
        <f>IF(N104="snížená",J104,0)</f>
        <v>0</v>
      </c>
      <c r="BG104" s="238">
        <f>IF(N104="zákl. přenesená",J104,0)</f>
        <v>0</v>
      </c>
      <c r="BH104" s="238">
        <f>IF(N104="sníž. přenesená",J104,0)</f>
        <v>0</v>
      </c>
      <c r="BI104" s="238">
        <f>IF(N104="nulová",J104,0)</f>
        <v>0</v>
      </c>
      <c r="BJ104" s="17" t="s">
        <v>76</v>
      </c>
      <c r="BK104" s="238">
        <f>ROUND(I104*H104,2)</f>
        <v>0</v>
      </c>
      <c r="BL104" s="17" t="s">
        <v>384</v>
      </c>
      <c r="BM104" s="237" t="s">
        <v>463</v>
      </c>
    </row>
    <row r="105" s="2" customFormat="1" ht="21.75" customHeight="1">
      <c r="A105" s="38"/>
      <c r="B105" s="39"/>
      <c r="C105" s="226" t="s">
        <v>235</v>
      </c>
      <c r="D105" s="226" t="s">
        <v>152</v>
      </c>
      <c r="E105" s="227" t="s">
        <v>464</v>
      </c>
      <c r="F105" s="228" t="s">
        <v>465</v>
      </c>
      <c r="G105" s="229" t="s">
        <v>208</v>
      </c>
      <c r="H105" s="230">
        <v>1</v>
      </c>
      <c r="I105" s="231"/>
      <c r="J105" s="232">
        <f>ROUND(I105*H105,2)</f>
        <v>0</v>
      </c>
      <c r="K105" s="228" t="s">
        <v>371</v>
      </c>
      <c r="L105" s="44"/>
      <c r="M105" s="275" t="s">
        <v>19</v>
      </c>
      <c r="N105" s="276" t="s">
        <v>40</v>
      </c>
      <c r="O105" s="277"/>
      <c r="P105" s="278">
        <f>O105*H105</f>
        <v>0</v>
      </c>
      <c r="Q105" s="278">
        <v>0</v>
      </c>
      <c r="R105" s="278">
        <f>Q105*H105</f>
        <v>0</v>
      </c>
      <c r="S105" s="278">
        <v>0</v>
      </c>
      <c r="T105" s="279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37" t="s">
        <v>384</v>
      </c>
      <c r="AT105" s="237" t="s">
        <v>152</v>
      </c>
      <c r="AU105" s="237" t="s">
        <v>76</v>
      </c>
      <c r="AY105" s="17" t="s">
        <v>150</v>
      </c>
      <c r="BE105" s="238">
        <f>IF(N105="základní",J105,0)</f>
        <v>0</v>
      </c>
      <c r="BF105" s="238">
        <f>IF(N105="snížená",J105,0)</f>
        <v>0</v>
      </c>
      <c r="BG105" s="238">
        <f>IF(N105="zákl. přenesená",J105,0)</f>
        <v>0</v>
      </c>
      <c r="BH105" s="238">
        <f>IF(N105="sníž. přenesená",J105,0)</f>
        <v>0</v>
      </c>
      <c r="BI105" s="238">
        <f>IF(N105="nulová",J105,0)</f>
        <v>0</v>
      </c>
      <c r="BJ105" s="17" t="s">
        <v>76</v>
      </c>
      <c r="BK105" s="238">
        <f>ROUND(I105*H105,2)</f>
        <v>0</v>
      </c>
      <c r="BL105" s="17" t="s">
        <v>384</v>
      </c>
      <c r="BM105" s="237" t="s">
        <v>466</v>
      </c>
    </row>
    <row r="106" s="2" customFormat="1" ht="6.96" customHeight="1">
      <c r="A106" s="38"/>
      <c r="B106" s="59"/>
      <c r="C106" s="60"/>
      <c r="D106" s="60"/>
      <c r="E106" s="60"/>
      <c r="F106" s="60"/>
      <c r="G106" s="60"/>
      <c r="H106" s="60"/>
      <c r="I106" s="175"/>
      <c r="J106" s="60"/>
      <c r="K106" s="60"/>
      <c r="L106" s="44"/>
      <c r="M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</sheetData>
  <sheetProtection sheet="1" autoFilter="0" formatColumns="0" formatRows="0" objects="1" scenarios="1" spinCount="100000" saltValue="oEnC1xP81aRjgcRdAXdygp/UQSoDWGVNL/VrgjvNLhC64dBnYYUVf/S+6e2KzTjnHn0WxLW6LrLMO0QOuDBbGQ==" hashValue="JRwcTZ90ZJuTavHoeGP4wqsOXD7SocjvzXUJPz2mVM/FzY45ajH53RHKL8ALb29kqZXdsvb2sZGksqa5JIeFqg==" algorithmName="SHA-512" password="CC35"/>
  <autoFilter ref="C85:K1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78</v>
      </c>
    </row>
    <row r="4" s="1" customFormat="1" ht="24.96" customHeight="1">
      <c r="B4" s="20"/>
      <c r="D4" s="142" t="s">
        <v>111</v>
      </c>
      <c r="I4" s="138"/>
      <c r="L4" s="20"/>
      <c r="M4" s="143" t="s">
        <v>10</v>
      </c>
      <c r="AT4" s="17" t="s">
        <v>4</v>
      </c>
    </row>
    <row r="5" s="1" customFormat="1" ht="6.96" customHeight="1">
      <c r="B5" s="20"/>
      <c r="I5" s="138"/>
      <c r="L5" s="20"/>
    </row>
    <row r="6" s="1" customFormat="1" ht="12" customHeight="1">
      <c r="B6" s="20"/>
      <c r="D6" s="144" t="s">
        <v>16</v>
      </c>
      <c r="I6" s="138"/>
      <c r="L6" s="20"/>
    </row>
    <row r="7" s="1" customFormat="1" ht="16.5" customHeight="1">
      <c r="B7" s="20"/>
      <c r="E7" s="145" t="str">
        <f>'Rekapitulace zakázky'!K6</f>
        <v>Oprava příjezdového podchodu Brno hl.n.</v>
      </c>
      <c r="F7" s="144"/>
      <c r="G7" s="144"/>
      <c r="H7" s="144"/>
      <c r="I7" s="138"/>
      <c r="L7" s="20"/>
    </row>
    <row r="8" s="1" customFormat="1" ht="12" customHeight="1">
      <c r="B8" s="20"/>
      <c r="D8" s="144" t="s">
        <v>112</v>
      </c>
      <c r="I8" s="138"/>
      <c r="L8" s="20"/>
    </row>
    <row r="9" s="2" customFormat="1" ht="16.5" customHeight="1">
      <c r="A9" s="38"/>
      <c r="B9" s="44"/>
      <c r="C9" s="38"/>
      <c r="D9" s="38"/>
      <c r="E9" s="145" t="s">
        <v>467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114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8" t="s">
        <v>468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19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21</v>
      </c>
      <c r="E14" s="38"/>
      <c r="F14" s="133" t="s">
        <v>22</v>
      </c>
      <c r="G14" s="38"/>
      <c r="H14" s="38"/>
      <c r="I14" s="149" t="s">
        <v>23</v>
      </c>
      <c r="J14" s="150" t="str">
        <f>'Rekapitulace zakázky'!AN8</f>
        <v>3. 2. 2020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9" t="s">
        <v>26</v>
      </c>
      <c r="J16" s="133" t="str">
        <f>IF('Rekapitulace zakázky'!AN10="","",'Rekapitulace zakázky'!AN10)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zakázky'!E11="","",'Rekapitulace zakázky'!E11)</f>
        <v xml:space="preserve"> </v>
      </c>
      <c r="F17" s="38"/>
      <c r="G17" s="38"/>
      <c r="H17" s="38"/>
      <c r="I17" s="149" t="s">
        <v>27</v>
      </c>
      <c r="J17" s="133" t="str">
        <f>IF('Rekapitulace zakázky'!AN11="","",'Rekapitulace zakázky'!AN11)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28</v>
      </c>
      <c r="E19" s="38"/>
      <c r="F19" s="38"/>
      <c r="G19" s="38"/>
      <c r="H19" s="38"/>
      <c r="I19" s="149" t="s">
        <v>26</v>
      </c>
      <c r="J19" s="33" t="str">
        <f>'Rekapitulace zakázky'!AN13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3"/>
      <c r="G20" s="133"/>
      <c r="H20" s="133"/>
      <c r="I20" s="149" t="s">
        <v>27</v>
      </c>
      <c r="J20" s="33" t="str">
        <f>'Rekapitulace zakázky'!AN14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30</v>
      </c>
      <c r="E22" s="38"/>
      <c r="F22" s="38"/>
      <c r="G22" s="38"/>
      <c r="H22" s="38"/>
      <c r="I22" s="149" t="s">
        <v>26</v>
      </c>
      <c r="J22" s="133" t="str">
        <f>IF('Rekapitulace zakázky'!AN16="","",'Rekapitulace zakázky'!AN16)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9" t="s">
        <v>27</v>
      </c>
      <c r="J23" s="133" t="str">
        <f>IF('Rekapitulace zakázky'!AN17="","",'Rekapitulace zakázky'!AN17)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32</v>
      </c>
      <c r="E25" s="38"/>
      <c r="F25" s="38"/>
      <c r="G25" s="38"/>
      <c r="H25" s="38"/>
      <c r="I25" s="149" t="s">
        <v>26</v>
      </c>
      <c r="J25" s="133" t="str">
        <f>IF('Rekapitulace zakázky'!AN19="","",'Rekapitulace zakázky'!AN19)</f>
        <v/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zakázky'!E20="","",'Rekapitulace zakázky'!E20)</f>
        <v xml:space="preserve"> </v>
      </c>
      <c r="F26" s="38"/>
      <c r="G26" s="38"/>
      <c r="H26" s="38"/>
      <c r="I26" s="149" t="s">
        <v>27</v>
      </c>
      <c r="J26" s="133" t="str">
        <f>IF('Rekapitulace zakázky'!AN20="","",'Rekapitulace zakázky'!AN20)</f>
        <v/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33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35</v>
      </c>
      <c r="E32" s="38"/>
      <c r="F32" s="38"/>
      <c r="G32" s="38"/>
      <c r="H32" s="38"/>
      <c r="I32" s="146"/>
      <c r="J32" s="159">
        <f>ROUND(J98,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37</v>
      </c>
      <c r="G34" s="38"/>
      <c r="H34" s="38"/>
      <c r="I34" s="161" t="s">
        <v>36</v>
      </c>
      <c r="J34" s="160" t="s">
        <v>38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39</v>
      </c>
      <c r="E35" s="144" t="s">
        <v>40</v>
      </c>
      <c r="F35" s="163">
        <f>ROUND((SUM(BE98:BE153)),  2)</f>
        <v>0</v>
      </c>
      <c r="G35" s="38"/>
      <c r="H35" s="38"/>
      <c r="I35" s="164">
        <v>0.20999999999999999</v>
      </c>
      <c r="J35" s="163">
        <f>ROUND(((SUM(BE98:BE153))*I35),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4" t="s">
        <v>41</v>
      </c>
      <c r="F36" s="163">
        <f>ROUND((SUM(BF98:BF153)),  2)</f>
        <v>0</v>
      </c>
      <c r="G36" s="38"/>
      <c r="H36" s="38"/>
      <c r="I36" s="164">
        <v>0.14999999999999999</v>
      </c>
      <c r="J36" s="163">
        <f>ROUND(((SUM(BF98:BF153))*I36),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42</v>
      </c>
      <c r="F37" s="163">
        <f>ROUND((SUM(BG98:BG153)),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43</v>
      </c>
      <c r="F38" s="163">
        <f>ROUND((SUM(BH98:BH153)),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44</v>
      </c>
      <c r="F39" s="163">
        <f>ROUND((SUM(BI98:BI153)),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116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9" t="str">
        <f>E7</f>
        <v>Oprava příjezdového podchodu Brno hl.n.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112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9" t="s">
        <v>467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114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05 - Podchod RSM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149" t="s">
        <v>23</v>
      </c>
      <c r="J56" s="72" t="str">
        <f>IF(J14="","",J14)</f>
        <v>3. 2. 2020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149" t="s">
        <v>30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149" t="s">
        <v>32</v>
      </c>
      <c r="J59" s="36" t="str">
        <f>E26</f>
        <v xml:space="preserve"> 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117</v>
      </c>
      <c r="D61" s="181"/>
      <c r="E61" s="181"/>
      <c r="F61" s="181"/>
      <c r="G61" s="181"/>
      <c r="H61" s="181"/>
      <c r="I61" s="182"/>
      <c r="J61" s="183" t="s">
        <v>118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67</v>
      </c>
      <c r="D63" s="40"/>
      <c r="E63" s="40"/>
      <c r="F63" s="40"/>
      <c r="G63" s="40"/>
      <c r="H63" s="40"/>
      <c r="I63" s="146"/>
      <c r="J63" s="102">
        <f>J98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119</v>
      </c>
    </row>
    <row r="64" s="9" customFormat="1" ht="24.96" customHeight="1">
      <c r="A64" s="9"/>
      <c r="B64" s="185"/>
      <c r="C64" s="186"/>
      <c r="D64" s="187" t="s">
        <v>120</v>
      </c>
      <c r="E64" s="188"/>
      <c r="F64" s="188"/>
      <c r="G64" s="188"/>
      <c r="H64" s="188"/>
      <c r="I64" s="189"/>
      <c r="J64" s="190">
        <f>J99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2"/>
      <c r="C65" s="125"/>
      <c r="D65" s="193" t="s">
        <v>121</v>
      </c>
      <c r="E65" s="194"/>
      <c r="F65" s="194"/>
      <c r="G65" s="194"/>
      <c r="H65" s="194"/>
      <c r="I65" s="195"/>
      <c r="J65" s="196">
        <f>J100</f>
        <v>0</v>
      </c>
      <c r="K65" s="125"/>
      <c r="L65" s="19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2"/>
      <c r="C66" s="125"/>
      <c r="D66" s="193" t="s">
        <v>122</v>
      </c>
      <c r="E66" s="194"/>
      <c r="F66" s="194"/>
      <c r="G66" s="194"/>
      <c r="H66" s="194"/>
      <c r="I66" s="195"/>
      <c r="J66" s="196">
        <f>J105</f>
        <v>0</v>
      </c>
      <c r="K66" s="125"/>
      <c r="L66" s="19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2"/>
      <c r="C67" s="125"/>
      <c r="D67" s="193" t="s">
        <v>125</v>
      </c>
      <c r="E67" s="194"/>
      <c r="F67" s="194"/>
      <c r="G67" s="194"/>
      <c r="H67" s="194"/>
      <c r="I67" s="195"/>
      <c r="J67" s="196">
        <f>J108</f>
        <v>0</v>
      </c>
      <c r="K67" s="125"/>
      <c r="L67" s="19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2"/>
      <c r="C68" s="125"/>
      <c r="D68" s="193" t="s">
        <v>126</v>
      </c>
      <c r="E68" s="194"/>
      <c r="F68" s="194"/>
      <c r="G68" s="194"/>
      <c r="H68" s="194"/>
      <c r="I68" s="195"/>
      <c r="J68" s="196">
        <f>J116</f>
        <v>0</v>
      </c>
      <c r="K68" s="125"/>
      <c r="L68" s="19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2"/>
      <c r="C69" s="125"/>
      <c r="D69" s="193" t="s">
        <v>127</v>
      </c>
      <c r="E69" s="194"/>
      <c r="F69" s="194"/>
      <c r="G69" s="194"/>
      <c r="H69" s="194"/>
      <c r="I69" s="195"/>
      <c r="J69" s="196">
        <f>J122</f>
        <v>0</v>
      </c>
      <c r="K69" s="125"/>
      <c r="L69" s="19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85"/>
      <c r="C70" s="186"/>
      <c r="D70" s="187" t="s">
        <v>128</v>
      </c>
      <c r="E70" s="188"/>
      <c r="F70" s="188"/>
      <c r="G70" s="188"/>
      <c r="H70" s="188"/>
      <c r="I70" s="189"/>
      <c r="J70" s="190">
        <f>J127</f>
        <v>0</v>
      </c>
      <c r="K70" s="186"/>
      <c r="L70" s="19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92"/>
      <c r="C71" s="125"/>
      <c r="D71" s="193" t="s">
        <v>129</v>
      </c>
      <c r="E71" s="194"/>
      <c r="F71" s="194"/>
      <c r="G71" s="194"/>
      <c r="H71" s="194"/>
      <c r="I71" s="195"/>
      <c r="J71" s="196">
        <f>J128</f>
        <v>0</v>
      </c>
      <c r="K71" s="125"/>
      <c r="L71" s="19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92"/>
      <c r="C72" s="125"/>
      <c r="D72" s="193" t="s">
        <v>130</v>
      </c>
      <c r="E72" s="194"/>
      <c r="F72" s="194"/>
      <c r="G72" s="194"/>
      <c r="H72" s="194"/>
      <c r="I72" s="195"/>
      <c r="J72" s="196">
        <f>J131</f>
        <v>0</v>
      </c>
      <c r="K72" s="125"/>
      <c r="L72" s="19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92"/>
      <c r="C73" s="125"/>
      <c r="D73" s="193" t="s">
        <v>131</v>
      </c>
      <c r="E73" s="194"/>
      <c r="F73" s="194"/>
      <c r="G73" s="194"/>
      <c r="H73" s="194"/>
      <c r="I73" s="195"/>
      <c r="J73" s="196">
        <f>J134</f>
        <v>0</v>
      </c>
      <c r="K73" s="125"/>
      <c r="L73" s="19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92"/>
      <c r="C74" s="125"/>
      <c r="D74" s="193" t="s">
        <v>132</v>
      </c>
      <c r="E74" s="194"/>
      <c r="F74" s="194"/>
      <c r="G74" s="194"/>
      <c r="H74" s="194"/>
      <c r="I74" s="195"/>
      <c r="J74" s="196">
        <f>J142</f>
        <v>0</v>
      </c>
      <c r="K74" s="125"/>
      <c r="L74" s="19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92"/>
      <c r="C75" s="125"/>
      <c r="D75" s="193" t="s">
        <v>133</v>
      </c>
      <c r="E75" s="194"/>
      <c r="F75" s="194"/>
      <c r="G75" s="194"/>
      <c r="H75" s="194"/>
      <c r="I75" s="195"/>
      <c r="J75" s="196">
        <f>J145</f>
        <v>0</v>
      </c>
      <c r="K75" s="125"/>
      <c r="L75" s="19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92"/>
      <c r="C76" s="125"/>
      <c r="D76" s="193" t="s">
        <v>134</v>
      </c>
      <c r="E76" s="194"/>
      <c r="F76" s="194"/>
      <c r="G76" s="194"/>
      <c r="H76" s="194"/>
      <c r="I76" s="195"/>
      <c r="J76" s="196">
        <f>J152</f>
        <v>0</v>
      </c>
      <c r="K76" s="125"/>
      <c r="L76" s="19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38"/>
      <c r="B77" s="39"/>
      <c r="C77" s="40"/>
      <c r="D77" s="40"/>
      <c r="E77" s="40"/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59"/>
      <c r="C78" s="60"/>
      <c r="D78" s="60"/>
      <c r="E78" s="60"/>
      <c r="F78" s="60"/>
      <c r="G78" s="60"/>
      <c r="H78" s="60"/>
      <c r="I78" s="175"/>
      <c r="J78" s="60"/>
      <c r="K78" s="6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82" s="2" customFormat="1" ht="6.96" customHeight="1">
      <c r="A82" s="38"/>
      <c r="B82" s="61"/>
      <c r="C82" s="62"/>
      <c r="D82" s="62"/>
      <c r="E82" s="62"/>
      <c r="F82" s="62"/>
      <c r="G82" s="62"/>
      <c r="H82" s="62"/>
      <c r="I82" s="178"/>
      <c r="J82" s="62"/>
      <c r="K82" s="62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4.96" customHeight="1">
      <c r="A83" s="38"/>
      <c r="B83" s="39"/>
      <c r="C83" s="23" t="s">
        <v>135</v>
      </c>
      <c r="D83" s="40"/>
      <c r="E83" s="40"/>
      <c r="F83" s="40"/>
      <c r="G83" s="40"/>
      <c r="H83" s="40"/>
      <c r="I83" s="146"/>
      <c r="J83" s="40"/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146"/>
      <c r="J84" s="40"/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16</v>
      </c>
      <c r="D85" s="40"/>
      <c r="E85" s="40"/>
      <c r="F85" s="40"/>
      <c r="G85" s="40"/>
      <c r="H85" s="40"/>
      <c r="I85" s="146"/>
      <c r="J85" s="40"/>
      <c r="K85" s="40"/>
      <c r="L85" s="14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40"/>
      <c r="D86" s="40"/>
      <c r="E86" s="179" t="str">
        <f>E7</f>
        <v>Oprava příjezdového podchodu Brno hl.n.</v>
      </c>
      <c r="F86" s="32"/>
      <c r="G86" s="32"/>
      <c r="H86" s="32"/>
      <c r="I86" s="146"/>
      <c r="J86" s="40"/>
      <c r="K86" s="40"/>
      <c r="L86" s="14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" customFormat="1" ht="12" customHeight="1">
      <c r="B87" s="21"/>
      <c r="C87" s="32" t="s">
        <v>112</v>
      </c>
      <c r="D87" s="22"/>
      <c r="E87" s="22"/>
      <c r="F87" s="22"/>
      <c r="G87" s="22"/>
      <c r="H87" s="22"/>
      <c r="I87" s="138"/>
      <c r="J87" s="22"/>
      <c r="K87" s="22"/>
      <c r="L87" s="20"/>
    </row>
    <row r="88" s="2" customFormat="1" ht="16.5" customHeight="1">
      <c r="A88" s="38"/>
      <c r="B88" s="39"/>
      <c r="C88" s="40"/>
      <c r="D88" s="40"/>
      <c r="E88" s="179" t="s">
        <v>467</v>
      </c>
      <c r="F88" s="40"/>
      <c r="G88" s="40"/>
      <c r="H88" s="40"/>
      <c r="I88" s="146"/>
      <c r="J88" s="40"/>
      <c r="K88" s="40"/>
      <c r="L88" s="147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114</v>
      </c>
      <c r="D89" s="40"/>
      <c r="E89" s="40"/>
      <c r="F89" s="40"/>
      <c r="G89" s="40"/>
      <c r="H89" s="40"/>
      <c r="I89" s="146"/>
      <c r="J89" s="40"/>
      <c r="K89" s="40"/>
      <c r="L89" s="147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6.5" customHeight="1">
      <c r="A90" s="38"/>
      <c r="B90" s="39"/>
      <c r="C90" s="40"/>
      <c r="D90" s="40"/>
      <c r="E90" s="69" t="str">
        <f>E11</f>
        <v>05 - Podchod RSM</v>
      </c>
      <c r="F90" s="40"/>
      <c r="G90" s="40"/>
      <c r="H90" s="40"/>
      <c r="I90" s="146"/>
      <c r="J90" s="40"/>
      <c r="K90" s="40"/>
      <c r="L90" s="147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46"/>
      <c r="J91" s="40"/>
      <c r="K91" s="40"/>
      <c r="L91" s="147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2" customHeight="1">
      <c r="A92" s="38"/>
      <c r="B92" s="39"/>
      <c r="C92" s="32" t="s">
        <v>21</v>
      </c>
      <c r="D92" s="40"/>
      <c r="E92" s="40"/>
      <c r="F92" s="27" t="str">
        <f>F14</f>
        <v xml:space="preserve"> </v>
      </c>
      <c r="G92" s="40"/>
      <c r="H92" s="40"/>
      <c r="I92" s="149" t="s">
        <v>23</v>
      </c>
      <c r="J92" s="72" t="str">
        <f>IF(J14="","",J14)</f>
        <v>3. 2. 2020</v>
      </c>
      <c r="K92" s="40"/>
      <c r="L92" s="147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6.96" customHeight="1">
      <c r="A93" s="38"/>
      <c r="B93" s="39"/>
      <c r="C93" s="40"/>
      <c r="D93" s="40"/>
      <c r="E93" s="40"/>
      <c r="F93" s="40"/>
      <c r="G93" s="40"/>
      <c r="H93" s="40"/>
      <c r="I93" s="146"/>
      <c r="J93" s="40"/>
      <c r="K93" s="40"/>
      <c r="L93" s="147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25</v>
      </c>
      <c r="D94" s="40"/>
      <c r="E94" s="40"/>
      <c r="F94" s="27" t="str">
        <f>E17</f>
        <v xml:space="preserve"> </v>
      </c>
      <c r="G94" s="40"/>
      <c r="H94" s="40"/>
      <c r="I94" s="149" t="s">
        <v>30</v>
      </c>
      <c r="J94" s="36" t="str">
        <f>E23</f>
        <v xml:space="preserve"> </v>
      </c>
      <c r="K94" s="40"/>
      <c r="L94" s="147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2" t="s">
        <v>28</v>
      </c>
      <c r="D95" s="40"/>
      <c r="E95" s="40"/>
      <c r="F95" s="27" t="str">
        <f>IF(E20="","",E20)</f>
        <v>Vyplň údaj</v>
      </c>
      <c r="G95" s="40"/>
      <c r="H95" s="40"/>
      <c r="I95" s="149" t="s">
        <v>32</v>
      </c>
      <c r="J95" s="36" t="str">
        <f>E26</f>
        <v xml:space="preserve"> </v>
      </c>
      <c r="K95" s="40"/>
      <c r="L95" s="147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146"/>
      <c r="J96" s="40"/>
      <c r="K96" s="40"/>
      <c r="L96" s="147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11" customFormat="1" ht="29.28" customHeight="1">
      <c r="A97" s="198"/>
      <c r="B97" s="199"/>
      <c r="C97" s="200" t="s">
        <v>136</v>
      </c>
      <c r="D97" s="201" t="s">
        <v>54</v>
      </c>
      <c r="E97" s="201" t="s">
        <v>50</v>
      </c>
      <c r="F97" s="201" t="s">
        <v>51</v>
      </c>
      <c r="G97" s="201" t="s">
        <v>137</v>
      </c>
      <c r="H97" s="201" t="s">
        <v>138</v>
      </c>
      <c r="I97" s="202" t="s">
        <v>139</v>
      </c>
      <c r="J97" s="201" t="s">
        <v>118</v>
      </c>
      <c r="K97" s="203" t="s">
        <v>140</v>
      </c>
      <c r="L97" s="204"/>
      <c r="M97" s="92" t="s">
        <v>19</v>
      </c>
      <c r="N97" s="93" t="s">
        <v>39</v>
      </c>
      <c r="O97" s="93" t="s">
        <v>141</v>
      </c>
      <c r="P97" s="93" t="s">
        <v>142</v>
      </c>
      <c r="Q97" s="93" t="s">
        <v>143</v>
      </c>
      <c r="R97" s="93" t="s">
        <v>144</v>
      </c>
      <c r="S97" s="93" t="s">
        <v>145</v>
      </c>
      <c r="T97" s="94" t="s">
        <v>146</v>
      </c>
      <c r="U97" s="198"/>
      <c r="V97" s="198"/>
      <c r="W97" s="198"/>
      <c r="X97" s="198"/>
      <c r="Y97" s="198"/>
      <c r="Z97" s="198"/>
      <c r="AA97" s="198"/>
      <c r="AB97" s="198"/>
      <c r="AC97" s="198"/>
      <c r="AD97" s="198"/>
      <c r="AE97" s="198"/>
    </row>
    <row r="98" s="2" customFormat="1" ht="22.8" customHeight="1">
      <c r="A98" s="38"/>
      <c r="B98" s="39"/>
      <c r="C98" s="99" t="s">
        <v>147</v>
      </c>
      <c r="D98" s="40"/>
      <c r="E98" s="40"/>
      <c r="F98" s="40"/>
      <c r="G98" s="40"/>
      <c r="H98" s="40"/>
      <c r="I98" s="146"/>
      <c r="J98" s="205">
        <f>BK98</f>
        <v>0</v>
      </c>
      <c r="K98" s="40"/>
      <c r="L98" s="44"/>
      <c r="M98" s="95"/>
      <c r="N98" s="206"/>
      <c r="O98" s="96"/>
      <c r="P98" s="207">
        <f>P99+P127</f>
        <v>0</v>
      </c>
      <c r="Q98" s="96"/>
      <c r="R98" s="207">
        <f>R99+R127</f>
        <v>28.288251000000002</v>
      </c>
      <c r="S98" s="96"/>
      <c r="T98" s="208">
        <f>T99+T127</f>
        <v>36.215750499999999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68</v>
      </c>
      <c r="AU98" s="17" t="s">
        <v>119</v>
      </c>
      <c r="BK98" s="209">
        <f>BK99+BK127</f>
        <v>0</v>
      </c>
    </row>
    <row r="99" s="12" customFormat="1" ht="25.92" customHeight="1">
      <c r="A99" s="12"/>
      <c r="B99" s="210"/>
      <c r="C99" s="211"/>
      <c r="D99" s="212" t="s">
        <v>68</v>
      </c>
      <c r="E99" s="213" t="s">
        <v>148</v>
      </c>
      <c r="F99" s="213" t="s">
        <v>149</v>
      </c>
      <c r="G99" s="211"/>
      <c r="H99" s="211"/>
      <c r="I99" s="214"/>
      <c r="J99" s="215">
        <f>BK99</f>
        <v>0</v>
      </c>
      <c r="K99" s="211"/>
      <c r="L99" s="216"/>
      <c r="M99" s="217"/>
      <c r="N99" s="218"/>
      <c r="O99" s="218"/>
      <c r="P99" s="219">
        <f>P100+P105+P108+P116+P122</f>
        <v>0</v>
      </c>
      <c r="Q99" s="218"/>
      <c r="R99" s="219">
        <f>R100+R105+R108+R116+R122</f>
        <v>14.266703</v>
      </c>
      <c r="S99" s="218"/>
      <c r="T99" s="220">
        <f>T100+T105+T108+T116+T122</f>
        <v>24.341999999999999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21" t="s">
        <v>76</v>
      </c>
      <c r="AT99" s="222" t="s">
        <v>68</v>
      </c>
      <c r="AU99" s="222" t="s">
        <v>69</v>
      </c>
      <c r="AY99" s="221" t="s">
        <v>150</v>
      </c>
      <c r="BK99" s="223">
        <f>BK100+BK105+BK108+BK116+BK122</f>
        <v>0</v>
      </c>
    </row>
    <row r="100" s="12" customFormat="1" ht="22.8" customHeight="1">
      <c r="A100" s="12"/>
      <c r="B100" s="210"/>
      <c r="C100" s="211"/>
      <c r="D100" s="212" t="s">
        <v>68</v>
      </c>
      <c r="E100" s="224" t="s">
        <v>76</v>
      </c>
      <c r="F100" s="224" t="s">
        <v>151</v>
      </c>
      <c r="G100" s="211"/>
      <c r="H100" s="211"/>
      <c r="I100" s="214"/>
      <c r="J100" s="225">
        <f>BK100</f>
        <v>0</v>
      </c>
      <c r="K100" s="211"/>
      <c r="L100" s="216"/>
      <c r="M100" s="217"/>
      <c r="N100" s="218"/>
      <c r="O100" s="218"/>
      <c r="P100" s="219">
        <f>SUM(P101:P104)</f>
        <v>0</v>
      </c>
      <c r="Q100" s="218"/>
      <c r="R100" s="219">
        <f>SUM(R101:R104)</f>
        <v>1.80637</v>
      </c>
      <c r="S100" s="218"/>
      <c r="T100" s="220">
        <f>SUM(T101:T104)</f>
        <v>11.648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21" t="s">
        <v>76</v>
      </c>
      <c r="AT100" s="222" t="s">
        <v>68</v>
      </c>
      <c r="AU100" s="222" t="s">
        <v>76</v>
      </c>
      <c r="AY100" s="221" t="s">
        <v>150</v>
      </c>
      <c r="BK100" s="223">
        <f>SUM(BK101:BK104)</f>
        <v>0</v>
      </c>
    </row>
    <row r="101" s="2" customFormat="1" ht="21.75" customHeight="1">
      <c r="A101" s="38"/>
      <c r="B101" s="39"/>
      <c r="C101" s="226" t="s">
        <v>76</v>
      </c>
      <c r="D101" s="226" t="s">
        <v>152</v>
      </c>
      <c r="E101" s="227" t="s">
        <v>153</v>
      </c>
      <c r="F101" s="228" t="s">
        <v>154</v>
      </c>
      <c r="G101" s="229" t="s">
        <v>155</v>
      </c>
      <c r="H101" s="230">
        <v>91</v>
      </c>
      <c r="I101" s="231"/>
      <c r="J101" s="232">
        <f>ROUND(I101*H101,2)</f>
        <v>0</v>
      </c>
      <c r="K101" s="228" t="s">
        <v>156</v>
      </c>
      <c r="L101" s="44"/>
      <c r="M101" s="233" t="s">
        <v>19</v>
      </c>
      <c r="N101" s="234" t="s">
        <v>40</v>
      </c>
      <c r="O101" s="84"/>
      <c r="P101" s="235">
        <f>O101*H101</f>
        <v>0</v>
      </c>
      <c r="Q101" s="235">
        <v>6.9999999999999994E-05</v>
      </c>
      <c r="R101" s="235">
        <f>Q101*H101</f>
        <v>0.0063699999999999998</v>
      </c>
      <c r="S101" s="235">
        <v>0.128</v>
      </c>
      <c r="T101" s="236">
        <f>S101*H101</f>
        <v>11.648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37" t="s">
        <v>157</v>
      </c>
      <c r="AT101" s="237" t="s">
        <v>152</v>
      </c>
      <c r="AU101" s="237" t="s">
        <v>78</v>
      </c>
      <c r="AY101" s="17" t="s">
        <v>150</v>
      </c>
      <c r="BE101" s="238">
        <f>IF(N101="základní",J101,0)</f>
        <v>0</v>
      </c>
      <c r="BF101" s="238">
        <f>IF(N101="snížená",J101,0)</f>
        <v>0</v>
      </c>
      <c r="BG101" s="238">
        <f>IF(N101="zákl. přenesená",J101,0)</f>
        <v>0</v>
      </c>
      <c r="BH101" s="238">
        <f>IF(N101="sníž. přenesená",J101,0)</f>
        <v>0</v>
      </c>
      <c r="BI101" s="238">
        <f>IF(N101="nulová",J101,0)</f>
        <v>0</v>
      </c>
      <c r="BJ101" s="17" t="s">
        <v>76</v>
      </c>
      <c r="BK101" s="238">
        <f>ROUND(I101*H101,2)</f>
        <v>0</v>
      </c>
      <c r="BL101" s="17" t="s">
        <v>157</v>
      </c>
      <c r="BM101" s="237" t="s">
        <v>158</v>
      </c>
    </row>
    <row r="102" s="2" customFormat="1" ht="21.75" customHeight="1">
      <c r="A102" s="38"/>
      <c r="B102" s="39"/>
      <c r="C102" s="226" t="s">
        <v>78</v>
      </c>
      <c r="D102" s="226" t="s">
        <v>152</v>
      </c>
      <c r="E102" s="227" t="s">
        <v>159</v>
      </c>
      <c r="F102" s="228" t="s">
        <v>160</v>
      </c>
      <c r="G102" s="229" t="s">
        <v>161</v>
      </c>
      <c r="H102" s="230">
        <v>0.90000000000000002</v>
      </c>
      <c r="I102" s="231"/>
      <c r="J102" s="232">
        <f>ROUND(I102*H102,2)</f>
        <v>0</v>
      </c>
      <c r="K102" s="228" t="s">
        <v>156</v>
      </c>
      <c r="L102" s="44"/>
      <c r="M102" s="233" t="s">
        <v>19</v>
      </c>
      <c r="N102" s="234" t="s">
        <v>40</v>
      </c>
      <c r="O102" s="84"/>
      <c r="P102" s="235">
        <f>O102*H102</f>
        <v>0</v>
      </c>
      <c r="Q102" s="235">
        <v>0</v>
      </c>
      <c r="R102" s="235">
        <f>Q102*H102</f>
        <v>0</v>
      </c>
      <c r="S102" s="235">
        <v>0</v>
      </c>
      <c r="T102" s="23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37" t="s">
        <v>157</v>
      </c>
      <c r="AT102" s="237" t="s">
        <v>152</v>
      </c>
      <c r="AU102" s="237" t="s">
        <v>78</v>
      </c>
      <c r="AY102" s="17" t="s">
        <v>150</v>
      </c>
      <c r="BE102" s="238">
        <f>IF(N102="základní",J102,0)</f>
        <v>0</v>
      </c>
      <c r="BF102" s="238">
        <f>IF(N102="snížená",J102,0)</f>
        <v>0</v>
      </c>
      <c r="BG102" s="238">
        <f>IF(N102="zákl. přenesená",J102,0)</f>
        <v>0</v>
      </c>
      <c r="BH102" s="238">
        <f>IF(N102="sníž. přenesená",J102,0)</f>
        <v>0</v>
      </c>
      <c r="BI102" s="238">
        <f>IF(N102="nulová",J102,0)</f>
        <v>0</v>
      </c>
      <c r="BJ102" s="17" t="s">
        <v>76</v>
      </c>
      <c r="BK102" s="238">
        <f>ROUND(I102*H102,2)</f>
        <v>0</v>
      </c>
      <c r="BL102" s="17" t="s">
        <v>157</v>
      </c>
      <c r="BM102" s="237" t="s">
        <v>469</v>
      </c>
    </row>
    <row r="103" s="13" customFormat="1">
      <c r="A103" s="13"/>
      <c r="B103" s="239"/>
      <c r="C103" s="240"/>
      <c r="D103" s="241" t="s">
        <v>163</v>
      </c>
      <c r="E103" s="242" t="s">
        <v>19</v>
      </c>
      <c r="F103" s="243" t="s">
        <v>470</v>
      </c>
      <c r="G103" s="240"/>
      <c r="H103" s="244">
        <v>0.90000000000000002</v>
      </c>
      <c r="I103" s="245"/>
      <c r="J103" s="240"/>
      <c r="K103" s="240"/>
      <c r="L103" s="246"/>
      <c r="M103" s="247"/>
      <c r="N103" s="248"/>
      <c r="O103" s="248"/>
      <c r="P103" s="248"/>
      <c r="Q103" s="248"/>
      <c r="R103" s="248"/>
      <c r="S103" s="248"/>
      <c r="T103" s="24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50" t="s">
        <v>163</v>
      </c>
      <c r="AU103" s="250" t="s">
        <v>78</v>
      </c>
      <c r="AV103" s="13" t="s">
        <v>78</v>
      </c>
      <c r="AW103" s="13" t="s">
        <v>31</v>
      </c>
      <c r="AX103" s="13" t="s">
        <v>76</v>
      </c>
      <c r="AY103" s="250" t="s">
        <v>150</v>
      </c>
    </row>
    <row r="104" s="2" customFormat="1" ht="16.5" customHeight="1">
      <c r="A104" s="38"/>
      <c r="B104" s="39"/>
      <c r="C104" s="251" t="s">
        <v>165</v>
      </c>
      <c r="D104" s="251" t="s">
        <v>166</v>
      </c>
      <c r="E104" s="252" t="s">
        <v>167</v>
      </c>
      <c r="F104" s="253" t="s">
        <v>168</v>
      </c>
      <c r="G104" s="254" t="s">
        <v>169</v>
      </c>
      <c r="H104" s="255">
        <v>1.8</v>
      </c>
      <c r="I104" s="256"/>
      <c r="J104" s="257">
        <f>ROUND(I104*H104,2)</f>
        <v>0</v>
      </c>
      <c r="K104" s="253" t="s">
        <v>156</v>
      </c>
      <c r="L104" s="258"/>
      <c r="M104" s="259" t="s">
        <v>19</v>
      </c>
      <c r="N104" s="260" t="s">
        <v>40</v>
      </c>
      <c r="O104" s="84"/>
      <c r="P104" s="235">
        <f>O104*H104</f>
        <v>0</v>
      </c>
      <c r="Q104" s="235">
        <v>1</v>
      </c>
      <c r="R104" s="235">
        <f>Q104*H104</f>
        <v>1.8</v>
      </c>
      <c r="S104" s="235">
        <v>0</v>
      </c>
      <c r="T104" s="23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37" t="s">
        <v>170</v>
      </c>
      <c r="AT104" s="237" t="s">
        <v>166</v>
      </c>
      <c r="AU104" s="237" t="s">
        <v>78</v>
      </c>
      <c r="AY104" s="17" t="s">
        <v>150</v>
      </c>
      <c r="BE104" s="238">
        <f>IF(N104="základní",J104,0)</f>
        <v>0</v>
      </c>
      <c r="BF104" s="238">
        <f>IF(N104="snížená",J104,0)</f>
        <v>0</v>
      </c>
      <c r="BG104" s="238">
        <f>IF(N104="zákl. přenesená",J104,0)</f>
        <v>0</v>
      </c>
      <c r="BH104" s="238">
        <f>IF(N104="sníž. přenesená",J104,0)</f>
        <v>0</v>
      </c>
      <c r="BI104" s="238">
        <f>IF(N104="nulová",J104,0)</f>
        <v>0</v>
      </c>
      <c r="BJ104" s="17" t="s">
        <v>76</v>
      </c>
      <c r="BK104" s="238">
        <f>ROUND(I104*H104,2)</f>
        <v>0</v>
      </c>
      <c r="BL104" s="17" t="s">
        <v>157</v>
      </c>
      <c r="BM104" s="237" t="s">
        <v>471</v>
      </c>
    </row>
    <row r="105" s="12" customFormat="1" ht="22.8" customHeight="1">
      <c r="A105" s="12"/>
      <c r="B105" s="210"/>
      <c r="C105" s="211"/>
      <c r="D105" s="212" t="s">
        <v>68</v>
      </c>
      <c r="E105" s="224" t="s">
        <v>78</v>
      </c>
      <c r="F105" s="224" t="s">
        <v>173</v>
      </c>
      <c r="G105" s="211"/>
      <c r="H105" s="211"/>
      <c r="I105" s="214"/>
      <c r="J105" s="225">
        <f>BK105</f>
        <v>0</v>
      </c>
      <c r="K105" s="211"/>
      <c r="L105" s="216"/>
      <c r="M105" s="217"/>
      <c r="N105" s="218"/>
      <c r="O105" s="218"/>
      <c r="P105" s="219">
        <f>SUM(P106:P107)</f>
        <v>0</v>
      </c>
      <c r="Q105" s="218"/>
      <c r="R105" s="219">
        <f>SUM(R106:R107)</f>
        <v>6.6238830000000002</v>
      </c>
      <c r="S105" s="218"/>
      <c r="T105" s="220">
        <f>SUM(T106:T107)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21" t="s">
        <v>76</v>
      </c>
      <c r="AT105" s="222" t="s">
        <v>68</v>
      </c>
      <c r="AU105" s="222" t="s">
        <v>76</v>
      </c>
      <c r="AY105" s="221" t="s">
        <v>150</v>
      </c>
      <c r="BK105" s="223">
        <f>SUM(BK106:BK107)</f>
        <v>0</v>
      </c>
    </row>
    <row r="106" s="2" customFormat="1" ht="16.5" customHeight="1">
      <c r="A106" s="38"/>
      <c r="B106" s="39"/>
      <c r="C106" s="226" t="s">
        <v>157</v>
      </c>
      <c r="D106" s="226" t="s">
        <v>152</v>
      </c>
      <c r="E106" s="227" t="s">
        <v>174</v>
      </c>
      <c r="F106" s="228" t="s">
        <v>175</v>
      </c>
      <c r="G106" s="229" t="s">
        <v>161</v>
      </c>
      <c r="H106" s="230">
        <v>2.7000000000000002</v>
      </c>
      <c r="I106" s="231"/>
      <c r="J106" s="232">
        <f>ROUND(I106*H106,2)</f>
        <v>0</v>
      </c>
      <c r="K106" s="228" t="s">
        <v>156</v>
      </c>
      <c r="L106" s="44"/>
      <c r="M106" s="233" t="s">
        <v>19</v>
      </c>
      <c r="N106" s="234" t="s">
        <v>40</v>
      </c>
      <c r="O106" s="84"/>
      <c r="P106" s="235">
        <f>O106*H106</f>
        <v>0</v>
      </c>
      <c r="Q106" s="235">
        <v>2.45329</v>
      </c>
      <c r="R106" s="235">
        <f>Q106*H106</f>
        <v>6.6238830000000002</v>
      </c>
      <c r="S106" s="235">
        <v>0</v>
      </c>
      <c r="T106" s="23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37" t="s">
        <v>157</v>
      </c>
      <c r="AT106" s="237" t="s">
        <v>152</v>
      </c>
      <c r="AU106" s="237" t="s">
        <v>78</v>
      </c>
      <c r="AY106" s="17" t="s">
        <v>150</v>
      </c>
      <c r="BE106" s="238">
        <f>IF(N106="základní",J106,0)</f>
        <v>0</v>
      </c>
      <c r="BF106" s="238">
        <f>IF(N106="snížená",J106,0)</f>
        <v>0</v>
      </c>
      <c r="BG106" s="238">
        <f>IF(N106="zákl. přenesená",J106,0)</f>
        <v>0</v>
      </c>
      <c r="BH106" s="238">
        <f>IF(N106="sníž. přenesená",J106,0)</f>
        <v>0</v>
      </c>
      <c r="BI106" s="238">
        <f>IF(N106="nulová",J106,0)</f>
        <v>0</v>
      </c>
      <c r="BJ106" s="17" t="s">
        <v>76</v>
      </c>
      <c r="BK106" s="238">
        <f>ROUND(I106*H106,2)</f>
        <v>0</v>
      </c>
      <c r="BL106" s="17" t="s">
        <v>157</v>
      </c>
      <c r="BM106" s="237" t="s">
        <v>472</v>
      </c>
    </row>
    <row r="107" s="13" customFormat="1">
      <c r="A107" s="13"/>
      <c r="B107" s="239"/>
      <c r="C107" s="240"/>
      <c r="D107" s="241" t="s">
        <v>163</v>
      </c>
      <c r="E107" s="242" t="s">
        <v>19</v>
      </c>
      <c r="F107" s="243" t="s">
        <v>473</v>
      </c>
      <c r="G107" s="240"/>
      <c r="H107" s="244">
        <v>2.7000000000000002</v>
      </c>
      <c r="I107" s="245"/>
      <c r="J107" s="240"/>
      <c r="K107" s="240"/>
      <c r="L107" s="246"/>
      <c r="M107" s="247"/>
      <c r="N107" s="248"/>
      <c r="O107" s="248"/>
      <c r="P107" s="248"/>
      <c r="Q107" s="248"/>
      <c r="R107" s="248"/>
      <c r="S107" s="248"/>
      <c r="T107" s="24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50" t="s">
        <v>163</v>
      </c>
      <c r="AU107" s="250" t="s">
        <v>78</v>
      </c>
      <c r="AV107" s="13" t="s">
        <v>78</v>
      </c>
      <c r="AW107" s="13" t="s">
        <v>31</v>
      </c>
      <c r="AX107" s="13" t="s">
        <v>76</v>
      </c>
      <c r="AY107" s="250" t="s">
        <v>150</v>
      </c>
    </row>
    <row r="108" s="12" customFormat="1" ht="22.8" customHeight="1">
      <c r="A108" s="12"/>
      <c r="B108" s="210"/>
      <c r="C108" s="211"/>
      <c r="D108" s="212" t="s">
        <v>68</v>
      </c>
      <c r="E108" s="224" t="s">
        <v>170</v>
      </c>
      <c r="F108" s="224" t="s">
        <v>184</v>
      </c>
      <c r="G108" s="211"/>
      <c r="H108" s="211"/>
      <c r="I108" s="214"/>
      <c r="J108" s="225">
        <f>BK108</f>
        <v>0</v>
      </c>
      <c r="K108" s="211"/>
      <c r="L108" s="216"/>
      <c r="M108" s="217"/>
      <c r="N108" s="218"/>
      <c r="O108" s="218"/>
      <c r="P108" s="219">
        <f>SUM(P109:P115)</f>
        <v>0</v>
      </c>
      <c r="Q108" s="218"/>
      <c r="R108" s="219">
        <f>SUM(R109:R115)</f>
        <v>0.19689999999999999</v>
      </c>
      <c r="S108" s="218"/>
      <c r="T108" s="220">
        <f>SUM(T109:T115)</f>
        <v>6.3875999999999999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21" t="s">
        <v>76</v>
      </c>
      <c r="AT108" s="222" t="s">
        <v>68</v>
      </c>
      <c r="AU108" s="222" t="s">
        <v>76</v>
      </c>
      <c r="AY108" s="221" t="s">
        <v>150</v>
      </c>
      <c r="BK108" s="223">
        <f>SUM(BK109:BK115)</f>
        <v>0</v>
      </c>
    </row>
    <row r="109" s="2" customFormat="1" ht="21.75" customHeight="1">
      <c r="A109" s="38"/>
      <c r="B109" s="39"/>
      <c r="C109" s="226" t="s">
        <v>180</v>
      </c>
      <c r="D109" s="226" t="s">
        <v>152</v>
      </c>
      <c r="E109" s="227" t="s">
        <v>186</v>
      </c>
      <c r="F109" s="228" t="s">
        <v>187</v>
      </c>
      <c r="G109" s="229" t="s">
        <v>188</v>
      </c>
      <c r="H109" s="230">
        <v>10</v>
      </c>
      <c r="I109" s="231"/>
      <c r="J109" s="232">
        <f>ROUND(I109*H109,2)</f>
        <v>0</v>
      </c>
      <c r="K109" s="228" t="s">
        <v>156</v>
      </c>
      <c r="L109" s="44"/>
      <c r="M109" s="233" t="s">
        <v>19</v>
      </c>
      <c r="N109" s="234" t="s">
        <v>40</v>
      </c>
      <c r="O109" s="84"/>
      <c r="P109" s="235">
        <f>O109*H109</f>
        <v>0</v>
      </c>
      <c r="Q109" s="235">
        <v>0</v>
      </c>
      <c r="R109" s="235">
        <f>Q109*H109</f>
        <v>0</v>
      </c>
      <c r="S109" s="235">
        <v>0.097000000000000003</v>
      </c>
      <c r="T109" s="236">
        <f>S109*H109</f>
        <v>0.96999999999999997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37" t="s">
        <v>157</v>
      </c>
      <c r="AT109" s="237" t="s">
        <v>152</v>
      </c>
      <c r="AU109" s="237" t="s">
        <v>78</v>
      </c>
      <c r="AY109" s="17" t="s">
        <v>150</v>
      </c>
      <c r="BE109" s="238">
        <f>IF(N109="základní",J109,0)</f>
        <v>0</v>
      </c>
      <c r="BF109" s="238">
        <f>IF(N109="snížená",J109,0)</f>
        <v>0</v>
      </c>
      <c r="BG109" s="238">
        <f>IF(N109="zákl. přenesená",J109,0)</f>
        <v>0</v>
      </c>
      <c r="BH109" s="238">
        <f>IF(N109="sníž. přenesená",J109,0)</f>
        <v>0</v>
      </c>
      <c r="BI109" s="238">
        <f>IF(N109="nulová",J109,0)</f>
        <v>0</v>
      </c>
      <c r="BJ109" s="17" t="s">
        <v>76</v>
      </c>
      <c r="BK109" s="238">
        <f>ROUND(I109*H109,2)</f>
        <v>0</v>
      </c>
      <c r="BL109" s="17" t="s">
        <v>157</v>
      </c>
      <c r="BM109" s="237" t="s">
        <v>474</v>
      </c>
    </row>
    <row r="110" s="2" customFormat="1" ht="21.75" customHeight="1">
      <c r="A110" s="38"/>
      <c r="B110" s="39"/>
      <c r="C110" s="226" t="s">
        <v>185</v>
      </c>
      <c r="D110" s="226" t="s">
        <v>152</v>
      </c>
      <c r="E110" s="227" t="s">
        <v>196</v>
      </c>
      <c r="F110" s="228" t="s">
        <v>197</v>
      </c>
      <c r="G110" s="229" t="s">
        <v>188</v>
      </c>
      <c r="H110" s="230">
        <v>10</v>
      </c>
      <c r="I110" s="231"/>
      <c r="J110" s="232">
        <f>ROUND(I110*H110,2)</f>
        <v>0</v>
      </c>
      <c r="K110" s="228" t="s">
        <v>156</v>
      </c>
      <c r="L110" s="44"/>
      <c r="M110" s="233" t="s">
        <v>19</v>
      </c>
      <c r="N110" s="234" t="s">
        <v>40</v>
      </c>
      <c r="O110" s="84"/>
      <c r="P110" s="235">
        <f>O110*H110</f>
        <v>0</v>
      </c>
      <c r="Q110" s="235">
        <v>0.019689999999999999</v>
      </c>
      <c r="R110" s="235">
        <f>Q110*H110</f>
        <v>0.19689999999999999</v>
      </c>
      <c r="S110" s="235">
        <v>0</v>
      </c>
      <c r="T110" s="23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37" t="s">
        <v>157</v>
      </c>
      <c r="AT110" s="237" t="s">
        <v>152</v>
      </c>
      <c r="AU110" s="237" t="s">
        <v>78</v>
      </c>
      <c r="AY110" s="17" t="s">
        <v>150</v>
      </c>
      <c r="BE110" s="238">
        <f>IF(N110="základní",J110,0)</f>
        <v>0</v>
      </c>
      <c r="BF110" s="238">
        <f>IF(N110="snížená",J110,0)</f>
        <v>0</v>
      </c>
      <c r="BG110" s="238">
        <f>IF(N110="zákl. přenesená",J110,0)</f>
        <v>0</v>
      </c>
      <c r="BH110" s="238">
        <f>IF(N110="sníž. přenesená",J110,0)</f>
        <v>0</v>
      </c>
      <c r="BI110" s="238">
        <f>IF(N110="nulová",J110,0)</f>
        <v>0</v>
      </c>
      <c r="BJ110" s="17" t="s">
        <v>76</v>
      </c>
      <c r="BK110" s="238">
        <f>ROUND(I110*H110,2)</f>
        <v>0</v>
      </c>
      <c r="BL110" s="17" t="s">
        <v>157</v>
      </c>
      <c r="BM110" s="237" t="s">
        <v>475</v>
      </c>
    </row>
    <row r="111" s="2" customFormat="1" ht="16.5" customHeight="1">
      <c r="A111" s="38"/>
      <c r="B111" s="39"/>
      <c r="C111" s="226" t="s">
        <v>190</v>
      </c>
      <c r="D111" s="226" t="s">
        <v>152</v>
      </c>
      <c r="E111" s="227" t="s">
        <v>201</v>
      </c>
      <c r="F111" s="228" t="s">
        <v>202</v>
      </c>
      <c r="G111" s="229" t="s">
        <v>161</v>
      </c>
      <c r="H111" s="230">
        <v>0.01</v>
      </c>
      <c r="I111" s="231"/>
      <c r="J111" s="232">
        <f>ROUND(I111*H111,2)</f>
        <v>0</v>
      </c>
      <c r="K111" s="228" t="s">
        <v>156</v>
      </c>
      <c r="L111" s="44"/>
      <c r="M111" s="233" t="s">
        <v>19</v>
      </c>
      <c r="N111" s="234" t="s">
        <v>40</v>
      </c>
      <c r="O111" s="84"/>
      <c r="P111" s="235">
        <f>O111*H111</f>
        <v>0</v>
      </c>
      <c r="Q111" s="235">
        <v>0</v>
      </c>
      <c r="R111" s="235">
        <f>Q111*H111</f>
        <v>0</v>
      </c>
      <c r="S111" s="235">
        <v>1.76</v>
      </c>
      <c r="T111" s="236">
        <f>S111*H111</f>
        <v>0.017600000000000001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37" t="s">
        <v>157</v>
      </c>
      <c r="AT111" s="237" t="s">
        <v>152</v>
      </c>
      <c r="AU111" s="237" t="s">
        <v>78</v>
      </c>
      <c r="AY111" s="17" t="s">
        <v>150</v>
      </c>
      <c r="BE111" s="238">
        <f>IF(N111="základní",J111,0)</f>
        <v>0</v>
      </c>
      <c r="BF111" s="238">
        <f>IF(N111="snížená",J111,0)</f>
        <v>0</v>
      </c>
      <c r="BG111" s="238">
        <f>IF(N111="zákl. přenesená",J111,0)</f>
        <v>0</v>
      </c>
      <c r="BH111" s="238">
        <f>IF(N111="sníž. přenesená",J111,0)</f>
        <v>0</v>
      </c>
      <c r="BI111" s="238">
        <f>IF(N111="nulová",J111,0)</f>
        <v>0</v>
      </c>
      <c r="BJ111" s="17" t="s">
        <v>76</v>
      </c>
      <c r="BK111" s="238">
        <f>ROUND(I111*H111,2)</f>
        <v>0</v>
      </c>
      <c r="BL111" s="17" t="s">
        <v>157</v>
      </c>
      <c r="BM111" s="237" t="s">
        <v>476</v>
      </c>
    </row>
    <row r="112" s="13" customFormat="1">
      <c r="A112" s="13"/>
      <c r="B112" s="239"/>
      <c r="C112" s="240"/>
      <c r="D112" s="241" t="s">
        <v>163</v>
      </c>
      <c r="E112" s="242" t="s">
        <v>19</v>
      </c>
      <c r="F112" s="243" t="s">
        <v>477</v>
      </c>
      <c r="G112" s="240"/>
      <c r="H112" s="244">
        <v>0.01</v>
      </c>
      <c r="I112" s="245"/>
      <c r="J112" s="240"/>
      <c r="K112" s="240"/>
      <c r="L112" s="246"/>
      <c r="M112" s="247"/>
      <c r="N112" s="248"/>
      <c r="O112" s="248"/>
      <c r="P112" s="248"/>
      <c r="Q112" s="248"/>
      <c r="R112" s="248"/>
      <c r="S112" s="248"/>
      <c r="T112" s="24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50" t="s">
        <v>163</v>
      </c>
      <c r="AU112" s="250" t="s">
        <v>78</v>
      </c>
      <c r="AV112" s="13" t="s">
        <v>78</v>
      </c>
      <c r="AW112" s="13" t="s">
        <v>31</v>
      </c>
      <c r="AX112" s="13" t="s">
        <v>76</v>
      </c>
      <c r="AY112" s="250" t="s">
        <v>150</v>
      </c>
    </row>
    <row r="113" s="2" customFormat="1" ht="16.5" customHeight="1">
      <c r="A113" s="38"/>
      <c r="B113" s="39"/>
      <c r="C113" s="226" t="s">
        <v>170</v>
      </c>
      <c r="D113" s="226" t="s">
        <v>152</v>
      </c>
      <c r="E113" s="227" t="s">
        <v>211</v>
      </c>
      <c r="F113" s="228" t="s">
        <v>212</v>
      </c>
      <c r="G113" s="229" t="s">
        <v>161</v>
      </c>
      <c r="H113" s="230">
        <v>2.7000000000000002</v>
      </c>
      <c r="I113" s="231"/>
      <c r="J113" s="232">
        <f>ROUND(I113*H113,2)</f>
        <v>0</v>
      </c>
      <c r="K113" s="228" t="s">
        <v>156</v>
      </c>
      <c r="L113" s="44"/>
      <c r="M113" s="233" t="s">
        <v>19</v>
      </c>
      <c r="N113" s="234" t="s">
        <v>40</v>
      </c>
      <c r="O113" s="84"/>
      <c r="P113" s="235">
        <f>O113*H113</f>
        <v>0</v>
      </c>
      <c r="Q113" s="235">
        <v>0</v>
      </c>
      <c r="R113" s="235">
        <f>Q113*H113</f>
        <v>0</v>
      </c>
      <c r="S113" s="235">
        <v>2</v>
      </c>
      <c r="T113" s="236">
        <f>S113*H113</f>
        <v>5.4000000000000004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37" t="s">
        <v>157</v>
      </c>
      <c r="AT113" s="237" t="s">
        <v>152</v>
      </c>
      <c r="AU113" s="237" t="s">
        <v>78</v>
      </c>
      <c r="AY113" s="17" t="s">
        <v>150</v>
      </c>
      <c r="BE113" s="238">
        <f>IF(N113="základní",J113,0)</f>
        <v>0</v>
      </c>
      <c r="BF113" s="238">
        <f>IF(N113="snížená",J113,0)</f>
        <v>0</v>
      </c>
      <c r="BG113" s="238">
        <f>IF(N113="zákl. přenesená",J113,0)</f>
        <v>0</v>
      </c>
      <c r="BH113" s="238">
        <f>IF(N113="sníž. přenesená",J113,0)</f>
        <v>0</v>
      </c>
      <c r="BI113" s="238">
        <f>IF(N113="nulová",J113,0)</f>
        <v>0</v>
      </c>
      <c r="BJ113" s="17" t="s">
        <v>76</v>
      </c>
      <c r="BK113" s="238">
        <f>ROUND(I113*H113,2)</f>
        <v>0</v>
      </c>
      <c r="BL113" s="17" t="s">
        <v>157</v>
      </c>
      <c r="BM113" s="237" t="s">
        <v>478</v>
      </c>
    </row>
    <row r="114" s="2" customFormat="1">
      <c r="A114" s="38"/>
      <c r="B114" s="39"/>
      <c r="C114" s="40"/>
      <c r="D114" s="241" t="s">
        <v>194</v>
      </c>
      <c r="E114" s="40"/>
      <c r="F114" s="261" t="s">
        <v>214</v>
      </c>
      <c r="G114" s="40"/>
      <c r="H114" s="40"/>
      <c r="I114" s="146"/>
      <c r="J114" s="40"/>
      <c r="K114" s="40"/>
      <c r="L114" s="44"/>
      <c r="M114" s="262"/>
      <c r="N114" s="26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194</v>
      </c>
      <c r="AU114" s="17" t="s">
        <v>78</v>
      </c>
    </row>
    <row r="115" s="13" customFormat="1">
      <c r="A115" s="13"/>
      <c r="B115" s="239"/>
      <c r="C115" s="240"/>
      <c r="D115" s="241" t="s">
        <v>163</v>
      </c>
      <c r="E115" s="242" t="s">
        <v>19</v>
      </c>
      <c r="F115" s="243" t="s">
        <v>479</v>
      </c>
      <c r="G115" s="240"/>
      <c r="H115" s="244">
        <v>2.7000000000000002</v>
      </c>
      <c r="I115" s="245"/>
      <c r="J115" s="240"/>
      <c r="K115" s="240"/>
      <c r="L115" s="246"/>
      <c r="M115" s="247"/>
      <c r="N115" s="248"/>
      <c r="O115" s="248"/>
      <c r="P115" s="248"/>
      <c r="Q115" s="248"/>
      <c r="R115" s="248"/>
      <c r="S115" s="248"/>
      <c r="T115" s="24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50" t="s">
        <v>163</v>
      </c>
      <c r="AU115" s="250" t="s">
        <v>78</v>
      </c>
      <c r="AV115" s="13" t="s">
        <v>78</v>
      </c>
      <c r="AW115" s="13" t="s">
        <v>31</v>
      </c>
      <c r="AX115" s="13" t="s">
        <v>76</v>
      </c>
      <c r="AY115" s="250" t="s">
        <v>150</v>
      </c>
    </row>
    <row r="116" s="12" customFormat="1" ht="22.8" customHeight="1">
      <c r="A116" s="12"/>
      <c r="B116" s="210"/>
      <c r="C116" s="211"/>
      <c r="D116" s="212" t="s">
        <v>68</v>
      </c>
      <c r="E116" s="224" t="s">
        <v>200</v>
      </c>
      <c r="F116" s="224" t="s">
        <v>216</v>
      </c>
      <c r="G116" s="211"/>
      <c r="H116" s="211"/>
      <c r="I116" s="214"/>
      <c r="J116" s="225">
        <f>BK116</f>
        <v>0</v>
      </c>
      <c r="K116" s="211"/>
      <c r="L116" s="216"/>
      <c r="M116" s="217"/>
      <c r="N116" s="218"/>
      <c r="O116" s="218"/>
      <c r="P116" s="219">
        <f>SUM(P117:P121)</f>
        <v>0</v>
      </c>
      <c r="Q116" s="218"/>
      <c r="R116" s="219">
        <f>SUM(R117:R121)</f>
        <v>5.6395499999999998</v>
      </c>
      <c r="S116" s="218"/>
      <c r="T116" s="220">
        <f>SUM(T117:T121)</f>
        <v>6.3064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21" t="s">
        <v>76</v>
      </c>
      <c r="AT116" s="222" t="s">
        <v>68</v>
      </c>
      <c r="AU116" s="222" t="s">
        <v>76</v>
      </c>
      <c r="AY116" s="221" t="s">
        <v>150</v>
      </c>
      <c r="BK116" s="223">
        <f>SUM(BK117:BK121)</f>
        <v>0</v>
      </c>
    </row>
    <row r="117" s="2" customFormat="1" ht="16.5" customHeight="1">
      <c r="A117" s="38"/>
      <c r="B117" s="39"/>
      <c r="C117" s="226" t="s">
        <v>200</v>
      </c>
      <c r="D117" s="226" t="s">
        <v>152</v>
      </c>
      <c r="E117" s="227" t="s">
        <v>222</v>
      </c>
      <c r="F117" s="228" t="s">
        <v>223</v>
      </c>
      <c r="G117" s="229" t="s">
        <v>161</v>
      </c>
      <c r="H117" s="230">
        <v>2.5</v>
      </c>
      <c r="I117" s="231"/>
      <c r="J117" s="232">
        <f>ROUND(I117*H117,2)</f>
        <v>0</v>
      </c>
      <c r="K117" s="228" t="s">
        <v>156</v>
      </c>
      <c r="L117" s="44"/>
      <c r="M117" s="233" t="s">
        <v>19</v>
      </c>
      <c r="N117" s="234" t="s">
        <v>40</v>
      </c>
      <c r="O117" s="84"/>
      <c r="P117" s="235">
        <f>O117*H117</f>
        <v>0</v>
      </c>
      <c r="Q117" s="235">
        <v>0</v>
      </c>
      <c r="R117" s="235">
        <f>Q117*H117</f>
        <v>0</v>
      </c>
      <c r="S117" s="235">
        <v>2.2000000000000002</v>
      </c>
      <c r="T117" s="236">
        <f>S117*H117</f>
        <v>5.5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37" t="s">
        <v>157</v>
      </c>
      <c r="AT117" s="237" t="s">
        <v>152</v>
      </c>
      <c r="AU117" s="237" t="s">
        <v>78</v>
      </c>
      <c r="AY117" s="17" t="s">
        <v>150</v>
      </c>
      <c r="BE117" s="238">
        <f>IF(N117="základní",J117,0)</f>
        <v>0</v>
      </c>
      <c r="BF117" s="238">
        <f>IF(N117="snížená",J117,0)</f>
        <v>0</v>
      </c>
      <c r="BG117" s="238">
        <f>IF(N117="zákl. přenesená",J117,0)</f>
        <v>0</v>
      </c>
      <c r="BH117" s="238">
        <f>IF(N117="sníž. přenesená",J117,0)</f>
        <v>0</v>
      </c>
      <c r="BI117" s="238">
        <f>IF(N117="nulová",J117,0)</f>
        <v>0</v>
      </c>
      <c r="BJ117" s="17" t="s">
        <v>76</v>
      </c>
      <c r="BK117" s="238">
        <f>ROUND(I117*H117,2)</f>
        <v>0</v>
      </c>
      <c r="BL117" s="17" t="s">
        <v>157</v>
      </c>
      <c r="BM117" s="237" t="s">
        <v>480</v>
      </c>
    </row>
    <row r="118" s="2" customFormat="1" ht="16.5" customHeight="1">
      <c r="A118" s="38"/>
      <c r="B118" s="39"/>
      <c r="C118" s="226" t="s">
        <v>205</v>
      </c>
      <c r="D118" s="226" t="s">
        <v>152</v>
      </c>
      <c r="E118" s="227" t="s">
        <v>227</v>
      </c>
      <c r="F118" s="228" t="s">
        <v>228</v>
      </c>
      <c r="G118" s="229" t="s">
        <v>155</v>
      </c>
      <c r="H118" s="230">
        <v>16.800000000000001</v>
      </c>
      <c r="I118" s="231"/>
      <c r="J118" s="232">
        <f>ROUND(I118*H118,2)</f>
        <v>0</v>
      </c>
      <c r="K118" s="228" t="s">
        <v>156</v>
      </c>
      <c r="L118" s="44"/>
      <c r="M118" s="233" t="s">
        <v>19</v>
      </c>
      <c r="N118" s="234" t="s">
        <v>40</v>
      </c>
      <c r="O118" s="84"/>
      <c r="P118" s="235">
        <f>O118*H118</f>
        <v>0</v>
      </c>
      <c r="Q118" s="235">
        <v>0.048000000000000001</v>
      </c>
      <c r="R118" s="235">
        <f>Q118*H118</f>
        <v>0.80640000000000001</v>
      </c>
      <c r="S118" s="235">
        <v>0.048000000000000001</v>
      </c>
      <c r="T118" s="236">
        <f>S118*H118</f>
        <v>0.80640000000000001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37" t="s">
        <v>157</v>
      </c>
      <c r="AT118" s="237" t="s">
        <v>152</v>
      </c>
      <c r="AU118" s="237" t="s">
        <v>78</v>
      </c>
      <c r="AY118" s="17" t="s">
        <v>150</v>
      </c>
      <c r="BE118" s="238">
        <f>IF(N118="základní",J118,0)</f>
        <v>0</v>
      </c>
      <c r="BF118" s="238">
        <f>IF(N118="snížená",J118,0)</f>
        <v>0</v>
      </c>
      <c r="BG118" s="238">
        <f>IF(N118="zákl. přenesená",J118,0)</f>
        <v>0</v>
      </c>
      <c r="BH118" s="238">
        <f>IF(N118="sníž. přenesená",J118,0)</f>
        <v>0</v>
      </c>
      <c r="BI118" s="238">
        <f>IF(N118="nulová",J118,0)</f>
        <v>0</v>
      </c>
      <c r="BJ118" s="17" t="s">
        <v>76</v>
      </c>
      <c r="BK118" s="238">
        <f>ROUND(I118*H118,2)</f>
        <v>0</v>
      </c>
      <c r="BL118" s="17" t="s">
        <v>157</v>
      </c>
      <c r="BM118" s="237" t="s">
        <v>229</v>
      </c>
    </row>
    <row r="119" s="2" customFormat="1">
      <c r="A119" s="38"/>
      <c r="B119" s="39"/>
      <c r="C119" s="40"/>
      <c r="D119" s="241" t="s">
        <v>194</v>
      </c>
      <c r="E119" s="40"/>
      <c r="F119" s="261" t="s">
        <v>230</v>
      </c>
      <c r="G119" s="40"/>
      <c r="H119" s="40"/>
      <c r="I119" s="146"/>
      <c r="J119" s="40"/>
      <c r="K119" s="40"/>
      <c r="L119" s="44"/>
      <c r="M119" s="262"/>
      <c r="N119" s="263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194</v>
      </c>
      <c r="AU119" s="17" t="s">
        <v>78</v>
      </c>
    </row>
    <row r="120" s="2" customFormat="1" ht="16.5" customHeight="1">
      <c r="A120" s="38"/>
      <c r="B120" s="39"/>
      <c r="C120" s="226" t="s">
        <v>210</v>
      </c>
      <c r="D120" s="226" t="s">
        <v>152</v>
      </c>
      <c r="E120" s="227" t="s">
        <v>232</v>
      </c>
      <c r="F120" s="228" t="s">
        <v>233</v>
      </c>
      <c r="G120" s="229" t="s">
        <v>155</v>
      </c>
      <c r="H120" s="230">
        <v>105</v>
      </c>
      <c r="I120" s="231"/>
      <c r="J120" s="232">
        <f>ROUND(I120*H120,2)</f>
        <v>0</v>
      </c>
      <c r="K120" s="228" t="s">
        <v>156</v>
      </c>
      <c r="L120" s="44"/>
      <c r="M120" s="233" t="s">
        <v>19</v>
      </c>
      <c r="N120" s="234" t="s">
        <v>40</v>
      </c>
      <c r="O120" s="84"/>
      <c r="P120" s="235">
        <f>O120*H120</f>
        <v>0</v>
      </c>
      <c r="Q120" s="235">
        <v>0.019429999999999999</v>
      </c>
      <c r="R120" s="235">
        <f>Q120*H120</f>
        <v>2.0401500000000001</v>
      </c>
      <c r="S120" s="235">
        <v>0</v>
      </c>
      <c r="T120" s="23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37" t="s">
        <v>157</v>
      </c>
      <c r="AT120" s="237" t="s">
        <v>152</v>
      </c>
      <c r="AU120" s="237" t="s">
        <v>78</v>
      </c>
      <c r="AY120" s="17" t="s">
        <v>150</v>
      </c>
      <c r="BE120" s="238">
        <f>IF(N120="základní",J120,0)</f>
        <v>0</v>
      </c>
      <c r="BF120" s="238">
        <f>IF(N120="snížená",J120,0)</f>
        <v>0</v>
      </c>
      <c r="BG120" s="238">
        <f>IF(N120="zákl. přenesená",J120,0)</f>
        <v>0</v>
      </c>
      <c r="BH120" s="238">
        <f>IF(N120="sníž. přenesená",J120,0)</f>
        <v>0</v>
      </c>
      <c r="BI120" s="238">
        <f>IF(N120="nulová",J120,0)</f>
        <v>0</v>
      </c>
      <c r="BJ120" s="17" t="s">
        <v>76</v>
      </c>
      <c r="BK120" s="238">
        <f>ROUND(I120*H120,2)</f>
        <v>0</v>
      </c>
      <c r="BL120" s="17" t="s">
        <v>157</v>
      </c>
      <c r="BM120" s="237" t="s">
        <v>234</v>
      </c>
    </row>
    <row r="121" s="2" customFormat="1" ht="16.5" customHeight="1">
      <c r="A121" s="38"/>
      <c r="B121" s="39"/>
      <c r="C121" s="226" t="s">
        <v>217</v>
      </c>
      <c r="D121" s="226" t="s">
        <v>152</v>
      </c>
      <c r="E121" s="227" t="s">
        <v>240</v>
      </c>
      <c r="F121" s="228" t="s">
        <v>241</v>
      </c>
      <c r="G121" s="229" t="s">
        <v>155</v>
      </c>
      <c r="H121" s="230">
        <v>28</v>
      </c>
      <c r="I121" s="231"/>
      <c r="J121" s="232">
        <f>ROUND(I121*H121,2)</f>
        <v>0</v>
      </c>
      <c r="K121" s="228" t="s">
        <v>156</v>
      </c>
      <c r="L121" s="44"/>
      <c r="M121" s="233" t="s">
        <v>19</v>
      </c>
      <c r="N121" s="234" t="s">
        <v>40</v>
      </c>
      <c r="O121" s="84"/>
      <c r="P121" s="235">
        <f>O121*H121</f>
        <v>0</v>
      </c>
      <c r="Q121" s="235">
        <v>0.099750000000000005</v>
      </c>
      <c r="R121" s="235">
        <f>Q121*H121</f>
        <v>2.7930000000000001</v>
      </c>
      <c r="S121" s="235">
        <v>0</v>
      </c>
      <c r="T121" s="23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7" t="s">
        <v>157</v>
      </c>
      <c r="AT121" s="237" t="s">
        <v>152</v>
      </c>
      <c r="AU121" s="237" t="s">
        <v>78</v>
      </c>
      <c r="AY121" s="17" t="s">
        <v>150</v>
      </c>
      <c r="BE121" s="238">
        <f>IF(N121="základní",J121,0)</f>
        <v>0</v>
      </c>
      <c r="BF121" s="238">
        <f>IF(N121="snížená",J121,0)</f>
        <v>0</v>
      </c>
      <c r="BG121" s="238">
        <f>IF(N121="zákl. přenesená",J121,0)</f>
        <v>0</v>
      </c>
      <c r="BH121" s="238">
        <f>IF(N121="sníž. přenesená",J121,0)</f>
        <v>0</v>
      </c>
      <c r="BI121" s="238">
        <f>IF(N121="nulová",J121,0)</f>
        <v>0</v>
      </c>
      <c r="BJ121" s="17" t="s">
        <v>76</v>
      </c>
      <c r="BK121" s="238">
        <f>ROUND(I121*H121,2)</f>
        <v>0</v>
      </c>
      <c r="BL121" s="17" t="s">
        <v>157</v>
      </c>
      <c r="BM121" s="237" t="s">
        <v>242</v>
      </c>
    </row>
    <row r="122" s="12" customFormat="1" ht="22.8" customHeight="1">
      <c r="A122" s="12"/>
      <c r="B122" s="210"/>
      <c r="C122" s="211"/>
      <c r="D122" s="212" t="s">
        <v>68</v>
      </c>
      <c r="E122" s="224" t="s">
        <v>243</v>
      </c>
      <c r="F122" s="224" t="s">
        <v>244</v>
      </c>
      <c r="G122" s="211"/>
      <c r="H122" s="211"/>
      <c r="I122" s="214"/>
      <c r="J122" s="225">
        <f>BK122</f>
        <v>0</v>
      </c>
      <c r="K122" s="211"/>
      <c r="L122" s="216"/>
      <c r="M122" s="217"/>
      <c r="N122" s="218"/>
      <c r="O122" s="218"/>
      <c r="P122" s="219">
        <f>SUM(P123:P126)</f>
        <v>0</v>
      </c>
      <c r="Q122" s="218"/>
      <c r="R122" s="219">
        <f>SUM(R123:R126)</f>
        <v>0</v>
      </c>
      <c r="S122" s="218"/>
      <c r="T122" s="220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76</v>
      </c>
      <c r="AT122" s="222" t="s">
        <v>68</v>
      </c>
      <c r="AU122" s="222" t="s">
        <v>76</v>
      </c>
      <c r="AY122" s="221" t="s">
        <v>150</v>
      </c>
      <c r="BK122" s="223">
        <f>SUM(BK123:BK126)</f>
        <v>0</v>
      </c>
    </row>
    <row r="123" s="2" customFormat="1" ht="21.75" customHeight="1">
      <c r="A123" s="38"/>
      <c r="B123" s="39"/>
      <c r="C123" s="226" t="s">
        <v>221</v>
      </c>
      <c r="D123" s="226" t="s">
        <v>152</v>
      </c>
      <c r="E123" s="227" t="s">
        <v>246</v>
      </c>
      <c r="F123" s="228" t="s">
        <v>247</v>
      </c>
      <c r="G123" s="229" t="s">
        <v>169</v>
      </c>
      <c r="H123" s="230">
        <v>30</v>
      </c>
      <c r="I123" s="231"/>
      <c r="J123" s="232">
        <f>ROUND(I123*H123,2)</f>
        <v>0</v>
      </c>
      <c r="K123" s="228" t="s">
        <v>156</v>
      </c>
      <c r="L123" s="44"/>
      <c r="M123" s="233" t="s">
        <v>19</v>
      </c>
      <c r="N123" s="234" t="s">
        <v>40</v>
      </c>
      <c r="O123" s="84"/>
      <c r="P123" s="235">
        <f>O123*H123</f>
        <v>0</v>
      </c>
      <c r="Q123" s="235">
        <v>0</v>
      </c>
      <c r="R123" s="235">
        <f>Q123*H123</f>
        <v>0</v>
      </c>
      <c r="S123" s="235">
        <v>0</v>
      </c>
      <c r="T123" s="23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7" t="s">
        <v>157</v>
      </c>
      <c r="AT123" s="237" t="s">
        <v>152</v>
      </c>
      <c r="AU123" s="237" t="s">
        <v>78</v>
      </c>
      <c r="AY123" s="17" t="s">
        <v>150</v>
      </c>
      <c r="BE123" s="238">
        <f>IF(N123="základní",J123,0)</f>
        <v>0</v>
      </c>
      <c r="BF123" s="238">
        <f>IF(N123="snížená",J123,0)</f>
        <v>0</v>
      </c>
      <c r="BG123" s="238">
        <f>IF(N123="zákl. přenesená",J123,0)</f>
        <v>0</v>
      </c>
      <c r="BH123" s="238">
        <f>IF(N123="sníž. přenesená",J123,0)</f>
        <v>0</v>
      </c>
      <c r="BI123" s="238">
        <f>IF(N123="nulová",J123,0)</f>
        <v>0</v>
      </c>
      <c r="BJ123" s="17" t="s">
        <v>76</v>
      </c>
      <c r="BK123" s="238">
        <f>ROUND(I123*H123,2)</f>
        <v>0</v>
      </c>
      <c r="BL123" s="17" t="s">
        <v>157</v>
      </c>
      <c r="BM123" s="237" t="s">
        <v>248</v>
      </c>
    </row>
    <row r="124" s="2" customFormat="1" ht="16.5" customHeight="1">
      <c r="A124" s="38"/>
      <c r="B124" s="39"/>
      <c r="C124" s="226" t="s">
        <v>226</v>
      </c>
      <c r="D124" s="226" t="s">
        <v>152</v>
      </c>
      <c r="E124" s="227" t="s">
        <v>250</v>
      </c>
      <c r="F124" s="228" t="s">
        <v>251</v>
      </c>
      <c r="G124" s="229" t="s">
        <v>169</v>
      </c>
      <c r="H124" s="230">
        <v>30</v>
      </c>
      <c r="I124" s="231"/>
      <c r="J124" s="232">
        <f>ROUND(I124*H124,2)</f>
        <v>0</v>
      </c>
      <c r="K124" s="228" t="s">
        <v>156</v>
      </c>
      <c r="L124" s="44"/>
      <c r="M124" s="233" t="s">
        <v>19</v>
      </c>
      <c r="N124" s="234" t="s">
        <v>40</v>
      </c>
      <c r="O124" s="84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7" t="s">
        <v>157</v>
      </c>
      <c r="AT124" s="237" t="s">
        <v>152</v>
      </c>
      <c r="AU124" s="237" t="s">
        <v>78</v>
      </c>
      <c r="AY124" s="17" t="s">
        <v>150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7" t="s">
        <v>76</v>
      </c>
      <c r="BK124" s="238">
        <f>ROUND(I124*H124,2)</f>
        <v>0</v>
      </c>
      <c r="BL124" s="17" t="s">
        <v>157</v>
      </c>
      <c r="BM124" s="237" t="s">
        <v>252</v>
      </c>
    </row>
    <row r="125" s="2" customFormat="1" ht="21.75" customHeight="1">
      <c r="A125" s="38"/>
      <c r="B125" s="39"/>
      <c r="C125" s="226" t="s">
        <v>8</v>
      </c>
      <c r="D125" s="226" t="s">
        <v>152</v>
      </c>
      <c r="E125" s="227" t="s">
        <v>254</v>
      </c>
      <c r="F125" s="228" t="s">
        <v>255</v>
      </c>
      <c r="G125" s="229" t="s">
        <v>169</v>
      </c>
      <c r="H125" s="230">
        <v>270</v>
      </c>
      <c r="I125" s="231"/>
      <c r="J125" s="232">
        <f>ROUND(I125*H125,2)</f>
        <v>0</v>
      </c>
      <c r="K125" s="228" t="s">
        <v>156</v>
      </c>
      <c r="L125" s="44"/>
      <c r="M125" s="233" t="s">
        <v>19</v>
      </c>
      <c r="N125" s="234" t="s">
        <v>40</v>
      </c>
      <c r="O125" s="84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157</v>
      </c>
      <c r="AT125" s="237" t="s">
        <v>152</v>
      </c>
      <c r="AU125" s="237" t="s">
        <v>78</v>
      </c>
      <c r="AY125" s="17" t="s">
        <v>150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76</v>
      </c>
      <c r="BK125" s="238">
        <f>ROUND(I125*H125,2)</f>
        <v>0</v>
      </c>
      <c r="BL125" s="17" t="s">
        <v>157</v>
      </c>
      <c r="BM125" s="237" t="s">
        <v>256</v>
      </c>
    </row>
    <row r="126" s="2" customFormat="1" ht="21.75" customHeight="1">
      <c r="A126" s="38"/>
      <c r="B126" s="39"/>
      <c r="C126" s="226" t="s">
        <v>235</v>
      </c>
      <c r="D126" s="226" t="s">
        <v>152</v>
      </c>
      <c r="E126" s="227" t="s">
        <v>257</v>
      </c>
      <c r="F126" s="228" t="s">
        <v>258</v>
      </c>
      <c r="G126" s="229" t="s">
        <v>169</v>
      </c>
      <c r="H126" s="230">
        <v>30</v>
      </c>
      <c r="I126" s="231"/>
      <c r="J126" s="232">
        <f>ROUND(I126*H126,2)</f>
        <v>0</v>
      </c>
      <c r="K126" s="228" t="s">
        <v>156</v>
      </c>
      <c r="L126" s="44"/>
      <c r="M126" s="233" t="s">
        <v>19</v>
      </c>
      <c r="N126" s="234" t="s">
        <v>40</v>
      </c>
      <c r="O126" s="84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157</v>
      </c>
      <c r="AT126" s="237" t="s">
        <v>152</v>
      </c>
      <c r="AU126" s="237" t="s">
        <v>78</v>
      </c>
      <c r="AY126" s="17" t="s">
        <v>150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76</v>
      </c>
      <c r="BK126" s="238">
        <f>ROUND(I126*H126,2)</f>
        <v>0</v>
      </c>
      <c r="BL126" s="17" t="s">
        <v>157</v>
      </c>
      <c r="BM126" s="237" t="s">
        <v>259</v>
      </c>
    </row>
    <row r="127" s="12" customFormat="1" ht="25.92" customHeight="1">
      <c r="A127" s="12"/>
      <c r="B127" s="210"/>
      <c r="C127" s="211"/>
      <c r="D127" s="212" t="s">
        <v>68</v>
      </c>
      <c r="E127" s="213" t="s">
        <v>260</v>
      </c>
      <c r="F127" s="213" t="s">
        <v>261</v>
      </c>
      <c r="G127" s="211"/>
      <c r="H127" s="211"/>
      <c r="I127" s="214"/>
      <c r="J127" s="215">
        <f>BK127</f>
        <v>0</v>
      </c>
      <c r="K127" s="211"/>
      <c r="L127" s="216"/>
      <c r="M127" s="217"/>
      <c r="N127" s="218"/>
      <c r="O127" s="218"/>
      <c r="P127" s="219">
        <f>P128+P131+P134+P142+P145+P152</f>
        <v>0</v>
      </c>
      <c r="Q127" s="218"/>
      <c r="R127" s="219">
        <f>R128+R131+R134+R142+R145+R152</f>
        <v>14.021548000000003</v>
      </c>
      <c r="S127" s="218"/>
      <c r="T127" s="220">
        <f>T128+T131+T134+T142+T145+T152</f>
        <v>11.8737505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78</v>
      </c>
      <c r="AT127" s="222" t="s">
        <v>68</v>
      </c>
      <c r="AU127" s="222" t="s">
        <v>69</v>
      </c>
      <c r="AY127" s="221" t="s">
        <v>150</v>
      </c>
      <c r="BK127" s="223">
        <f>BK128+BK131+BK134+BK142+BK145+BK152</f>
        <v>0</v>
      </c>
    </row>
    <row r="128" s="12" customFormat="1" ht="22.8" customHeight="1">
      <c r="A128" s="12"/>
      <c r="B128" s="210"/>
      <c r="C128" s="211"/>
      <c r="D128" s="212" t="s">
        <v>68</v>
      </c>
      <c r="E128" s="224" t="s">
        <v>262</v>
      </c>
      <c r="F128" s="224" t="s">
        <v>263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SUM(P129:P130)</f>
        <v>0</v>
      </c>
      <c r="Q128" s="218"/>
      <c r="R128" s="219">
        <f>SUM(R129:R130)</f>
        <v>0.37625000000000003</v>
      </c>
      <c r="S128" s="218"/>
      <c r="T128" s="220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78</v>
      </c>
      <c r="AT128" s="222" t="s">
        <v>68</v>
      </c>
      <c r="AU128" s="222" t="s">
        <v>76</v>
      </c>
      <c r="AY128" s="221" t="s">
        <v>150</v>
      </c>
      <c r="BK128" s="223">
        <f>SUM(BK129:BK130)</f>
        <v>0</v>
      </c>
    </row>
    <row r="129" s="2" customFormat="1" ht="16.5" customHeight="1">
      <c r="A129" s="38"/>
      <c r="B129" s="39"/>
      <c r="C129" s="226" t="s">
        <v>239</v>
      </c>
      <c r="D129" s="226" t="s">
        <v>152</v>
      </c>
      <c r="E129" s="227" t="s">
        <v>265</v>
      </c>
      <c r="F129" s="228" t="s">
        <v>266</v>
      </c>
      <c r="G129" s="229" t="s">
        <v>155</v>
      </c>
      <c r="H129" s="230">
        <v>102.5</v>
      </c>
      <c r="I129" s="231"/>
      <c r="J129" s="232">
        <f>ROUND(I129*H129,2)</f>
        <v>0</v>
      </c>
      <c r="K129" s="228" t="s">
        <v>156</v>
      </c>
      <c r="L129" s="44"/>
      <c r="M129" s="233" t="s">
        <v>19</v>
      </c>
      <c r="N129" s="234" t="s">
        <v>40</v>
      </c>
      <c r="O129" s="84"/>
      <c r="P129" s="235">
        <f>O129*H129</f>
        <v>0</v>
      </c>
      <c r="Q129" s="235">
        <v>0.0035000000000000001</v>
      </c>
      <c r="R129" s="235">
        <f>Q129*H129</f>
        <v>0.35875000000000001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235</v>
      </c>
      <c r="AT129" s="237" t="s">
        <v>152</v>
      </c>
      <c r="AU129" s="237" t="s">
        <v>78</v>
      </c>
      <c r="AY129" s="17" t="s">
        <v>150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76</v>
      </c>
      <c r="BK129" s="238">
        <f>ROUND(I129*H129,2)</f>
        <v>0</v>
      </c>
      <c r="BL129" s="17" t="s">
        <v>235</v>
      </c>
      <c r="BM129" s="237" t="s">
        <v>481</v>
      </c>
    </row>
    <row r="130" s="2" customFormat="1" ht="16.5" customHeight="1">
      <c r="A130" s="38"/>
      <c r="B130" s="39"/>
      <c r="C130" s="226" t="s">
        <v>245</v>
      </c>
      <c r="D130" s="226" t="s">
        <v>152</v>
      </c>
      <c r="E130" s="227" t="s">
        <v>269</v>
      </c>
      <c r="F130" s="228" t="s">
        <v>270</v>
      </c>
      <c r="G130" s="229" t="s">
        <v>155</v>
      </c>
      <c r="H130" s="230">
        <v>5</v>
      </c>
      <c r="I130" s="231"/>
      <c r="J130" s="232">
        <f>ROUND(I130*H130,2)</f>
        <v>0</v>
      </c>
      <c r="K130" s="228" t="s">
        <v>156</v>
      </c>
      <c r="L130" s="44"/>
      <c r="M130" s="233" t="s">
        <v>19</v>
      </c>
      <c r="N130" s="234" t="s">
        <v>40</v>
      </c>
      <c r="O130" s="84"/>
      <c r="P130" s="235">
        <f>O130*H130</f>
        <v>0</v>
      </c>
      <c r="Q130" s="235">
        <v>0.0035000000000000001</v>
      </c>
      <c r="R130" s="235">
        <f>Q130*H130</f>
        <v>0.017500000000000002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235</v>
      </c>
      <c r="AT130" s="237" t="s">
        <v>152</v>
      </c>
      <c r="AU130" s="237" t="s">
        <v>78</v>
      </c>
      <c r="AY130" s="17" t="s">
        <v>150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76</v>
      </c>
      <c r="BK130" s="238">
        <f>ROUND(I130*H130,2)</f>
        <v>0</v>
      </c>
      <c r="BL130" s="17" t="s">
        <v>235</v>
      </c>
      <c r="BM130" s="237" t="s">
        <v>482</v>
      </c>
    </row>
    <row r="131" s="12" customFormat="1" ht="22.8" customHeight="1">
      <c r="A131" s="12"/>
      <c r="B131" s="210"/>
      <c r="C131" s="211"/>
      <c r="D131" s="212" t="s">
        <v>68</v>
      </c>
      <c r="E131" s="224" t="s">
        <v>273</v>
      </c>
      <c r="F131" s="224" t="s">
        <v>274</v>
      </c>
      <c r="G131" s="211"/>
      <c r="H131" s="211"/>
      <c r="I131" s="214"/>
      <c r="J131" s="225">
        <f>BK131</f>
        <v>0</v>
      </c>
      <c r="K131" s="211"/>
      <c r="L131" s="216"/>
      <c r="M131" s="217"/>
      <c r="N131" s="218"/>
      <c r="O131" s="218"/>
      <c r="P131" s="219">
        <f>SUM(P132:P133)</f>
        <v>0</v>
      </c>
      <c r="Q131" s="218"/>
      <c r="R131" s="219">
        <f>SUM(R132:R133)</f>
        <v>0</v>
      </c>
      <c r="S131" s="218"/>
      <c r="T131" s="220">
        <f>SUM(T132:T133)</f>
        <v>7.5684699999999996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78</v>
      </c>
      <c r="AT131" s="222" t="s">
        <v>68</v>
      </c>
      <c r="AU131" s="222" t="s">
        <v>76</v>
      </c>
      <c r="AY131" s="221" t="s">
        <v>150</v>
      </c>
      <c r="BK131" s="223">
        <f>SUM(BK132:BK133)</f>
        <v>0</v>
      </c>
    </row>
    <row r="132" s="2" customFormat="1" ht="16.5" customHeight="1">
      <c r="A132" s="38"/>
      <c r="B132" s="39"/>
      <c r="C132" s="226" t="s">
        <v>249</v>
      </c>
      <c r="D132" s="226" t="s">
        <v>152</v>
      </c>
      <c r="E132" s="227" t="s">
        <v>276</v>
      </c>
      <c r="F132" s="228" t="s">
        <v>277</v>
      </c>
      <c r="G132" s="229" t="s">
        <v>155</v>
      </c>
      <c r="H132" s="230">
        <v>91</v>
      </c>
      <c r="I132" s="231"/>
      <c r="J132" s="232">
        <f>ROUND(I132*H132,2)</f>
        <v>0</v>
      </c>
      <c r="K132" s="228" t="s">
        <v>156</v>
      </c>
      <c r="L132" s="44"/>
      <c r="M132" s="233" t="s">
        <v>19</v>
      </c>
      <c r="N132" s="234" t="s">
        <v>40</v>
      </c>
      <c r="O132" s="84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235</v>
      </c>
      <c r="AT132" s="237" t="s">
        <v>152</v>
      </c>
      <c r="AU132" s="237" t="s">
        <v>78</v>
      </c>
      <c r="AY132" s="17" t="s">
        <v>150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76</v>
      </c>
      <c r="BK132" s="238">
        <f>ROUND(I132*H132,2)</f>
        <v>0</v>
      </c>
      <c r="BL132" s="17" t="s">
        <v>235</v>
      </c>
      <c r="BM132" s="237" t="s">
        <v>278</v>
      </c>
    </row>
    <row r="133" s="2" customFormat="1" ht="16.5" customHeight="1">
      <c r="A133" s="38"/>
      <c r="B133" s="39"/>
      <c r="C133" s="226" t="s">
        <v>253</v>
      </c>
      <c r="D133" s="226" t="s">
        <v>152</v>
      </c>
      <c r="E133" s="227" t="s">
        <v>281</v>
      </c>
      <c r="F133" s="228" t="s">
        <v>282</v>
      </c>
      <c r="G133" s="229" t="s">
        <v>155</v>
      </c>
      <c r="H133" s="230">
        <v>91</v>
      </c>
      <c r="I133" s="231"/>
      <c r="J133" s="232">
        <f>ROUND(I133*H133,2)</f>
        <v>0</v>
      </c>
      <c r="K133" s="228" t="s">
        <v>156</v>
      </c>
      <c r="L133" s="44"/>
      <c r="M133" s="233" t="s">
        <v>19</v>
      </c>
      <c r="N133" s="234" t="s">
        <v>40</v>
      </c>
      <c r="O133" s="84"/>
      <c r="P133" s="235">
        <f>O133*H133</f>
        <v>0</v>
      </c>
      <c r="Q133" s="235">
        <v>0</v>
      </c>
      <c r="R133" s="235">
        <f>Q133*H133</f>
        <v>0</v>
      </c>
      <c r="S133" s="235">
        <v>0.083169999999999994</v>
      </c>
      <c r="T133" s="236">
        <f>S133*H133</f>
        <v>7.5684699999999996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235</v>
      </c>
      <c r="AT133" s="237" t="s">
        <v>152</v>
      </c>
      <c r="AU133" s="237" t="s">
        <v>78</v>
      </c>
      <c r="AY133" s="17" t="s">
        <v>150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76</v>
      </c>
      <c r="BK133" s="238">
        <f>ROUND(I133*H133,2)</f>
        <v>0</v>
      </c>
      <c r="BL133" s="17" t="s">
        <v>235</v>
      </c>
      <c r="BM133" s="237" t="s">
        <v>283</v>
      </c>
    </row>
    <row r="134" s="12" customFormat="1" ht="22.8" customHeight="1">
      <c r="A134" s="12"/>
      <c r="B134" s="210"/>
      <c r="C134" s="211"/>
      <c r="D134" s="212" t="s">
        <v>68</v>
      </c>
      <c r="E134" s="224" t="s">
        <v>285</v>
      </c>
      <c r="F134" s="224" t="s">
        <v>286</v>
      </c>
      <c r="G134" s="211"/>
      <c r="H134" s="211"/>
      <c r="I134" s="214"/>
      <c r="J134" s="225">
        <f>BK134</f>
        <v>0</v>
      </c>
      <c r="K134" s="211"/>
      <c r="L134" s="216"/>
      <c r="M134" s="217"/>
      <c r="N134" s="218"/>
      <c r="O134" s="218"/>
      <c r="P134" s="219">
        <f>SUM(P135:P141)</f>
        <v>0</v>
      </c>
      <c r="Q134" s="218"/>
      <c r="R134" s="219">
        <f>SUM(R135:R141)</f>
        <v>9.508700000000001</v>
      </c>
      <c r="S134" s="218"/>
      <c r="T134" s="220">
        <f>SUM(T135:T141)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78</v>
      </c>
      <c r="AT134" s="222" t="s">
        <v>68</v>
      </c>
      <c r="AU134" s="222" t="s">
        <v>76</v>
      </c>
      <c r="AY134" s="221" t="s">
        <v>150</v>
      </c>
      <c r="BK134" s="223">
        <f>SUM(BK135:BK141)</f>
        <v>0</v>
      </c>
    </row>
    <row r="135" s="2" customFormat="1" ht="21.75" customHeight="1">
      <c r="A135" s="38"/>
      <c r="B135" s="39"/>
      <c r="C135" s="226" t="s">
        <v>7</v>
      </c>
      <c r="D135" s="226" t="s">
        <v>152</v>
      </c>
      <c r="E135" s="227" t="s">
        <v>288</v>
      </c>
      <c r="F135" s="228" t="s">
        <v>289</v>
      </c>
      <c r="G135" s="229" t="s">
        <v>155</v>
      </c>
      <c r="H135" s="230">
        <v>91</v>
      </c>
      <c r="I135" s="231"/>
      <c r="J135" s="232">
        <f>ROUND(I135*H135,2)</f>
        <v>0</v>
      </c>
      <c r="K135" s="228" t="s">
        <v>156</v>
      </c>
      <c r="L135" s="44"/>
      <c r="M135" s="233" t="s">
        <v>19</v>
      </c>
      <c r="N135" s="234" t="s">
        <v>40</v>
      </c>
      <c r="O135" s="84"/>
      <c r="P135" s="235">
        <f>O135*H135</f>
        <v>0</v>
      </c>
      <c r="Q135" s="235">
        <v>0.039</v>
      </c>
      <c r="R135" s="235">
        <f>Q135*H135</f>
        <v>3.5489999999999999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235</v>
      </c>
      <c r="AT135" s="237" t="s">
        <v>152</v>
      </c>
      <c r="AU135" s="237" t="s">
        <v>78</v>
      </c>
      <c r="AY135" s="17" t="s">
        <v>150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76</v>
      </c>
      <c r="BK135" s="238">
        <f>ROUND(I135*H135,2)</f>
        <v>0</v>
      </c>
      <c r="BL135" s="17" t="s">
        <v>235</v>
      </c>
      <c r="BM135" s="237" t="s">
        <v>290</v>
      </c>
    </row>
    <row r="136" s="2" customFormat="1" ht="16.5" customHeight="1">
      <c r="A136" s="38"/>
      <c r="B136" s="39"/>
      <c r="C136" s="251" t="s">
        <v>264</v>
      </c>
      <c r="D136" s="251" t="s">
        <v>166</v>
      </c>
      <c r="E136" s="252" t="s">
        <v>299</v>
      </c>
      <c r="F136" s="253" t="s">
        <v>300</v>
      </c>
      <c r="G136" s="254" t="s">
        <v>155</v>
      </c>
      <c r="H136" s="255">
        <v>63.700000000000003</v>
      </c>
      <c r="I136" s="256"/>
      <c r="J136" s="257">
        <f>ROUND(I136*H136,2)</f>
        <v>0</v>
      </c>
      <c r="K136" s="253" t="s">
        <v>19</v>
      </c>
      <c r="L136" s="258"/>
      <c r="M136" s="259" t="s">
        <v>19</v>
      </c>
      <c r="N136" s="260" t="s">
        <v>40</v>
      </c>
      <c r="O136" s="84"/>
      <c r="P136" s="235">
        <f>O136*H136</f>
        <v>0</v>
      </c>
      <c r="Q136" s="235">
        <v>0.053999999999999999</v>
      </c>
      <c r="R136" s="235">
        <f>Q136*H136</f>
        <v>3.4398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295</v>
      </c>
      <c r="AT136" s="237" t="s">
        <v>166</v>
      </c>
      <c r="AU136" s="237" t="s">
        <v>78</v>
      </c>
      <c r="AY136" s="17" t="s">
        <v>150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76</v>
      </c>
      <c r="BK136" s="238">
        <f>ROUND(I136*H136,2)</f>
        <v>0</v>
      </c>
      <c r="BL136" s="17" t="s">
        <v>235</v>
      </c>
      <c r="BM136" s="237" t="s">
        <v>483</v>
      </c>
    </row>
    <row r="137" s="2" customFormat="1">
      <c r="A137" s="38"/>
      <c r="B137" s="39"/>
      <c r="C137" s="40"/>
      <c r="D137" s="241" t="s">
        <v>194</v>
      </c>
      <c r="E137" s="40"/>
      <c r="F137" s="261" t="s">
        <v>484</v>
      </c>
      <c r="G137" s="40"/>
      <c r="H137" s="40"/>
      <c r="I137" s="146"/>
      <c r="J137" s="40"/>
      <c r="K137" s="40"/>
      <c r="L137" s="44"/>
      <c r="M137" s="262"/>
      <c r="N137" s="26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194</v>
      </c>
      <c r="AU137" s="17" t="s">
        <v>78</v>
      </c>
    </row>
    <row r="138" s="13" customFormat="1">
      <c r="A138" s="13"/>
      <c r="B138" s="239"/>
      <c r="C138" s="240"/>
      <c r="D138" s="241" t="s">
        <v>163</v>
      </c>
      <c r="E138" s="240"/>
      <c r="F138" s="243" t="s">
        <v>485</v>
      </c>
      <c r="G138" s="240"/>
      <c r="H138" s="244">
        <v>63.700000000000003</v>
      </c>
      <c r="I138" s="245"/>
      <c r="J138" s="240"/>
      <c r="K138" s="240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163</v>
      </c>
      <c r="AU138" s="250" t="s">
        <v>78</v>
      </c>
      <c r="AV138" s="13" t="s">
        <v>78</v>
      </c>
      <c r="AW138" s="13" t="s">
        <v>4</v>
      </c>
      <c r="AX138" s="13" t="s">
        <v>76</v>
      </c>
      <c r="AY138" s="250" t="s">
        <v>150</v>
      </c>
    </row>
    <row r="139" s="2" customFormat="1" ht="16.5" customHeight="1">
      <c r="A139" s="38"/>
      <c r="B139" s="39"/>
      <c r="C139" s="251" t="s">
        <v>268</v>
      </c>
      <c r="D139" s="251" t="s">
        <v>166</v>
      </c>
      <c r="E139" s="252" t="s">
        <v>303</v>
      </c>
      <c r="F139" s="253" t="s">
        <v>304</v>
      </c>
      <c r="G139" s="254" t="s">
        <v>155</v>
      </c>
      <c r="H139" s="255">
        <v>31.850000000000001</v>
      </c>
      <c r="I139" s="256"/>
      <c r="J139" s="257">
        <f>ROUND(I139*H139,2)</f>
        <v>0</v>
      </c>
      <c r="K139" s="253" t="s">
        <v>19</v>
      </c>
      <c r="L139" s="258"/>
      <c r="M139" s="259" t="s">
        <v>19</v>
      </c>
      <c r="N139" s="260" t="s">
        <v>40</v>
      </c>
      <c r="O139" s="84"/>
      <c r="P139" s="235">
        <f>O139*H139</f>
        <v>0</v>
      </c>
      <c r="Q139" s="235">
        <v>0.053999999999999999</v>
      </c>
      <c r="R139" s="235">
        <f>Q139*H139</f>
        <v>1.7199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295</v>
      </c>
      <c r="AT139" s="237" t="s">
        <v>166</v>
      </c>
      <c r="AU139" s="237" t="s">
        <v>78</v>
      </c>
      <c r="AY139" s="17" t="s">
        <v>150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76</v>
      </c>
      <c r="BK139" s="238">
        <f>ROUND(I139*H139,2)</f>
        <v>0</v>
      </c>
      <c r="BL139" s="17" t="s">
        <v>235</v>
      </c>
      <c r="BM139" s="237" t="s">
        <v>486</v>
      </c>
    </row>
    <row r="140" s="13" customFormat="1">
      <c r="A140" s="13"/>
      <c r="B140" s="239"/>
      <c r="C140" s="240"/>
      <c r="D140" s="241" t="s">
        <v>163</v>
      </c>
      <c r="E140" s="240"/>
      <c r="F140" s="243" t="s">
        <v>487</v>
      </c>
      <c r="G140" s="240"/>
      <c r="H140" s="244">
        <v>31.850000000000001</v>
      </c>
      <c r="I140" s="245"/>
      <c r="J140" s="240"/>
      <c r="K140" s="240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163</v>
      </c>
      <c r="AU140" s="250" t="s">
        <v>78</v>
      </c>
      <c r="AV140" s="13" t="s">
        <v>78</v>
      </c>
      <c r="AW140" s="13" t="s">
        <v>4</v>
      </c>
      <c r="AX140" s="13" t="s">
        <v>76</v>
      </c>
      <c r="AY140" s="250" t="s">
        <v>150</v>
      </c>
    </row>
    <row r="141" s="2" customFormat="1" ht="16.5" customHeight="1">
      <c r="A141" s="38"/>
      <c r="B141" s="39"/>
      <c r="C141" s="251" t="s">
        <v>275</v>
      </c>
      <c r="D141" s="251" t="s">
        <v>166</v>
      </c>
      <c r="E141" s="252" t="s">
        <v>307</v>
      </c>
      <c r="F141" s="253" t="s">
        <v>308</v>
      </c>
      <c r="G141" s="254" t="s">
        <v>309</v>
      </c>
      <c r="H141" s="255">
        <v>800</v>
      </c>
      <c r="I141" s="256"/>
      <c r="J141" s="257">
        <f>ROUND(I141*H141,2)</f>
        <v>0</v>
      </c>
      <c r="K141" s="253" t="s">
        <v>156</v>
      </c>
      <c r="L141" s="258"/>
      <c r="M141" s="259" t="s">
        <v>19</v>
      </c>
      <c r="N141" s="260" t="s">
        <v>40</v>
      </c>
      <c r="O141" s="84"/>
      <c r="P141" s="235">
        <f>O141*H141</f>
        <v>0</v>
      </c>
      <c r="Q141" s="235">
        <v>0.001</v>
      </c>
      <c r="R141" s="235">
        <f>Q141*H141</f>
        <v>0.80000000000000004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295</v>
      </c>
      <c r="AT141" s="237" t="s">
        <v>166</v>
      </c>
      <c r="AU141" s="237" t="s">
        <v>78</v>
      </c>
      <c r="AY141" s="17" t="s">
        <v>150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76</v>
      </c>
      <c r="BK141" s="238">
        <f>ROUND(I141*H141,2)</f>
        <v>0</v>
      </c>
      <c r="BL141" s="17" t="s">
        <v>235</v>
      </c>
      <c r="BM141" s="237" t="s">
        <v>488</v>
      </c>
    </row>
    <row r="142" s="12" customFormat="1" ht="22.8" customHeight="1">
      <c r="A142" s="12"/>
      <c r="B142" s="210"/>
      <c r="C142" s="211"/>
      <c r="D142" s="212" t="s">
        <v>68</v>
      </c>
      <c r="E142" s="224" t="s">
        <v>311</v>
      </c>
      <c r="F142" s="224" t="s">
        <v>312</v>
      </c>
      <c r="G142" s="211"/>
      <c r="H142" s="211"/>
      <c r="I142" s="214"/>
      <c r="J142" s="225">
        <f>BK142</f>
        <v>0</v>
      </c>
      <c r="K142" s="211"/>
      <c r="L142" s="216"/>
      <c r="M142" s="217"/>
      <c r="N142" s="218"/>
      <c r="O142" s="218"/>
      <c r="P142" s="219">
        <f>SUM(P143:P144)</f>
        <v>0</v>
      </c>
      <c r="Q142" s="218"/>
      <c r="R142" s="219">
        <f>SUM(R143:R144)</f>
        <v>0</v>
      </c>
      <c r="S142" s="218"/>
      <c r="T142" s="220">
        <f>SUM(T143:T144)</f>
        <v>1.4692005000000001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1" t="s">
        <v>78</v>
      </c>
      <c r="AT142" s="222" t="s">
        <v>68</v>
      </c>
      <c r="AU142" s="222" t="s">
        <v>76</v>
      </c>
      <c r="AY142" s="221" t="s">
        <v>150</v>
      </c>
      <c r="BK142" s="223">
        <f>SUM(BK143:BK144)</f>
        <v>0</v>
      </c>
    </row>
    <row r="143" s="2" customFormat="1" ht="16.5" customHeight="1">
      <c r="A143" s="38"/>
      <c r="B143" s="39"/>
      <c r="C143" s="226" t="s">
        <v>280</v>
      </c>
      <c r="D143" s="226" t="s">
        <v>152</v>
      </c>
      <c r="E143" s="227" t="s">
        <v>314</v>
      </c>
      <c r="F143" s="228" t="s">
        <v>315</v>
      </c>
      <c r="G143" s="229" t="s">
        <v>155</v>
      </c>
      <c r="H143" s="230">
        <v>46.100000000000001</v>
      </c>
      <c r="I143" s="231"/>
      <c r="J143" s="232">
        <f>ROUND(I143*H143,2)</f>
        <v>0</v>
      </c>
      <c r="K143" s="228" t="s">
        <v>156</v>
      </c>
      <c r="L143" s="44"/>
      <c r="M143" s="233" t="s">
        <v>19</v>
      </c>
      <c r="N143" s="234" t="s">
        <v>40</v>
      </c>
      <c r="O143" s="84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235</v>
      </c>
      <c r="AT143" s="237" t="s">
        <v>152</v>
      </c>
      <c r="AU143" s="237" t="s">
        <v>78</v>
      </c>
      <c r="AY143" s="17" t="s">
        <v>150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76</v>
      </c>
      <c r="BK143" s="238">
        <f>ROUND(I143*H143,2)</f>
        <v>0</v>
      </c>
      <c r="BL143" s="17" t="s">
        <v>235</v>
      </c>
      <c r="BM143" s="237" t="s">
        <v>316</v>
      </c>
    </row>
    <row r="144" s="2" customFormat="1" ht="16.5" customHeight="1">
      <c r="A144" s="38"/>
      <c r="B144" s="39"/>
      <c r="C144" s="226" t="s">
        <v>287</v>
      </c>
      <c r="D144" s="226" t="s">
        <v>152</v>
      </c>
      <c r="E144" s="227" t="s">
        <v>317</v>
      </c>
      <c r="F144" s="228" t="s">
        <v>318</v>
      </c>
      <c r="G144" s="229" t="s">
        <v>155</v>
      </c>
      <c r="H144" s="230">
        <v>18.027000000000001</v>
      </c>
      <c r="I144" s="231"/>
      <c r="J144" s="232">
        <f>ROUND(I144*H144,2)</f>
        <v>0</v>
      </c>
      <c r="K144" s="228" t="s">
        <v>156</v>
      </c>
      <c r="L144" s="44"/>
      <c r="M144" s="233" t="s">
        <v>19</v>
      </c>
      <c r="N144" s="234" t="s">
        <v>40</v>
      </c>
      <c r="O144" s="84"/>
      <c r="P144" s="235">
        <f>O144*H144</f>
        <v>0</v>
      </c>
      <c r="Q144" s="235">
        <v>0</v>
      </c>
      <c r="R144" s="235">
        <f>Q144*H144</f>
        <v>0</v>
      </c>
      <c r="S144" s="235">
        <v>0.081500000000000003</v>
      </c>
      <c r="T144" s="236">
        <f>S144*H144</f>
        <v>1.4692005000000001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235</v>
      </c>
      <c r="AT144" s="237" t="s">
        <v>152</v>
      </c>
      <c r="AU144" s="237" t="s">
        <v>78</v>
      </c>
      <c r="AY144" s="17" t="s">
        <v>150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76</v>
      </c>
      <c r="BK144" s="238">
        <f>ROUND(I144*H144,2)</f>
        <v>0</v>
      </c>
      <c r="BL144" s="17" t="s">
        <v>235</v>
      </c>
      <c r="BM144" s="237" t="s">
        <v>319</v>
      </c>
    </row>
    <row r="145" s="12" customFormat="1" ht="22.8" customHeight="1">
      <c r="A145" s="12"/>
      <c r="B145" s="210"/>
      <c r="C145" s="211"/>
      <c r="D145" s="212" t="s">
        <v>68</v>
      </c>
      <c r="E145" s="224" t="s">
        <v>323</v>
      </c>
      <c r="F145" s="224" t="s">
        <v>324</v>
      </c>
      <c r="G145" s="211"/>
      <c r="H145" s="211"/>
      <c r="I145" s="214"/>
      <c r="J145" s="225">
        <f>BK145</f>
        <v>0</v>
      </c>
      <c r="K145" s="211"/>
      <c r="L145" s="216"/>
      <c r="M145" s="217"/>
      <c r="N145" s="218"/>
      <c r="O145" s="218"/>
      <c r="P145" s="219">
        <f>SUM(P146:P151)</f>
        <v>0</v>
      </c>
      <c r="Q145" s="218"/>
      <c r="R145" s="219">
        <f>SUM(R146:R151)</f>
        <v>4.1351700000000005</v>
      </c>
      <c r="S145" s="218"/>
      <c r="T145" s="220">
        <f>SUM(T146:T151)</f>
        <v>2.8360799999999999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1" t="s">
        <v>78</v>
      </c>
      <c r="AT145" s="222" t="s">
        <v>68</v>
      </c>
      <c r="AU145" s="222" t="s">
        <v>76</v>
      </c>
      <c r="AY145" s="221" t="s">
        <v>150</v>
      </c>
      <c r="BK145" s="223">
        <f>SUM(BK146:BK151)</f>
        <v>0</v>
      </c>
    </row>
    <row r="146" s="2" customFormat="1" ht="16.5" customHeight="1">
      <c r="A146" s="38"/>
      <c r="B146" s="39"/>
      <c r="C146" s="226" t="s">
        <v>292</v>
      </c>
      <c r="D146" s="226" t="s">
        <v>152</v>
      </c>
      <c r="E146" s="227" t="s">
        <v>326</v>
      </c>
      <c r="F146" s="228" t="s">
        <v>327</v>
      </c>
      <c r="G146" s="229" t="s">
        <v>155</v>
      </c>
      <c r="H146" s="230">
        <v>28.079999999999998</v>
      </c>
      <c r="I146" s="231"/>
      <c r="J146" s="232">
        <f>ROUND(I146*H146,2)</f>
        <v>0</v>
      </c>
      <c r="K146" s="228" t="s">
        <v>156</v>
      </c>
      <c r="L146" s="44"/>
      <c r="M146" s="233" t="s">
        <v>19</v>
      </c>
      <c r="N146" s="234" t="s">
        <v>40</v>
      </c>
      <c r="O146" s="84"/>
      <c r="P146" s="235">
        <f>O146*H146</f>
        <v>0</v>
      </c>
      <c r="Q146" s="235">
        <v>0</v>
      </c>
      <c r="R146" s="235">
        <f>Q146*H146</f>
        <v>0</v>
      </c>
      <c r="S146" s="235">
        <v>0.10100000000000001</v>
      </c>
      <c r="T146" s="236">
        <f>S146*H146</f>
        <v>2.8360799999999999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235</v>
      </c>
      <c r="AT146" s="237" t="s">
        <v>152</v>
      </c>
      <c r="AU146" s="237" t="s">
        <v>78</v>
      </c>
      <c r="AY146" s="17" t="s">
        <v>150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76</v>
      </c>
      <c r="BK146" s="238">
        <f>ROUND(I146*H146,2)</f>
        <v>0</v>
      </c>
      <c r="BL146" s="17" t="s">
        <v>235</v>
      </c>
      <c r="BM146" s="237" t="s">
        <v>328</v>
      </c>
    </row>
    <row r="147" s="2" customFormat="1" ht="21.75" customHeight="1">
      <c r="A147" s="38"/>
      <c r="B147" s="39"/>
      <c r="C147" s="226" t="s">
        <v>298</v>
      </c>
      <c r="D147" s="226" t="s">
        <v>152</v>
      </c>
      <c r="E147" s="227" t="s">
        <v>332</v>
      </c>
      <c r="F147" s="228" t="s">
        <v>333</v>
      </c>
      <c r="G147" s="229" t="s">
        <v>155</v>
      </c>
      <c r="H147" s="230">
        <v>46.100000000000001</v>
      </c>
      <c r="I147" s="231"/>
      <c r="J147" s="232">
        <f>ROUND(I147*H147,2)</f>
        <v>0</v>
      </c>
      <c r="K147" s="228" t="s">
        <v>156</v>
      </c>
      <c r="L147" s="44"/>
      <c r="M147" s="233" t="s">
        <v>19</v>
      </c>
      <c r="N147" s="234" t="s">
        <v>40</v>
      </c>
      <c r="O147" s="84"/>
      <c r="P147" s="235">
        <f>O147*H147</f>
        <v>0</v>
      </c>
      <c r="Q147" s="235">
        <v>0.033000000000000002</v>
      </c>
      <c r="R147" s="235">
        <f>Q147*H147</f>
        <v>1.5213000000000001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235</v>
      </c>
      <c r="AT147" s="237" t="s">
        <v>152</v>
      </c>
      <c r="AU147" s="237" t="s">
        <v>78</v>
      </c>
      <c r="AY147" s="17" t="s">
        <v>150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76</v>
      </c>
      <c r="BK147" s="238">
        <f>ROUND(I147*H147,2)</f>
        <v>0</v>
      </c>
      <c r="BL147" s="17" t="s">
        <v>235</v>
      </c>
      <c r="BM147" s="237" t="s">
        <v>334</v>
      </c>
    </row>
    <row r="148" s="2" customFormat="1" ht="16.5" customHeight="1">
      <c r="A148" s="38"/>
      <c r="B148" s="39"/>
      <c r="C148" s="251" t="s">
        <v>302</v>
      </c>
      <c r="D148" s="251" t="s">
        <v>166</v>
      </c>
      <c r="E148" s="252" t="s">
        <v>336</v>
      </c>
      <c r="F148" s="253" t="s">
        <v>337</v>
      </c>
      <c r="G148" s="254" t="s">
        <v>155</v>
      </c>
      <c r="H148" s="255">
        <v>32.270000000000003</v>
      </c>
      <c r="I148" s="256"/>
      <c r="J148" s="257">
        <f>ROUND(I148*H148,2)</f>
        <v>0</v>
      </c>
      <c r="K148" s="253" t="s">
        <v>19</v>
      </c>
      <c r="L148" s="258"/>
      <c r="M148" s="259" t="s">
        <v>19</v>
      </c>
      <c r="N148" s="260" t="s">
        <v>40</v>
      </c>
      <c r="O148" s="84"/>
      <c r="P148" s="235">
        <f>O148*H148</f>
        <v>0</v>
      </c>
      <c r="Q148" s="235">
        <v>0.053999999999999999</v>
      </c>
      <c r="R148" s="235">
        <f>Q148*H148</f>
        <v>1.7425800000000002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295</v>
      </c>
      <c r="AT148" s="237" t="s">
        <v>166</v>
      </c>
      <c r="AU148" s="237" t="s">
        <v>78</v>
      </c>
      <c r="AY148" s="17" t="s">
        <v>150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76</v>
      </c>
      <c r="BK148" s="238">
        <f>ROUND(I148*H148,2)</f>
        <v>0</v>
      </c>
      <c r="BL148" s="17" t="s">
        <v>235</v>
      </c>
      <c r="BM148" s="237" t="s">
        <v>489</v>
      </c>
    </row>
    <row r="149" s="13" customFormat="1">
      <c r="A149" s="13"/>
      <c r="B149" s="239"/>
      <c r="C149" s="240"/>
      <c r="D149" s="241" t="s">
        <v>163</v>
      </c>
      <c r="E149" s="240"/>
      <c r="F149" s="243" t="s">
        <v>490</v>
      </c>
      <c r="G149" s="240"/>
      <c r="H149" s="244">
        <v>32.270000000000003</v>
      </c>
      <c r="I149" s="245"/>
      <c r="J149" s="240"/>
      <c r="K149" s="240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163</v>
      </c>
      <c r="AU149" s="250" t="s">
        <v>78</v>
      </c>
      <c r="AV149" s="13" t="s">
        <v>78</v>
      </c>
      <c r="AW149" s="13" t="s">
        <v>4</v>
      </c>
      <c r="AX149" s="13" t="s">
        <v>76</v>
      </c>
      <c r="AY149" s="250" t="s">
        <v>150</v>
      </c>
    </row>
    <row r="150" s="2" customFormat="1" ht="16.5" customHeight="1">
      <c r="A150" s="38"/>
      <c r="B150" s="39"/>
      <c r="C150" s="251" t="s">
        <v>306</v>
      </c>
      <c r="D150" s="251" t="s">
        <v>166</v>
      </c>
      <c r="E150" s="252" t="s">
        <v>340</v>
      </c>
      <c r="F150" s="253" t="s">
        <v>341</v>
      </c>
      <c r="G150" s="254" t="s">
        <v>155</v>
      </c>
      <c r="H150" s="255">
        <v>16.135000000000002</v>
      </c>
      <c r="I150" s="256"/>
      <c r="J150" s="257">
        <f>ROUND(I150*H150,2)</f>
        <v>0</v>
      </c>
      <c r="K150" s="253" t="s">
        <v>19</v>
      </c>
      <c r="L150" s="258"/>
      <c r="M150" s="259" t="s">
        <v>19</v>
      </c>
      <c r="N150" s="260" t="s">
        <v>40</v>
      </c>
      <c r="O150" s="84"/>
      <c r="P150" s="235">
        <f>O150*H150</f>
        <v>0</v>
      </c>
      <c r="Q150" s="235">
        <v>0.053999999999999999</v>
      </c>
      <c r="R150" s="235">
        <f>Q150*H150</f>
        <v>0.87129000000000012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295</v>
      </c>
      <c r="AT150" s="237" t="s">
        <v>166</v>
      </c>
      <c r="AU150" s="237" t="s">
        <v>78</v>
      </c>
      <c r="AY150" s="17" t="s">
        <v>150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76</v>
      </c>
      <c r="BK150" s="238">
        <f>ROUND(I150*H150,2)</f>
        <v>0</v>
      </c>
      <c r="BL150" s="17" t="s">
        <v>235</v>
      </c>
      <c r="BM150" s="237" t="s">
        <v>491</v>
      </c>
    </row>
    <row r="151" s="13" customFormat="1">
      <c r="A151" s="13"/>
      <c r="B151" s="239"/>
      <c r="C151" s="240"/>
      <c r="D151" s="241" t="s">
        <v>163</v>
      </c>
      <c r="E151" s="240"/>
      <c r="F151" s="243" t="s">
        <v>492</v>
      </c>
      <c r="G151" s="240"/>
      <c r="H151" s="244">
        <v>16.135000000000002</v>
      </c>
      <c r="I151" s="245"/>
      <c r="J151" s="240"/>
      <c r="K151" s="240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163</v>
      </c>
      <c r="AU151" s="250" t="s">
        <v>78</v>
      </c>
      <c r="AV151" s="13" t="s">
        <v>78</v>
      </c>
      <c r="AW151" s="13" t="s">
        <v>4</v>
      </c>
      <c r="AX151" s="13" t="s">
        <v>76</v>
      </c>
      <c r="AY151" s="250" t="s">
        <v>150</v>
      </c>
    </row>
    <row r="152" s="12" customFormat="1" ht="22.8" customHeight="1">
      <c r="A152" s="12"/>
      <c r="B152" s="210"/>
      <c r="C152" s="211"/>
      <c r="D152" s="212" t="s">
        <v>68</v>
      </c>
      <c r="E152" s="224" t="s">
        <v>343</v>
      </c>
      <c r="F152" s="224" t="s">
        <v>344</v>
      </c>
      <c r="G152" s="211"/>
      <c r="H152" s="211"/>
      <c r="I152" s="214"/>
      <c r="J152" s="225">
        <f>BK152</f>
        <v>0</v>
      </c>
      <c r="K152" s="211"/>
      <c r="L152" s="216"/>
      <c r="M152" s="217"/>
      <c r="N152" s="218"/>
      <c r="O152" s="218"/>
      <c r="P152" s="219">
        <f>P153</f>
        <v>0</v>
      </c>
      <c r="Q152" s="218"/>
      <c r="R152" s="219">
        <f>R153</f>
        <v>0.001428</v>
      </c>
      <c r="S152" s="218"/>
      <c r="T152" s="220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1" t="s">
        <v>78</v>
      </c>
      <c r="AT152" s="222" t="s">
        <v>68</v>
      </c>
      <c r="AU152" s="222" t="s">
        <v>76</v>
      </c>
      <c r="AY152" s="221" t="s">
        <v>150</v>
      </c>
      <c r="BK152" s="223">
        <f>BK153</f>
        <v>0</v>
      </c>
    </row>
    <row r="153" s="2" customFormat="1" ht="16.5" customHeight="1">
      <c r="A153" s="38"/>
      <c r="B153" s="39"/>
      <c r="C153" s="226" t="s">
        <v>313</v>
      </c>
      <c r="D153" s="226" t="s">
        <v>152</v>
      </c>
      <c r="E153" s="227" t="s">
        <v>346</v>
      </c>
      <c r="F153" s="228" t="s">
        <v>347</v>
      </c>
      <c r="G153" s="229" t="s">
        <v>188</v>
      </c>
      <c r="H153" s="230">
        <v>6.7999999999999998</v>
      </c>
      <c r="I153" s="231"/>
      <c r="J153" s="232">
        <f>ROUND(I153*H153,2)</f>
        <v>0</v>
      </c>
      <c r="K153" s="228" t="s">
        <v>156</v>
      </c>
      <c r="L153" s="44"/>
      <c r="M153" s="275" t="s">
        <v>19</v>
      </c>
      <c r="N153" s="276" t="s">
        <v>40</v>
      </c>
      <c r="O153" s="277"/>
      <c r="P153" s="278">
        <f>O153*H153</f>
        <v>0</v>
      </c>
      <c r="Q153" s="278">
        <v>0.00021000000000000001</v>
      </c>
      <c r="R153" s="278">
        <f>Q153*H153</f>
        <v>0.001428</v>
      </c>
      <c r="S153" s="278">
        <v>0</v>
      </c>
      <c r="T153" s="27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235</v>
      </c>
      <c r="AT153" s="237" t="s">
        <v>152</v>
      </c>
      <c r="AU153" s="237" t="s">
        <v>78</v>
      </c>
      <c r="AY153" s="17" t="s">
        <v>150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76</v>
      </c>
      <c r="BK153" s="238">
        <f>ROUND(I153*H153,2)</f>
        <v>0</v>
      </c>
      <c r="BL153" s="17" t="s">
        <v>235</v>
      </c>
      <c r="BM153" s="237" t="s">
        <v>493</v>
      </c>
    </row>
    <row r="154" s="2" customFormat="1" ht="6.96" customHeight="1">
      <c r="A154" s="38"/>
      <c r="B154" s="59"/>
      <c r="C154" s="60"/>
      <c r="D154" s="60"/>
      <c r="E154" s="60"/>
      <c r="F154" s="60"/>
      <c r="G154" s="60"/>
      <c r="H154" s="60"/>
      <c r="I154" s="175"/>
      <c r="J154" s="60"/>
      <c r="K154" s="60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EJjUJJAKlo0c6N7TEaAVy/FvVMMGaKU4YVVsyVz0fjRMi/IQ9uaGlDjJN5jfYNZ1pCGmEhsIBnmEPr3Eu9llnQ==" hashValue="4eDaKpJ1d6IdTUMYfvrimzdTQ1qJl+qqDpl7VAKfrzWir+Didus/YbIdrq13BAEDbGinn8qFu77OIKZXiy6ZQQ==" algorithmName="SHA-512" password="CC35"/>
  <autoFilter ref="C97:K15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78</v>
      </c>
    </row>
    <row r="4" s="1" customFormat="1" ht="24.96" customHeight="1">
      <c r="B4" s="20"/>
      <c r="D4" s="142" t="s">
        <v>111</v>
      </c>
      <c r="I4" s="138"/>
      <c r="L4" s="20"/>
      <c r="M4" s="143" t="s">
        <v>10</v>
      </c>
      <c r="AT4" s="17" t="s">
        <v>4</v>
      </c>
    </row>
    <row r="5" s="1" customFormat="1" ht="6.96" customHeight="1">
      <c r="B5" s="20"/>
      <c r="I5" s="138"/>
      <c r="L5" s="20"/>
    </row>
    <row r="6" s="1" customFormat="1" ht="12" customHeight="1">
      <c r="B6" s="20"/>
      <c r="D6" s="144" t="s">
        <v>16</v>
      </c>
      <c r="I6" s="138"/>
      <c r="L6" s="20"/>
    </row>
    <row r="7" s="1" customFormat="1" ht="16.5" customHeight="1">
      <c r="B7" s="20"/>
      <c r="E7" s="145" t="str">
        <f>'Rekapitulace zakázky'!K6</f>
        <v>Oprava příjezdového podchodu Brno hl.n.</v>
      </c>
      <c r="F7" s="144"/>
      <c r="G7" s="144"/>
      <c r="H7" s="144"/>
      <c r="I7" s="138"/>
      <c r="L7" s="20"/>
    </row>
    <row r="8" s="1" customFormat="1" ht="12" customHeight="1">
      <c r="B8" s="20"/>
      <c r="D8" s="144" t="s">
        <v>112</v>
      </c>
      <c r="I8" s="138"/>
      <c r="L8" s="20"/>
    </row>
    <row r="9" s="2" customFormat="1" ht="16.5" customHeight="1">
      <c r="A9" s="38"/>
      <c r="B9" s="44"/>
      <c r="C9" s="38"/>
      <c r="D9" s="38"/>
      <c r="E9" s="145" t="s">
        <v>467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114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8" t="s">
        <v>494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19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21</v>
      </c>
      <c r="E14" s="38"/>
      <c r="F14" s="133" t="s">
        <v>22</v>
      </c>
      <c r="G14" s="38"/>
      <c r="H14" s="38"/>
      <c r="I14" s="149" t="s">
        <v>23</v>
      </c>
      <c r="J14" s="150" t="str">
        <f>'Rekapitulace zakázky'!AN8</f>
        <v>3. 2. 2020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9" t="s">
        <v>26</v>
      </c>
      <c r="J16" s="133" t="str">
        <f>IF('Rekapitulace zakázky'!AN10="","",'Rekapitulace zakázky'!AN10)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zakázky'!E11="","",'Rekapitulace zakázky'!E11)</f>
        <v xml:space="preserve"> </v>
      </c>
      <c r="F17" s="38"/>
      <c r="G17" s="38"/>
      <c r="H17" s="38"/>
      <c r="I17" s="149" t="s">
        <v>27</v>
      </c>
      <c r="J17" s="133" t="str">
        <f>IF('Rekapitulace zakázky'!AN11="","",'Rekapitulace zakázky'!AN11)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28</v>
      </c>
      <c r="E19" s="38"/>
      <c r="F19" s="38"/>
      <c r="G19" s="38"/>
      <c r="H19" s="38"/>
      <c r="I19" s="149" t="s">
        <v>26</v>
      </c>
      <c r="J19" s="33" t="str">
        <f>'Rekapitulace zakázky'!AN13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3"/>
      <c r="G20" s="133"/>
      <c r="H20" s="133"/>
      <c r="I20" s="149" t="s">
        <v>27</v>
      </c>
      <c r="J20" s="33" t="str">
        <f>'Rekapitulace zakázky'!AN14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30</v>
      </c>
      <c r="E22" s="38"/>
      <c r="F22" s="38"/>
      <c r="G22" s="38"/>
      <c r="H22" s="38"/>
      <c r="I22" s="149" t="s">
        <v>26</v>
      </c>
      <c r="J22" s="133" t="str">
        <f>IF('Rekapitulace zakázky'!AN16="","",'Rekapitulace zakázky'!AN16)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9" t="s">
        <v>27</v>
      </c>
      <c r="J23" s="133" t="str">
        <f>IF('Rekapitulace zakázky'!AN17="","",'Rekapitulace zakázky'!AN17)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32</v>
      </c>
      <c r="E25" s="38"/>
      <c r="F25" s="38"/>
      <c r="G25" s="38"/>
      <c r="H25" s="38"/>
      <c r="I25" s="149" t="s">
        <v>26</v>
      </c>
      <c r="J25" s="133" t="str">
        <f>IF('Rekapitulace zakázky'!AN19="","",'Rekapitulace zakázky'!AN19)</f>
        <v/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zakázky'!E20="","",'Rekapitulace zakázky'!E20)</f>
        <v xml:space="preserve"> </v>
      </c>
      <c r="F26" s="38"/>
      <c r="G26" s="38"/>
      <c r="H26" s="38"/>
      <c r="I26" s="149" t="s">
        <v>27</v>
      </c>
      <c r="J26" s="133" t="str">
        <f>IF('Rekapitulace zakázky'!AN20="","",'Rekapitulace zakázky'!AN20)</f>
        <v/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33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35</v>
      </c>
      <c r="E32" s="38"/>
      <c r="F32" s="38"/>
      <c r="G32" s="38"/>
      <c r="H32" s="38"/>
      <c r="I32" s="146"/>
      <c r="J32" s="159">
        <f>ROUND(J87,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37</v>
      </c>
      <c r="G34" s="38"/>
      <c r="H34" s="38"/>
      <c r="I34" s="161" t="s">
        <v>36</v>
      </c>
      <c r="J34" s="160" t="s">
        <v>38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39</v>
      </c>
      <c r="E35" s="144" t="s">
        <v>40</v>
      </c>
      <c r="F35" s="163">
        <f>ROUND((SUM(BE87:BE93)),  2)</f>
        <v>0</v>
      </c>
      <c r="G35" s="38"/>
      <c r="H35" s="38"/>
      <c r="I35" s="164">
        <v>0.20999999999999999</v>
      </c>
      <c r="J35" s="163">
        <f>ROUND(((SUM(BE87:BE93))*I35),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4" t="s">
        <v>41</v>
      </c>
      <c r="F36" s="163">
        <f>ROUND((SUM(BF87:BF93)),  2)</f>
        <v>0</v>
      </c>
      <c r="G36" s="38"/>
      <c r="H36" s="38"/>
      <c r="I36" s="164">
        <v>0.14999999999999999</v>
      </c>
      <c r="J36" s="163">
        <f>ROUND(((SUM(BF87:BF93))*I36),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42</v>
      </c>
      <c r="F37" s="163">
        <f>ROUND((SUM(BG87:BG93)),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43</v>
      </c>
      <c r="F38" s="163">
        <f>ROUND((SUM(BH87:BH93)),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44</v>
      </c>
      <c r="F39" s="163">
        <f>ROUND((SUM(BI87:BI93)),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116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9" t="str">
        <f>E7</f>
        <v>Oprava příjezdového podchodu Brno hl.n.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112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9" t="s">
        <v>467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114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06 - Podhled RSM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149" t="s">
        <v>23</v>
      </c>
      <c r="J56" s="72" t="str">
        <f>IF(J14="","",J14)</f>
        <v>3. 2. 2020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149" t="s">
        <v>30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149" t="s">
        <v>32</v>
      </c>
      <c r="J59" s="36" t="str">
        <f>E26</f>
        <v xml:space="preserve"> 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117</v>
      </c>
      <c r="D61" s="181"/>
      <c r="E61" s="181"/>
      <c r="F61" s="181"/>
      <c r="G61" s="181"/>
      <c r="H61" s="181"/>
      <c r="I61" s="182"/>
      <c r="J61" s="183" t="s">
        <v>118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67</v>
      </c>
      <c r="D63" s="40"/>
      <c r="E63" s="40"/>
      <c r="F63" s="40"/>
      <c r="G63" s="40"/>
      <c r="H63" s="40"/>
      <c r="I63" s="146"/>
      <c r="J63" s="102">
        <f>J87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119</v>
      </c>
    </row>
    <row r="64" s="9" customFormat="1" ht="24.96" customHeight="1">
      <c r="A64" s="9"/>
      <c r="B64" s="185"/>
      <c r="C64" s="186"/>
      <c r="D64" s="187" t="s">
        <v>128</v>
      </c>
      <c r="E64" s="188"/>
      <c r="F64" s="188"/>
      <c r="G64" s="188"/>
      <c r="H64" s="188"/>
      <c r="I64" s="189"/>
      <c r="J64" s="190">
        <f>J88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2"/>
      <c r="C65" s="125"/>
      <c r="D65" s="193" t="s">
        <v>350</v>
      </c>
      <c r="E65" s="194"/>
      <c r="F65" s="194"/>
      <c r="G65" s="194"/>
      <c r="H65" s="194"/>
      <c r="I65" s="195"/>
      <c r="J65" s="196">
        <f>J89</f>
        <v>0</v>
      </c>
      <c r="K65" s="125"/>
      <c r="L65" s="19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146"/>
      <c r="J66" s="40"/>
      <c r="K66" s="40"/>
      <c r="L66" s="14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175"/>
      <c r="J67" s="60"/>
      <c r="K67" s="60"/>
      <c r="L67" s="14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178"/>
      <c r="J71" s="62"/>
      <c r="K71" s="62"/>
      <c r="L71" s="14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135</v>
      </c>
      <c r="D72" s="40"/>
      <c r="E72" s="40"/>
      <c r="F72" s="40"/>
      <c r="G72" s="40"/>
      <c r="H72" s="40"/>
      <c r="I72" s="146"/>
      <c r="J72" s="40"/>
      <c r="K72" s="40"/>
      <c r="L72" s="14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146"/>
      <c r="J73" s="40"/>
      <c r="K73" s="4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146"/>
      <c r="J74" s="40"/>
      <c r="K74" s="4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79" t="str">
        <f>E7</f>
        <v>Oprava příjezdového podchodu Brno hl.n.</v>
      </c>
      <c r="F75" s="32"/>
      <c r="G75" s="32"/>
      <c r="H75" s="32"/>
      <c r="I75" s="146"/>
      <c r="J75" s="40"/>
      <c r="K75" s="40"/>
      <c r="L75" s="14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112</v>
      </c>
      <c r="D76" s="22"/>
      <c r="E76" s="22"/>
      <c r="F76" s="22"/>
      <c r="G76" s="22"/>
      <c r="H76" s="22"/>
      <c r="I76" s="138"/>
      <c r="J76" s="22"/>
      <c r="K76" s="22"/>
      <c r="L76" s="20"/>
    </row>
    <row r="77" s="2" customFormat="1" ht="16.5" customHeight="1">
      <c r="A77" s="38"/>
      <c r="B77" s="39"/>
      <c r="C77" s="40"/>
      <c r="D77" s="40"/>
      <c r="E77" s="179" t="s">
        <v>467</v>
      </c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114</v>
      </c>
      <c r="D78" s="40"/>
      <c r="E78" s="40"/>
      <c r="F78" s="40"/>
      <c r="G78" s="40"/>
      <c r="H78" s="40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06 - Podhled RSM</v>
      </c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146"/>
      <c r="J80" s="40"/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F14</f>
        <v xml:space="preserve"> </v>
      </c>
      <c r="G81" s="40"/>
      <c r="H81" s="40"/>
      <c r="I81" s="149" t="s">
        <v>23</v>
      </c>
      <c r="J81" s="72" t="str">
        <f>IF(J14="","",J14)</f>
        <v>3. 2. 2020</v>
      </c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46"/>
      <c r="J82" s="40"/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E17</f>
        <v xml:space="preserve"> </v>
      </c>
      <c r="G83" s="40"/>
      <c r="H83" s="40"/>
      <c r="I83" s="149" t="s">
        <v>30</v>
      </c>
      <c r="J83" s="36" t="str">
        <f>E23</f>
        <v xml:space="preserve"> </v>
      </c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28</v>
      </c>
      <c r="D84" s="40"/>
      <c r="E84" s="40"/>
      <c r="F84" s="27" t="str">
        <f>IF(E20="","",E20)</f>
        <v>Vyplň údaj</v>
      </c>
      <c r="G84" s="40"/>
      <c r="H84" s="40"/>
      <c r="I84" s="149" t="s">
        <v>32</v>
      </c>
      <c r="J84" s="36" t="str">
        <f>E26</f>
        <v xml:space="preserve"> </v>
      </c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146"/>
      <c r="J85" s="40"/>
      <c r="K85" s="40"/>
      <c r="L85" s="14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98"/>
      <c r="B86" s="199"/>
      <c r="C86" s="200" t="s">
        <v>136</v>
      </c>
      <c r="D86" s="201" t="s">
        <v>54</v>
      </c>
      <c r="E86" s="201" t="s">
        <v>50</v>
      </c>
      <c r="F86" s="201" t="s">
        <v>51</v>
      </c>
      <c r="G86" s="201" t="s">
        <v>137</v>
      </c>
      <c r="H86" s="201" t="s">
        <v>138</v>
      </c>
      <c r="I86" s="202" t="s">
        <v>139</v>
      </c>
      <c r="J86" s="201" t="s">
        <v>118</v>
      </c>
      <c r="K86" s="203" t="s">
        <v>140</v>
      </c>
      <c r="L86" s="204"/>
      <c r="M86" s="92" t="s">
        <v>19</v>
      </c>
      <c r="N86" s="93" t="s">
        <v>39</v>
      </c>
      <c r="O86" s="93" t="s">
        <v>141</v>
      </c>
      <c r="P86" s="93" t="s">
        <v>142</v>
      </c>
      <c r="Q86" s="93" t="s">
        <v>143</v>
      </c>
      <c r="R86" s="93" t="s">
        <v>144</v>
      </c>
      <c r="S86" s="93" t="s">
        <v>145</v>
      </c>
      <c r="T86" s="94" t="s">
        <v>146</v>
      </c>
      <c r="U86" s="198"/>
      <c r="V86" s="198"/>
      <c r="W86" s="198"/>
      <c r="X86" s="198"/>
      <c r="Y86" s="198"/>
      <c r="Z86" s="198"/>
      <c r="AA86" s="198"/>
      <c r="AB86" s="198"/>
      <c r="AC86" s="198"/>
      <c r="AD86" s="198"/>
      <c r="AE86" s="198"/>
    </row>
    <row r="87" s="2" customFormat="1" ht="22.8" customHeight="1">
      <c r="A87" s="38"/>
      <c r="B87" s="39"/>
      <c r="C87" s="99" t="s">
        <v>147</v>
      </c>
      <c r="D87" s="40"/>
      <c r="E87" s="40"/>
      <c r="F87" s="40"/>
      <c r="G87" s="40"/>
      <c r="H87" s="40"/>
      <c r="I87" s="146"/>
      <c r="J87" s="205">
        <f>BK87</f>
        <v>0</v>
      </c>
      <c r="K87" s="40"/>
      <c r="L87" s="44"/>
      <c r="M87" s="95"/>
      <c r="N87" s="206"/>
      <c r="O87" s="96"/>
      <c r="P87" s="207">
        <f>P88</f>
        <v>0</v>
      </c>
      <c r="Q87" s="96"/>
      <c r="R87" s="207">
        <f>R88</f>
        <v>0.0070100000000000006</v>
      </c>
      <c r="S87" s="96"/>
      <c r="T87" s="208">
        <f>T88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68</v>
      </c>
      <c r="AU87" s="17" t="s">
        <v>119</v>
      </c>
      <c r="BK87" s="209">
        <f>BK88</f>
        <v>0</v>
      </c>
    </row>
    <row r="88" s="12" customFormat="1" ht="25.92" customHeight="1">
      <c r="A88" s="12"/>
      <c r="B88" s="210"/>
      <c r="C88" s="211"/>
      <c r="D88" s="212" t="s">
        <v>68</v>
      </c>
      <c r="E88" s="213" t="s">
        <v>260</v>
      </c>
      <c r="F88" s="213" t="s">
        <v>261</v>
      </c>
      <c r="G88" s="211"/>
      <c r="H88" s="211"/>
      <c r="I88" s="214"/>
      <c r="J88" s="215">
        <f>BK88</f>
        <v>0</v>
      </c>
      <c r="K88" s="211"/>
      <c r="L88" s="216"/>
      <c r="M88" s="217"/>
      <c r="N88" s="218"/>
      <c r="O88" s="218"/>
      <c r="P88" s="219">
        <f>P89</f>
        <v>0</v>
      </c>
      <c r="Q88" s="218"/>
      <c r="R88" s="219">
        <f>R89</f>
        <v>0.0070100000000000006</v>
      </c>
      <c r="S88" s="218"/>
      <c r="T88" s="220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21" t="s">
        <v>78</v>
      </c>
      <c r="AT88" s="222" t="s">
        <v>68</v>
      </c>
      <c r="AU88" s="222" t="s">
        <v>69</v>
      </c>
      <c r="AY88" s="221" t="s">
        <v>150</v>
      </c>
      <c r="BK88" s="223">
        <f>BK89</f>
        <v>0</v>
      </c>
    </row>
    <row r="89" s="12" customFormat="1" ht="22.8" customHeight="1">
      <c r="A89" s="12"/>
      <c r="B89" s="210"/>
      <c r="C89" s="211"/>
      <c r="D89" s="212" t="s">
        <v>68</v>
      </c>
      <c r="E89" s="224" t="s">
        <v>351</v>
      </c>
      <c r="F89" s="224" t="s">
        <v>352</v>
      </c>
      <c r="G89" s="211"/>
      <c r="H89" s="211"/>
      <c r="I89" s="214"/>
      <c r="J89" s="225">
        <f>BK89</f>
        <v>0</v>
      </c>
      <c r="K89" s="211"/>
      <c r="L89" s="216"/>
      <c r="M89" s="217"/>
      <c r="N89" s="218"/>
      <c r="O89" s="218"/>
      <c r="P89" s="219">
        <f>SUM(P90:P93)</f>
        <v>0</v>
      </c>
      <c r="Q89" s="218"/>
      <c r="R89" s="219">
        <f>SUM(R90:R93)</f>
        <v>0.0070100000000000006</v>
      </c>
      <c r="S89" s="218"/>
      <c r="T89" s="220">
        <f>SUM(T90:T93)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1" t="s">
        <v>78</v>
      </c>
      <c r="AT89" s="222" t="s">
        <v>68</v>
      </c>
      <c r="AU89" s="222" t="s">
        <v>76</v>
      </c>
      <c r="AY89" s="221" t="s">
        <v>150</v>
      </c>
      <c r="BK89" s="223">
        <f>SUM(BK90:BK93)</f>
        <v>0</v>
      </c>
    </row>
    <row r="90" s="2" customFormat="1" ht="16.5" customHeight="1">
      <c r="A90" s="38"/>
      <c r="B90" s="39"/>
      <c r="C90" s="226" t="s">
        <v>76</v>
      </c>
      <c r="D90" s="226" t="s">
        <v>152</v>
      </c>
      <c r="E90" s="227" t="s">
        <v>353</v>
      </c>
      <c r="F90" s="228" t="s">
        <v>354</v>
      </c>
      <c r="G90" s="229" t="s">
        <v>155</v>
      </c>
      <c r="H90" s="230">
        <v>91</v>
      </c>
      <c r="I90" s="231"/>
      <c r="J90" s="232">
        <f>ROUND(I90*H90,2)</f>
        <v>0</v>
      </c>
      <c r="K90" s="228" t="s">
        <v>19</v>
      </c>
      <c r="L90" s="44"/>
      <c r="M90" s="233" t="s">
        <v>19</v>
      </c>
      <c r="N90" s="234" t="s">
        <v>40</v>
      </c>
      <c r="O90" s="84"/>
      <c r="P90" s="235">
        <f>O90*H90</f>
        <v>0</v>
      </c>
      <c r="Q90" s="235">
        <v>3.0000000000000001E-05</v>
      </c>
      <c r="R90" s="235">
        <f>Q90*H90</f>
        <v>0.0027300000000000002</v>
      </c>
      <c r="S90" s="235">
        <v>0</v>
      </c>
      <c r="T90" s="23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37" t="s">
        <v>235</v>
      </c>
      <c r="AT90" s="237" t="s">
        <v>152</v>
      </c>
      <c r="AU90" s="237" t="s">
        <v>78</v>
      </c>
      <c r="AY90" s="17" t="s">
        <v>150</v>
      </c>
      <c r="BE90" s="238">
        <f>IF(N90="základní",J90,0)</f>
        <v>0</v>
      </c>
      <c r="BF90" s="238">
        <f>IF(N90="snížená",J90,0)</f>
        <v>0</v>
      </c>
      <c r="BG90" s="238">
        <f>IF(N90="zákl. přenesená",J90,0)</f>
        <v>0</v>
      </c>
      <c r="BH90" s="238">
        <f>IF(N90="sníž. přenesená",J90,0)</f>
        <v>0</v>
      </c>
      <c r="BI90" s="238">
        <f>IF(N90="nulová",J90,0)</f>
        <v>0</v>
      </c>
      <c r="BJ90" s="17" t="s">
        <v>76</v>
      </c>
      <c r="BK90" s="238">
        <f>ROUND(I90*H90,2)</f>
        <v>0</v>
      </c>
      <c r="BL90" s="17" t="s">
        <v>235</v>
      </c>
      <c r="BM90" s="237" t="s">
        <v>495</v>
      </c>
    </row>
    <row r="91" s="2" customFormat="1" ht="16.5" customHeight="1">
      <c r="A91" s="38"/>
      <c r="B91" s="39"/>
      <c r="C91" s="251" t="s">
        <v>78</v>
      </c>
      <c r="D91" s="251" t="s">
        <v>166</v>
      </c>
      <c r="E91" s="252" t="s">
        <v>356</v>
      </c>
      <c r="F91" s="253" t="s">
        <v>357</v>
      </c>
      <c r="G91" s="254" t="s">
        <v>155</v>
      </c>
      <c r="H91" s="255">
        <v>91</v>
      </c>
      <c r="I91" s="256"/>
      <c r="J91" s="257">
        <f>ROUND(I91*H91,2)</f>
        <v>0</v>
      </c>
      <c r="K91" s="253" t="s">
        <v>19</v>
      </c>
      <c r="L91" s="258"/>
      <c r="M91" s="259" t="s">
        <v>19</v>
      </c>
      <c r="N91" s="260" t="s">
        <v>40</v>
      </c>
      <c r="O91" s="84"/>
      <c r="P91" s="235">
        <f>O91*H91</f>
        <v>0</v>
      </c>
      <c r="Q91" s="235">
        <v>0</v>
      </c>
      <c r="R91" s="235">
        <f>Q91*H91</f>
        <v>0</v>
      </c>
      <c r="S91" s="235">
        <v>0</v>
      </c>
      <c r="T91" s="23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37" t="s">
        <v>295</v>
      </c>
      <c r="AT91" s="237" t="s">
        <v>166</v>
      </c>
      <c r="AU91" s="237" t="s">
        <v>78</v>
      </c>
      <c r="AY91" s="17" t="s">
        <v>150</v>
      </c>
      <c r="BE91" s="238">
        <f>IF(N91="základní",J91,0)</f>
        <v>0</v>
      </c>
      <c r="BF91" s="238">
        <f>IF(N91="snížená",J91,0)</f>
        <v>0</v>
      </c>
      <c r="BG91" s="238">
        <f>IF(N91="zákl. přenesená",J91,0)</f>
        <v>0</v>
      </c>
      <c r="BH91" s="238">
        <f>IF(N91="sníž. přenesená",J91,0)</f>
        <v>0</v>
      </c>
      <c r="BI91" s="238">
        <f>IF(N91="nulová",J91,0)</f>
        <v>0</v>
      </c>
      <c r="BJ91" s="17" t="s">
        <v>76</v>
      </c>
      <c r="BK91" s="238">
        <f>ROUND(I91*H91,2)</f>
        <v>0</v>
      </c>
      <c r="BL91" s="17" t="s">
        <v>235</v>
      </c>
      <c r="BM91" s="237" t="s">
        <v>496</v>
      </c>
    </row>
    <row r="92" s="2" customFormat="1" ht="16.5" customHeight="1">
      <c r="A92" s="38"/>
      <c r="B92" s="39"/>
      <c r="C92" s="226" t="s">
        <v>165</v>
      </c>
      <c r="D92" s="226" t="s">
        <v>152</v>
      </c>
      <c r="E92" s="227" t="s">
        <v>359</v>
      </c>
      <c r="F92" s="228" t="s">
        <v>360</v>
      </c>
      <c r="G92" s="229" t="s">
        <v>208</v>
      </c>
      <c r="H92" s="230">
        <v>2</v>
      </c>
      <c r="I92" s="231"/>
      <c r="J92" s="232">
        <f>ROUND(I92*H92,2)</f>
        <v>0</v>
      </c>
      <c r="K92" s="228" t="s">
        <v>19</v>
      </c>
      <c r="L92" s="44"/>
      <c r="M92" s="233" t="s">
        <v>19</v>
      </c>
      <c r="N92" s="234" t="s">
        <v>40</v>
      </c>
      <c r="O92" s="84"/>
      <c r="P92" s="235">
        <f>O92*H92</f>
        <v>0</v>
      </c>
      <c r="Q92" s="235">
        <v>0</v>
      </c>
      <c r="R92" s="235">
        <f>Q92*H92</f>
        <v>0</v>
      </c>
      <c r="S92" s="235">
        <v>0</v>
      </c>
      <c r="T92" s="23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37" t="s">
        <v>235</v>
      </c>
      <c r="AT92" s="237" t="s">
        <v>152</v>
      </c>
      <c r="AU92" s="237" t="s">
        <v>78</v>
      </c>
      <c r="AY92" s="17" t="s">
        <v>150</v>
      </c>
      <c r="BE92" s="238">
        <f>IF(N92="základní",J92,0)</f>
        <v>0</v>
      </c>
      <c r="BF92" s="238">
        <f>IF(N92="snížená",J92,0)</f>
        <v>0</v>
      </c>
      <c r="BG92" s="238">
        <f>IF(N92="zákl. přenesená",J92,0)</f>
        <v>0</v>
      </c>
      <c r="BH92" s="238">
        <f>IF(N92="sníž. přenesená",J92,0)</f>
        <v>0</v>
      </c>
      <c r="BI92" s="238">
        <f>IF(N92="nulová",J92,0)</f>
        <v>0</v>
      </c>
      <c r="BJ92" s="17" t="s">
        <v>76</v>
      </c>
      <c r="BK92" s="238">
        <f>ROUND(I92*H92,2)</f>
        <v>0</v>
      </c>
      <c r="BL92" s="17" t="s">
        <v>235</v>
      </c>
      <c r="BM92" s="237" t="s">
        <v>497</v>
      </c>
    </row>
    <row r="93" s="2" customFormat="1" ht="16.5" customHeight="1">
      <c r="A93" s="38"/>
      <c r="B93" s="39"/>
      <c r="C93" s="251" t="s">
        <v>157</v>
      </c>
      <c r="D93" s="251" t="s">
        <v>166</v>
      </c>
      <c r="E93" s="252" t="s">
        <v>362</v>
      </c>
      <c r="F93" s="253" t="s">
        <v>363</v>
      </c>
      <c r="G93" s="254" t="s">
        <v>208</v>
      </c>
      <c r="H93" s="255">
        <v>2</v>
      </c>
      <c r="I93" s="256"/>
      <c r="J93" s="257">
        <f>ROUND(I93*H93,2)</f>
        <v>0</v>
      </c>
      <c r="K93" s="253" t="s">
        <v>19</v>
      </c>
      <c r="L93" s="258"/>
      <c r="M93" s="280" t="s">
        <v>19</v>
      </c>
      <c r="N93" s="281" t="s">
        <v>40</v>
      </c>
      <c r="O93" s="277"/>
      <c r="P93" s="278">
        <f>O93*H93</f>
        <v>0</v>
      </c>
      <c r="Q93" s="278">
        <v>0.00214</v>
      </c>
      <c r="R93" s="278">
        <f>Q93*H93</f>
        <v>0.00428</v>
      </c>
      <c r="S93" s="278">
        <v>0</v>
      </c>
      <c r="T93" s="279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37" t="s">
        <v>295</v>
      </c>
      <c r="AT93" s="237" t="s">
        <v>166</v>
      </c>
      <c r="AU93" s="237" t="s">
        <v>78</v>
      </c>
      <c r="AY93" s="17" t="s">
        <v>150</v>
      </c>
      <c r="BE93" s="238">
        <f>IF(N93="základní",J93,0)</f>
        <v>0</v>
      </c>
      <c r="BF93" s="238">
        <f>IF(N93="snížená",J93,0)</f>
        <v>0</v>
      </c>
      <c r="BG93" s="238">
        <f>IF(N93="zákl. přenesená",J93,0)</f>
        <v>0</v>
      </c>
      <c r="BH93" s="238">
        <f>IF(N93="sníž. přenesená",J93,0)</f>
        <v>0</v>
      </c>
      <c r="BI93" s="238">
        <f>IF(N93="nulová",J93,0)</f>
        <v>0</v>
      </c>
      <c r="BJ93" s="17" t="s">
        <v>76</v>
      </c>
      <c r="BK93" s="238">
        <f>ROUND(I93*H93,2)</f>
        <v>0</v>
      </c>
      <c r="BL93" s="17" t="s">
        <v>235</v>
      </c>
      <c r="BM93" s="237" t="s">
        <v>498</v>
      </c>
    </row>
    <row r="94" s="2" customFormat="1" ht="6.96" customHeight="1">
      <c r="A94" s="38"/>
      <c r="B94" s="59"/>
      <c r="C94" s="60"/>
      <c r="D94" s="60"/>
      <c r="E94" s="60"/>
      <c r="F94" s="60"/>
      <c r="G94" s="60"/>
      <c r="H94" s="60"/>
      <c r="I94" s="175"/>
      <c r="J94" s="60"/>
      <c r="K94" s="60"/>
      <c r="L94" s="44"/>
      <c r="M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</sheetData>
  <sheetProtection sheet="1" autoFilter="0" formatColumns="0" formatRows="0" objects="1" scenarios="1" spinCount="100000" saltValue="1L7O12rHzqRBmvLawfjj3TYFjqp/3jGRTftgzgXVKp+p5Ej68q3IdTHFqnNmkgfGol2vMOjpbpBDubT25VqNdw==" hashValue="4cddHx8tAb3OxanGiNPm5cvN39za0K+8xi1Yr/PWuAY4KtwyeVGd19noLfHtBVKat/JTrPmOcFQVU0gO3W87oQ==" algorithmName="SHA-512" password="CC35"/>
  <autoFilter ref="C86:K9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78</v>
      </c>
    </row>
    <row r="4" s="1" customFormat="1" ht="24.96" customHeight="1">
      <c r="B4" s="20"/>
      <c r="D4" s="142" t="s">
        <v>111</v>
      </c>
      <c r="I4" s="138"/>
      <c r="L4" s="20"/>
      <c r="M4" s="143" t="s">
        <v>10</v>
      </c>
      <c r="AT4" s="17" t="s">
        <v>4</v>
      </c>
    </row>
    <row r="5" s="1" customFormat="1" ht="6.96" customHeight="1">
      <c r="B5" s="20"/>
      <c r="I5" s="138"/>
      <c r="L5" s="20"/>
    </row>
    <row r="6" s="1" customFormat="1" ht="12" customHeight="1">
      <c r="B6" s="20"/>
      <c r="D6" s="144" t="s">
        <v>16</v>
      </c>
      <c r="I6" s="138"/>
      <c r="L6" s="20"/>
    </row>
    <row r="7" s="1" customFormat="1" ht="16.5" customHeight="1">
      <c r="B7" s="20"/>
      <c r="E7" s="145" t="str">
        <f>'Rekapitulace zakázky'!K6</f>
        <v>Oprava příjezdového podchodu Brno hl.n.</v>
      </c>
      <c r="F7" s="144"/>
      <c r="G7" s="144"/>
      <c r="H7" s="144"/>
      <c r="I7" s="138"/>
      <c r="L7" s="20"/>
    </row>
    <row r="8" s="1" customFormat="1" ht="12" customHeight="1">
      <c r="B8" s="20"/>
      <c r="D8" s="144" t="s">
        <v>112</v>
      </c>
      <c r="I8" s="138"/>
      <c r="L8" s="20"/>
    </row>
    <row r="9" s="2" customFormat="1" ht="16.5" customHeight="1">
      <c r="A9" s="38"/>
      <c r="B9" s="44"/>
      <c r="C9" s="38"/>
      <c r="D9" s="38"/>
      <c r="E9" s="145" t="s">
        <v>467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114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8" t="s">
        <v>499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19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21</v>
      </c>
      <c r="E14" s="38"/>
      <c r="F14" s="133" t="s">
        <v>22</v>
      </c>
      <c r="G14" s="38"/>
      <c r="H14" s="38"/>
      <c r="I14" s="149" t="s">
        <v>23</v>
      </c>
      <c r="J14" s="150" t="str">
        <f>'Rekapitulace zakázky'!AN8</f>
        <v>3. 2. 2020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9" t="s">
        <v>26</v>
      </c>
      <c r="J16" s="133" t="str">
        <f>IF('Rekapitulace zakázky'!AN10="","",'Rekapitulace zakázky'!AN10)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zakázky'!E11="","",'Rekapitulace zakázky'!E11)</f>
        <v xml:space="preserve"> </v>
      </c>
      <c r="F17" s="38"/>
      <c r="G17" s="38"/>
      <c r="H17" s="38"/>
      <c r="I17" s="149" t="s">
        <v>27</v>
      </c>
      <c r="J17" s="133" t="str">
        <f>IF('Rekapitulace zakázky'!AN11="","",'Rekapitulace zakázky'!AN11)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28</v>
      </c>
      <c r="E19" s="38"/>
      <c r="F19" s="38"/>
      <c r="G19" s="38"/>
      <c r="H19" s="38"/>
      <c r="I19" s="149" t="s">
        <v>26</v>
      </c>
      <c r="J19" s="33" t="str">
        <f>'Rekapitulace zakázky'!AN13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3"/>
      <c r="G20" s="133"/>
      <c r="H20" s="133"/>
      <c r="I20" s="149" t="s">
        <v>27</v>
      </c>
      <c r="J20" s="33" t="str">
        <f>'Rekapitulace zakázky'!AN14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30</v>
      </c>
      <c r="E22" s="38"/>
      <c r="F22" s="38"/>
      <c r="G22" s="38"/>
      <c r="H22" s="38"/>
      <c r="I22" s="149" t="s">
        <v>26</v>
      </c>
      <c r="J22" s="133" t="str">
        <f>IF('Rekapitulace zakázky'!AN16="","",'Rekapitulace zakázky'!AN16)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9" t="s">
        <v>27</v>
      </c>
      <c r="J23" s="133" t="str">
        <f>IF('Rekapitulace zakázky'!AN17="","",'Rekapitulace zakázky'!AN17)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32</v>
      </c>
      <c r="E25" s="38"/>
      <c r="F25" s="38"/>
      <c r="G25" s="38"/>
      <c r="H25" s="38"/>
      <c r="I25" s="149" t="s">
        <v>26</v>
      </c>
      <c r="J25" s="133" t="str">
        <f>IF('Rekapitulace zakázky'!AN19="","",'Rekapitulace zakázky'!AN19)</f>
        <v/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zakázky'!E20="","",'Rekapitulace zakázky'!E20)</f>
        <v xml:space="preserve"> </v>
      </c>
      <c r="F26" s="38"/>
      <c r="G26" s="38"/>
      <c r="H26" s="38"/>
      <c r="I26" s="149" t="s">
        <v>27</v>
      </c>
      <c r="J26" s="133" t="str">
        <f>IF('Rekapitulace zakázky'!AN20="","",'Rekapitulace zakázky'!AN20)</f>
        <v/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33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23.25" customHeight="1">
      <c r="A29" s="151"/>
      <c r="B29" s="152"/>
      <c r="C29" s="151"/>
      <c r="D29" s="151"/>
      <c r="E29" s="153" t="s">
        <v>500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35</v>
      </c>
      <c r="E32" s="38"/>
      <c r="F32" s="38"/>
      <c r="G32" s="38"/>
      <c r="H32" s="38"/>
      <c r="I32" s="146"/>
      <c r="J32" s="159">
        <f>ROUND(J86,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37</v>
      </c>
      <c r="G34" s="38"/>
      <c r="H34" s="38"/>
      <c r="I34" s="161" t="s">
        <v>36</v>
      </c>
      <c r="J34" s="160" t="s">
        <v>38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39</v>
      </c>
      <c r="E35" s="144" t="s">
        <v>40</v>
      </c>
      <c r="F35" s="163">
        <f>ROUND((SUM(BE86:BE96)),  2)</f>
        <v>0</v>
      </c>
      <c r="G35" s="38"/>
      <c r="H35" s="38"/>
      <c r="I35" s="164">
        <v>0.20999999999999999</v>
      </c>
      <c r="J35" s="163">
        <f>ROUND(((SUM(BE86:BE96))*I35),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4" t="s">
        <v>41</v>
      </c>
      <c r="F36" s="163">
        <f>ROUND((SUM(BF86:BF96)),  2)</f>
        <v>0</v>
      </c>
      <c r="G36" s="38"/>
      <c r="H36" s="38"/>
      <c r="I36" s="164">
        <v>0.14999999999999999</v>
      </c>
      <c r="J36" s="163">
        <f>ROUND(((SUM(BF86:BF96))*I36),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42</v>
      </c>
      <c r="F37" s="163">
        <f>ROUND((SUM(BG86:BG96)),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43</v>
      </c>
      <c r="F38" s="163">
        <f>ROUND((SUM(BH86:BH96)),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44</v>
      </c>
      <c r="F39" s="163">
        <f>ROUND((SUM(BI86:BI96)),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116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9" t="str">
        <f>E7</f>
        <v>Oprava příjezdového podchodu Brno hl.n.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112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9" t="s">
        <v>467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114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07 - Elektroinstalace RSM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149" t="s">
        <v>23</v>
      </c>
      <c r="J56" s="72" t="str">
        <f>IF(J14="","",J14)</f>
        <v>3. 2. 2020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149" t="s">
        <v>30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149" t="s">
        <v>32</v>
      </c>
      <c r="J59" s="36" t="str">
        <f>E26</f>
        <v xml:space="preserve"> 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117</v>
      </c>
      <c r="D61" s="181"/>
      <c r="E61" s="181"/>
      <c r="F61" s="181"/>
      <c r="G61" s="181"/>
      <c r="H61" s="181"/>
      <c r="I61" s="182"/>
      <c r="J61" s="183" t="s">
        <v>118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67</v>
      </c>
      <c r="D63" s="40"/>
      <c r="E63" s="40"/>
      <c r="F63" s="40"/>
      <c r="G63" s="40"/>
      <c r="H63" s="40"/>
      <c r="I63" s="146"/>
      <c r="J63" s="102">
        <f>J86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119</v>
      </c>
    </row>
    <row r="64" s="9" customFormat="1" ht="24.96" customHeight="1">
      <c r="A64" s="9"/>
      <c r="B64" s="185"/>
      <c r="C64" s="186"/>
      <c r="D64" s="187" t="s">
        <v>366</v>
      </c>
      <c r="E64" s="188"/>
      <c r="F64" s="188"/>
      <c r="G64" s="188"/>
      <c r="H64" s="188"/>
      <c r="I64" s="189"/>
      <c r="J64" s="190">
        <f>J87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146"/>
      <c r="J65" s="40"/>
      <c r="K65" s="40"/>
      <c r="L65" s="14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175"/>
      <c r="J66" s="60"/>
      <c r="K66" s="60"/>
      <c r="L66" s="14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178"/>
      <c r="J70" s="62"/>
      <c r="K70" s="62"/>
      <c r="L70" s="14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135</v>
      </c>
      <c r="D71" s="40"/>
      <c r="E71" s="40"/>
      <c r="F71" s="40"/>
      <c r="G71" s="40"/>
      <c r="H71" s="40"/>
      <c r="I71" s="146"/>
      <c r="J71" s="40"/>
      <c r="K71" s="40"/>
      <c r="L71" s="14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146"/>
      <c r="J72" s="40"/>
      <c r="K72" s="40"/>
      <c r="L72" s="14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146"/>
      <c r="J73" s="40"/>
      <c r="K73" s="4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79" t="str">
        <f>E7</f>
        <v>Oprava příjezdového podchodu Brno hl.n.</v>
      </c>
      <c r="F74" s="32"/>
      <c r="G74" s="32"/>
      <c r="H74" s="32"/>
      <c r="I74" s="146"/>
      <c r="J74" s="40"/>
      <c r="K74" s="4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112</v>
      </c>
      <c r="D75" s="22"/>
      <c r="E75" s="22"/>
      <c r="F75" s="22"/>
      <c r="G75" s="22"/>
      <c r="H75" s="22"/>
      <c r="I75" s="138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79" t="s">
        <v>467</v>
      </c>
      <c r="F76" s="40"/>
      <c r="G76" s="40"/>
      <c r="H76" s="40"/>
      <c r="I76" s="146"/>
      <c r="J76" s="40"/>
      <c r="K76" s="40"/>
      <c r="L76" s="14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114</v>
      </c>
      <c r="D77" s="40"/>
      <c r="E77" s="40"/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07 - Elektroinstalace RSM</v>
      </c>
      <c r="F78" s="40"/>
      <c r="G78" s="40"/>
      <c r="H78" s="40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F14</f>
        <v xml:space="preserve"> </v>
      </c>
      <c r="G80" s="40"/>
      <c r="H80" s="40"/>
      <c r="I80" s="149" t="s">
        <v>23</v>
      </c>
      <c r="J80" s="72" t="str">
        <f>IF(J14="","",J14)</f>
        <v>3. 2. 2020</v>
      </c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E17</f>
        <v xml:space="preserve"> </v>
      </c>
      <c r="G82" s="40"/>
      <c r="H82" s="40"/>
      <c r="I82" s="149" t="s">
        <v>30</v>
      </c>
      <c r="J82" s="36" t="str">
        <f>E23</f>
        <v xml:space="preserve"> </v>
      </c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28</v>
      </c>
      <c r="D83" s="40"/>
      <c r="E83" s="40"/>
      <c r="F83" s="27" t="str">
        <f>IF(E20="","",E20)</f>
        <v>Vyplň údaj</v>
      </c>
      <c r="G83" s="40"/>
      <c r="H83" s="40"/>
      <c r="I83" s="149" t="s">
        <v>32</v>
      </c>
      <c r="J83" s="36" t="str">
        <f>E26</f>
        <v xml:space="preserve"> </v>
      </c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146"/>
      <c r="J84" s="40"/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98"/>
      <c r="B85" s="199"/>
      <c r="C85" s="200" t="s">
        <v>136</v>
      </c>
      <c r="D85" s="201" t="s">
        <v>54</v>
      </c>
      <c r="E85" s="201" t="s">
        <v>50</v>
      </c>
      <c r="F85" s="201" t="s">
        <v>51</v>
      </c>
      <c r="G85" s="201" t="s">
        <v>137</v>
      </c>
      <c r="H85" s="201" t="s">
        <v>138</v>
      </c>
      <c r="I85" s="202" t="s">
        <v>139</v>
      </c>
      <c r="J85" s="201" t="s">
        <v>118</v>
      </c>
      <c r="K85" s="203" t="s">
        <v>140</v>
      </c>
      <c r="L85" s="204"/>
      <c r="M85" s="92" t="s">
        <v>19</v>
      </c>
      <c r="N85" s="93" t="s">
        <v>39</v>
      </c>
      <c r="O85" s="93" t="s">
        <v>141</v>
      </c>
      <c r="P85" s="93" t="s">
        <v>142</v>
      </c>
      <c r="Q85" s="93" t="s">
        <v>143</v>
      </c>
      <c r="R85" s="93" t="s">
        <v>144</v>
      </c>
      <c r="S85" s="93" t="s">
        <v>145</v>
      </c>
      <c r="T85" s="94" t="s">
        <v>146</v>
      </c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</row>
    <row r="86" s="2" customFormat="1" ht="22.8" customHeight="1">
      <c r="A86" s="38"/>
      <c r="B86" s="39"/>
      <c r="C86" s="99" t="s">
        <v>147</v>
      </c>
      <c r="D86" s="40"/>
      <c r="E86" s="40"/>
      <c r="F86" s="40"/>
      <c r="G86" s="40"/>
      <c r="H86" s="40"/>
      <c r="I86" s="146"/>
      <c r="J86" s="205">
        <f>BK86</f>
        <v>0</v>
      </c>
      <c r="K86" s="40"/>
      <c r="L86" s="44"/>
      <c r="M86" s="95"/>
      <c r="N86" s="206"/>
      <c r="O86" s="96"/>
      <c r="P86" s="207">
        <f>P87</f>
        <v>0</v>
      </c>
      <c r="Q86" s="96"/>
      <c r="R86" s="207">
        <f>R87</f>
        <v>0</v>
      </c>
      <c r="S86" s="96"/>
      <c r="T86" s="208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68</v>
      </c>
      <c r="AU86" s="17" t="s">
        <v>119</v>
      </c>
      <c r="BK86" s="209">
        <f>BK87</f>
        <v>0</v>
      </c>
    </row>
    <row r="87" s="12" customFormat="1" ht="25.92" customHeight="1">
      <c r="A87" s="12"/>
      <c r="B87" s="210"/>
      <c r="C87" s="211"/>
      <c r="D87" s="212" t="s">
        <v>68</v>
      </c>
      <c r="E87" s="213" t="s">
        <v>367</v>
      </c>
      <c r="F87" s="213" t="s">
        <v>368</v>
      </c>
      <c r="G87" s="211"/>
      <c r="H87" s="211"/>
      <c r="I87" s="214"/>
      <c r="J87" s="215">
        <f>BK87</f>
        <v>0</v>
      </c>
      <c r="K87" s="211"/>
      <c r="L87" s="216"/>
      <c r="M87" s="217"/>
      <c r="N87" s="218"/>
      <c r="O87" s="218"/>
      <c r="P87" s="219">
        <f>SUM(P88:P96)</f>
        <v>0</v>
      </c>
      <c r="Q87" s="218"/>
      <c r="R87" s="219">
        <f>SUM(R88:R96)</f>
        <v>0</v>
      </c>
      <c r="S87" s="218"/>
      <c r="T87" s="220">
        <f>SUM(T88:T96)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21" t="s">
        <v>157</v>
      </c>
      <c r="AT87" s="222" t="s">
        <v>68</v>
      </c>
      <c r="AU87" s="222" t="s">
        <v>69</v>
      </c>
      <c r="AY87" s="221" t="s">
        <v>150</v>
      </c>
      <c r="BK87" s="223">
        <f>SUM(BK88:BK96)</f>
        <v>0</v>
      </c>
    </row>
    <row r="88" s="2" customFormat="1" ht="21.75" customHeight="1">
      <c r="A88" s="38"/>
      <c r="B88" s="39"/>
      <c r="C88" s="226" t="s">
        <v>76</v>
      </c>
      <c r="D88" s="226" t="s">
        <v>152</v>
      </c>
      <c r="E88" s="227" t="s">
        <v>374</v>
      </c>
      <c r="F88" s="228" t="s">
        <v>375</v>
      </c>
      <c r="G88" s="229" t="s">
        <v>188</v>
      </c>
      <c r="H88" s="230">
        <v>20</v>
      </c>
      <c r="I88" s="231"/>
      <c r="J88" s="232">
        <f>ROUND(I88*H88,2)</f>
        <v>0</v>
      </c>
      <c r="K88" s="228" t="s">
        <v>371</v>
      </c>
      <c r="L88" s="44"/>
      <c r="M88" s="233" t="s">
        <v>19</v>
      </c>
      <c r="N88" s="234" t="s">
        <v>40</v>
      </c>
      <c r="O88" s="84"/>
      <c r="P88" s="235">
        <f>O88*H88</f>
        <v>0</v>
      </c>
      <c r="Q88" s="235">
        <v>0</v>
      </c>
      <c r="R88" s="235">
        <f>Q88*H88</f>
        <v>0</v>
      </c>
      <c r="S88" s="235">
        <v>0</v>
      </c>
      <c r="T88" s="23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37" t="s">
        <v>372</v>
      </c>
      <c r="AT88" s="237" t="s">
        <v>152</v>
      </c>
      <c r="AU88" s="237" t="s">
        <v>76</v>
      </c>
      <c r="AY88" s="17" t="s">
        <v>150</v>
      </c>
      <c r="BE88" s="238">
        <f>IF(N88="základní",J88,0)</f>
        <v>0</v>
      </c>
      <c r="BF88" s="238">
        <f>IF(N88="snížená",J88,0)</f>
        <v>0</v>
      </c>
      <c r="BG88" s="238">
        <f>IF(N88="zákl. přenesená",J88,0)</f>
        <v>0</v>
      </c>
      <c r="BH88" s="238">
        <f>IF(N88="sníž. přenesená",J88,0)</f>
        <v>0</v>
      </c>
      <c r="BI88" s="238">
        <f>IF(N88="nulová",J88,0)</f>
        <v>0</v>
      </c>
      <c r="BJ88" s="17" t="s">
        <v>76</v>
      </c>
      <c r="BK88" s="238">
        <f>ROUND(I88*H88,2)</f>
        <v>0</v>
      </c>
      <c r="BL88" s="17" t="s">
        <v>372</v>
      </c>
      <c r="BM88" s="237" t="s">
        <v>501</v>
      </c>
    </row>
    <row r="89" s="2" customFormat="1" ht="21.75" customHeight="1">
      <c r="A89" s="38"/>
      <c r="B89" s="39"/>
      <c r="C89" s="226" t="s">
        <v>78</v>
      </c>
      <c r="D89" s="226" t="s">
        <v>152</v>
      </c>
      <c r="E89" s="227" t="s">
        <v>382</v>
      </c>
      <c r="F89" s="228" t="s">
        <v>383</v>
      </c>
      <c r="G89" s="229" t="s">
        <v>188</v>
      </c>
      <c r="H89" s="230">
        <v>60</v>
      </c>
      <c r="I89" s="231"/>
      <c r="J89" s="232">
        <f>ROUND(I89*H89,2)</f>
        <v>0</v>
      </c>
      <c r="K89" s="228" t="s">
        <v>371</v>
      </c>
      <c r="L89" s="44"/>
      <c r="M89" s="233" t="s">
        <v>19</v>
      </c>
      <c r="N89" s="234" t="s">
        <v>40</v>
      </c>
      <c r="O89" s="84"/>
      <c r="P89" s="235">
        <f>O89*H89</f>
        <v>0</v>
      </c>
      <c r="Q89" s="235">
        <v>0</v>
      </c>
      <c r="R89" s="235">
        <f>Q89*H89</f>
        <v>0</v>
      </c>
      <c r="S89" s="235">
        <v>0</v>
      </c>
      <c r="T89" s="23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37" t="s">
        <v>384</v>
      </c>
      <c r="AT89" s="237" t="s">
        <v>152</v>
      </c>
      <c r="AU89" s="237" t="s">
        <v>76</v>
      </c>
      <c r="AY89" s="17" t="s">
        <v>150</v>
      </c>
      <c r="BE89" s="238">
        <f>IF(N89="základní",J89,0)</f>
        <v>0</v>
      </c>
      <c r="BF89" s="238">
        <f>IF(N89="snížená",J89,0)</f>
        <v>0</v>
      </c>
      <c r="BG89" s="238">
        <f>IF(N89="zákl. přenesená",J89,0)</f>
        <v>0</v>
      </c>
      <c r="BH89" s="238">
        <f>IF(N89="sníž. přenesená",J89,0)</f>
        <v>0</v>
      </c>
      <c r="BI89" s="238">
        <f>IF(N89="nulová",J89,0)</f>
        <v>0</v>
      </c>
      <c r="BJ89" s="17" t="s">
        <v>76</v>
      </c>
      <c r="BK89" s="238">
        <f>ROUND(I89*H89,2)</f>
        <v>0</v>
      </c>
      <c r="BL89" s="17" t="s">
        <v>384</v>
      </c>
      <c r="BM89" s="237" t="s">
        <v>502</v>
      </c>
    </row>
    <row r="90" s="2" customFormat="1" ht="21.75" customHeight="1">
      <c r="A90" s="38"/>
      <c r="B90" s="39"/>
      <c r="C90" s="226" t="s">
        <v>165</v>
      </c>
      <c r="D90" s="226" t="s">
        <v>152</v>
      </c>
      <c r="E90" s="227" t="s">
        <v>389</v>
      </c>
      <c r="F90" s="228" t="s">
        <v>390</v>
      </c>
      <c r="G90" s="229" t="s">
        <v>208</v>
      </c>
      <c r="H90" s="230">
        <v>10</v>
      </c>
      <c r="I90" s="231"/>
      <c r="J90" s="232">
        <f>ROUND(I90*H90,2)</f>
        <v>0</v>
      </c>
      <c r="K90" s="228" t="s">
        <v>371</v>
      </c>
      <c r="L90" s="44"/>
      <c r="M90" s="233" t="s">
        <v>19</v>
      </c>
      <c r="N90" s="234" t="s">
        <v>40</v>
      </c>
      <c r="O90" s="84"/>
      <c r="P90" s="235">
        <f>O90*H90</f>
        <v>0</v>
      </c>
      <c r="Q90" s="235">
        <v>0</v>
      </c>
      <c r="R90" s="235">
        <f>Q90*H90</f>
        <v>0</v>
      </c>
      <c r="S90" s="235">
        <v>0</v>
      </c>
      <c r="T90" s="23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37" t="s">
        <v>384</v>
      </c>
      <c r="AT90" s="237" t="s">
        <v>152</v>
      </c>
      <c r="AU90" s="237" t="s">
        <v>76</v>
      </c>
      <c r="AY90" s="17" t="s">
        <v>150</v>
      </c>
      <c r="BE90" s="238">
        <f>IF(N90="základní",J90,0)</f>
        <v>0</v>
      </c>
      <c r="BF90" s="238">
        <f>IF(N90="snížená",J90,0)</f>
        <v>0</v>
      </c>
      <c r="BG90" s="238">
        <f>IF(N90="zákl. přenesená",J90,0)</f>
        <v>0</v>
      </c>
      <c r="BH90" s="238">
        <f>IF(N90="sníž. přenesená",J90,0)</f>
        <v>0</v>
      </c>
      <c r="BI90" s="238">
        <f>IF(N90="nulová",J90,0)</f>
        <v>0</v>
      </c>
      <c r="BJ90" s="17" t="s">
        <v>76</v>
      </c>
      <c r="BK90" s="238">
        <f>ROUND(I90*H90,2)</f>
        <v>0</v>
      </c>
      <c r="BL90" s="17" t="s">
        <v>384</v>
      </c>
      <c r="BM90" s="237" t="s">
        <v>503</v>
      </c>
    </row>
    <row r="91" s="2" customFormat="1" ht="21.75" customHeight="1">
      <c r="A91" s="38"/>
      <c r="B91" s="39"/>
      <c r="C91" s="251" t="s">
        <v>157</v>
      </c>
      <c r="D91" s="251" t="s">
        <v>166</v>
      </c>
      <c r="E91" s="252" t="s">
        <v>504</v>
      </c>
      <c r="F91" s="253" t="s">
        <v>505</v>
      </c>
      <c r="G91" s="254" t="s">
        <v>208</v>
      </c>
      <c r="H91" s="255">
        <v>8</v>
      </c>
      <c r="I91" s="256"/>
      <c r="J91" s="257">
        <f>ROUND(I91*H91,2)</f>
        <v>0</v>
      </c>
      <c r="K91" s="253" t="s">
        <v>371</v>
      </c>
      <c r="L91" s="258"/>
      <c r="M91" s="259" t="s">
        <v>19</v>
      </c>
      <c r="N91" s="260" t="s">
        <v>40</v>
      </c>
      <c r="O91" s="84"/>
      <c r="P91" s="235">
        <f>O91*H91</f>
        <v>0</v>
      </c>
      <c r="Q91" s="235">
        <v>0</v>
      </c>
      <c r="R91" s="235">
        <f>Q91*H91</f>
        <v>0</v>
      </c>
      <c r="S91" s="235">
        <v>0</v>
      </c>
      <c r="T91" s="23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37" t="s">
        <v>379</v>
      </c>
      <c r="AT91" s="237" t="s">
        <v>166</v>
      </c>
      <c r="AU91" s="237" t="s">
        <v>76</v>
      </c>
      <c r="AY91" s="17" t="s">
        <v>150</v>
      </c>
      <c r="BE91" s="238">
        <f>IF(N91="základní",J91,0)</f>
        <v>0</v>
      </c>
      <c r="BF91" s="238">
        <f>IF(N91="snížená",J91,0)</f>
        <v>0</v>
      </c>
      <c r="BG91" s="238">
        <f>IF(N91="zákl. přenesená",J91,0)</f>
        <v>0</v>
      </c>
      <c r="BH91" s="238">
        <f>IF(N91="sníž. přenesená",J91,0)</f>
        <v>0</v>
      </c>
      <c r="BI91" s="238">
        <f>IF(N91="nulová",J91,0)</f>
        <v>0</v>
      </c>
      <c r="BJ91" s="17" t="s">
        <v>76</v>
      </c>
      <c r="BK91" s="238">
        <f>ROUND(I91*H91,2)</f>
        <v>0</v>
      </c>
      <c r="BL91" s="17" t="s">
        <v>379</v>
      </c>
      <c r="BM91" s="237" t="s">
        <v>506</v>
      </c>
    </row>
    <row r="92" s="2" customFormat="1">
      <c r="A92" s="38"/>
      <c r="B92" s="39"/>
      <c r="C92" s="40"/>
      <c r="D92" s="241" t="s">
        <v>194</v>
      </c>
      <c r="E92" s="40"/>
      <c r="F92" s="261" t="s">
        <v>507</v>
      </c>
      <c r="G92" s="40"/>
      <c r="H92" s="40"/>
      <c r="I92" s="146"/>
      <c r="J92" s="40"/>
      <c r="K92" s="40"/>
      <c r="L92" s="44"/>
      <c r="M92" s="262"/>
      <c r="N92" s="26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194</v>
      </c>
      <c r="AU92" s="17" t="s">
        <v>76</v>
      </c>
    </row>
    <row r="93" s="2" customFormat="1" ht="21.75" customHeight="1">
      <c r="A93" s="38"/>
      <c r="B93" s="39"/>
      <c r="C93" s="251" t="s">
        <v>180</v>
      </c>
      <c r="D93" s="251" t="s">
        <v>166</v>
      </c>
      <c r="E93" s="252" t="s">
        <v>396</v>
      </c>
      <c r="F93" s="253" t="s">
        <v>397</v>
      </c>
      <c r="G93" s="254" t="s">
        <v>188</v>
      </c>
      <c r="H93" s="255">
        <v>60</v>
      </c>
      <c r="I93" s="256"/>
      <c r="J93" s="257">
        <f>ROUND(I93*H93,2)</f>
        <v>0</v>
      </c>
      <c r="K93" s="253" t="s">
        <v>371</v>
      </c>
      <c r="L93" s="258"/>
      <c r="M93" s="259" t="s">
        <v>19</v>
      </c>
      <c r="N93" s="260" t="s">
        <v>40</v>
      </c>
      <c r="O93" s="84"/>
      <c r="P93" s="235">
        <f>O93*H93</f>
        <v>0</v>
      </c>
      <c r="Q93" s="235">
        <v>0</v>
      </c>
      <c r="R93" s="235">
        <f>Q93*H93</f>
        <v>0</v>
      </c>
      <c r="S93" s="235">
        <v>0</v>
      </c>
      <c r="T93" s="23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37" t="s">
        <v>379</v>
      </c>
      <c r="AT93" s="237" t="s">
        <v>166</v>
      </c>
      <c r="AU93" s="237" t="s">
        <v>76</v>
      </c>
      <c r="AY93" s="17" t="s">
        <v>150</v>
      </c>
      <c r="BE93" s="238">
        <f>IF(N93="základní",J93,0)</f>
        <v>0</v>
      </c>
      <c r="BF93" s="238">
        <f>IF(N93="snížená",J93,0)</f>
        <v>0</v>
      </c>
      <c r="BG93" s="238">
        <f>IF(N93="zákl. přenesená",J93,0)</f>
        <v>0</v>
      </c>
      <c r="BH93" s="238">
        <f>IF(N93="sníž. přenesená",J93,0)</f>
        <v>0</v>
      </c>
      <c r="BI93" s="238">
        <f>IF(N93="nulová",J93,0)</f>
        <v>0</v>
      </c>
      <c r="BJ93" s="17" t="s">
        <v>76</v>
      </c>
      <c r="BK93" s="238">
        <f>ROUND(I93*H93,2)</f>
        <v>0</v>
      </c>
      <c r="BL93" s="17" t="s">
        <v>379</v>
      </c>
      <c r="BM93" s="237" t="s">
        <v>508</v>
      </c>
    </row>
    <row r="94" s="2" customFormat="1" ht="21.75" customHeight="1">
      <c r="A94" s="38"/>
      <c r="B94" s="39"/>
      <c r="C94" s="226" t="s">
        <v>185</v>
      </c>
      <c r="D94" s="226" t="s">
        <v>152</v>
      </c>
      <c r="E94" s="227" t="s">
        <v>399</v>
      </c>
      <c r="F94" s="228" t="s">
        <v>400</v>
      </c>
      <c r="G94" s="229" t="s">
        <v>208</v>
      </c>
      <c r="H94" s="230">
        <v>6</v>
      </c>
      <c r="I94" s="231"/>
      <c r="J94" s="232">
        <f>ROUND(I94*H94,2)</f>
        <v>0</v>
      </c>
      <c r="K94" s="228" t="s">
        <v>371</v>
      </c>
      <c r="L94" s="44"/>
      <c r="M94" s="233" t="s">
        <v>19</v>
      </c>
      <c r="N94" s="234" t="s">
        <v>40</v>
      </c>
      <c r="O94" s="84"/>
      <c r="P94" s="235">
        <f>O94*H94</f>
        <v>0</v>
      </c>
      <c r="Q94" s="235">
        <v>0</v>
      </c>
      <c r="R94" s="235">
        <f>Q94*H94</f>
        <v>0</v>
      </c>
      <c r="S94" s="235">
        <v>0</v>
      </c>
      <c r="T94" s="23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37" t="s">
        <v>384</v>
      </c>
      <c r="AT94" s="237" t="s">
        <v>152</v>
      </c>
      <c r="AU94" s="237" t="s">
        <v>76</v>
      </c>
      <c r="AY94" s="17" t="s">
        <v>150</v>
      </c>
      <c r="BE94" s="238">
        <f>IF(N94="základní",J94,0)</f>
        <v>0</v>
      </c>
      <c r="BF94" s="238">
        <f>IF(N94="snížená",J94,0)</f>
        <v>0</v>
      </c>
      <c r="BG94" s="238">
        <f>IF(N94="zákl. přenesená",J94,0)</f>
        <v>0</v>
      </c>
      <c r="BH94" s="238">
        <f>IF(N94="sníž. přenesená",J94,0)</f>
        <v>0</v>
      </c>
      <c r="BI94" s="238">
        <f>IF(N94="nulová",J94,0)</f>
        <v>0</v>
      </c>
      <c r="BJ94" s="17" t="s">
        <v>76</v>
      </c>
      <c r="BK94" s="238">
        <f>ROUND(I94*H94,2)</f>
        <v>0</v>
      </c>
      <c r="BL94" s="17" t="s">
        <v>384</v>
      </c>
      <c r="BM94" s="237" t="s">
        <v>509</v>
      </c>
    </row>
    <row r="95" s="2" customFormat="1" ht="21.75" customHeight="1">
      <c r="A95" s="38"/>
      <c r="B95" s="39"/>
      <c r="C95" s="251" t="s">
        <v>190</v>
      </c>
      <c r="D95" s="251" t="s">
        <v>166</v>
      </c>
      <c r="E95" s="252" t="s">
        <v>405</v>
      </c>
      <c r="F95" s="253" t="s">
        <v>406</v>
      </c>
      <c r="G95" s="254" t="s">
        <v>188</v>
      </c>
      <c r="H95" s="255">
        <v>20</v>
      </c>
      <c r="I95" s="256"/>
      <c r="J95" s="257">
        <f>ROUND(I95*H95,2)</f>
        <v>0</v>
      </c>
      <c r="K95" s="253" t="s">
        <v>371</v>
      </c>
      <c r="L95" s="258"/>
      <c r="M95" s="259" t="s">
        <v>19</v>
      </c>
      <c r="N95" s="260" t="s">
        <v>40</v>
      </c>
      <c r="O95" s="84"/>
      <c r="P95" s="235">
        <f>O95*H95</f>
        <v>0</v>
      </c>
      <c r="Q95" s="235">
        <v>0</v>
      </c>
      <c r="R95" s="235">
        <f>Q95*H95</f>
        <v>0</v>
      </c>
      <c r="S95" s="235">
        <v>0</v>
      </c>
      <c r="T95" s="23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37" t="s">
        <v>379</v>
      </c>
      <c r="AT95" s="237" t="s">
        <v>166</v>
      </c>
      <c r="AU95" s="237" t="s">
        <v>76</v>
      </c>
      <c r="AY95" s="17" t="s">
        <v>150</v>
      </c>
      <c r="BE95" s="238">
        <f>IF(N95="základní",J95,0)</f>
        <v>0</v>
      </c>
      <c r="BF95" s="238">
        <f>IF(N95="snížená",J95,0)</f>
        <v>0</v>
      </c>
      <c r="BG95" s="238">
        <f>IF(N95="zákl. přenesená",J95,0)</f>
        <v>0</v>
      </c>
      <c r="BH95" s="238">
        <f>IF(N95="sníž. přenesená",J95,0)</f>
        <v>0</v>
      </c>
      <c r="BI95" s="238">
        <f>IF(N95="nulová",J95,0)</f>
        <v>0</v>
      </c>
      <c r="BJ95" s="17" t="s">
        <v>76</v>
      </c>
      <c r="BK95" s="238">
        <f>ROUND(I95*H95,2)</f>
        <v>0</v>
      </c>
      <c r="BL95" s="17" t="s">
        <v>379</v>
      </c>
      <c r="BM95" s="237" t="s">
        <v>510</v>
      </c>
    </row>
    <row r="96" s="2" customFormat="1">
      <c r="A96" s="38"/>
      <c r="B96" s="39"/>
      <c r="C96" s="40"/>
      <c r="D96" s="241" t="s">
        <v>194</v>
      </c>
      <c r="E96" s="40"/>
      <c r="F96" s="261" t="s">
        <v>408</v>
      </c>
      <c r="G96" s="40"/>
      <c r="H96" s="40"/>
      <c r="I96" s="146"/>
      <c r="J96" s="40"/>
      <c r="K96" s="40"/>
      <c r="L96" s="44"/>
      <c r="M96" s="285"/>
      <c r="N96" s="286"/>
      <c r="O96" s="277"/>
      <c r="P96" s="277"/>
      <c r="Q96" s="277"/>
      <c r="R96" s="277"/>
      <c r="S96" s="277"/>
      <c r="T96" s="287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194</v>
      </c>
      <c r="AU96" s="17" t="s">
        <v>76</v>
      </c>
    </row>
    <row r="97" s="2" customFormat="1" ht="6.96" customHeight="1">
      <c r="A97" s="38"/>
      <c r="B97" s="59"/>
      <c r="C97" s="60"/>
      <c r="D97" s="60"/>
      <c r="E97" s="60"/>
      <c r="F97" s="60"/>
      <c r="G97" s="60"/>
      <c r="H97" s="60"/>
      <c r="I97" s="175"/>
      <c r="J97" s="60"/>
      <c r="K97" s="60"/>
      <c r="L97" s="44"/>
      <c r="M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</sheetData>
  <sheetProtection sheet="1" autoFilter="0" formatColumns="0" formatRows="0" objects="1" scenarios="1" spinCount="100000" saltValue="stAHXrDdPEz6FHxemU3KJK6GNqc513p/N8UssNWAwf/6i8sDYdcjkAgNylL3NTaKc2Z1y2QN5Wf7AbC81EjNpw==" hashValue="eonGu8ratxFkGHfmYJDAng+Mcwxfaj5t+uL28oH9UwICnjh86b7e7ipRHrcCTkRw5ncAQHYg+7OGZGHCHqNQXg==" algorithmName="SHA-512" password="CC35"/>
  <autoFilter ref="C85:K9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78</v>
      </c>
    </row>
    <row r="4" s="1" customFormat="1" ht="24.96" customHeight="1">
      <c r="B4" s="20"/>
      <c r="D4" s="142" t="s">
        <v>111</v>
      </c>
      <c r="I4" s="138"/>
      <c r="L4" s="20"/>
      <c r="M4" s="143" t="s">
        <v>10</v>
      </c>
      <c r="AT4" s="17" t="s">
        <v>4</v>
      </c>
    </row>
    <row r="5" s="1" customFormat="1" ht="6.96" customHeight="1">
      <c r="B5" s="20"/>
      <c r="I5" s="138"/>
      <c r="L5" s="20"/>
    </row>
    <row r="6" s="1" customFormat="1" ht="12" customHeight="1">
      <c r="B6" s="20"/>
      <c r="D6" s="144" t="s">
        <v>16</v>
      </c>
      <c r="I6" s="138"/>
      <c r="L6" s="20"/>
    </row>
    <row r="7" s="1" customFormat="1" ht="16.5" customHeight="1">
      <c r="B7" s="20"/>
      <c r="E7" s="145" t="str">
        <f>'Rekapitulace zakázky'!K6</f>
        <v>Oprava příjezdového podchodu Brno hl.n.</v>
      </c>
      <c r="F7" s="144"/>
      <c r="G7" s="144"/>
      <c r="H7" s="144"/>
      <c r="I7" s="138"/>
      <c r="L7" s="20"/>
    </row>
    <row r="8" s="1" customFormat="1" ht="12" customHeight="1">
      <c r="B8" s="20"/>
      <c r="D8" s="144" t="s">
        <v>112</v>
      </c>
      <c r="I8" s="138"/>
      <c r="L8" s="20"/>
    </row>
    <row r="9" s="2" customFormat="1" ht="16.5" customHeight="1">
      <c r="A9" s="38"/>
      <c r="B9" s="44"/>
      <c r="C9" s="38"/>
      <c r="D9" s="38"/>
      <c r="E9" s="145" t="s">
        <v>511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114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8" t="s">
        <v>511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19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21</v>
      </c>
      <c r="E14" s="38"/>
      <c r="F14" s="133" t="s">
        <v>22</v>
      </c>
      <c r="G14" s="38"/>
      <c r="H14" s="38"/>
      <c r="I14" s="149" t="s">
        <v>23</v>
      </c>
      <c r="J14" s="150" t="str">
        <f>'Rekapitulace zakázky'!AN8</f>
        <v>3. 2. 2020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9" t="s">
        <v>26</v>
      </c>
      <c r="J16" s="133" t="str">
        <f>IF('Rekapitulace zakázky'!AN10="","",'Rekapitulace zakázky'!AN10)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zakázky'!E11="","",'Rekapitulace zakázky'!E11)</f>
        <v xml:space="preserve"> </v>
      </c>
      <c r="F17" s="38"/>
      <c r="G17" s="38"/>
      <c r="H17" s="38"/>
      <c r="I17" s="149" t="s">
        <v>27</v>
      </c>
      <c r="J17" s="133" t="str">
        <f>IF('Rekapitulace zakázky'!AN11="","",'Rekapitulace zakázky'!AN11)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28</v>
      </c>
      <c r="E19" s="38"/>
      <c r="F19" s="38"/>
      <c r="G19" s="38"/>
      <c r="H19" s="38"/>
      <c r="I19" s="149" t="s">
        <v>26</v>
      </c>
      <c r="J19" s="33" t="str">
        <f>'Rekapitulace zakázky'!AN13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33"/>
      <c r="G20" s="133"/>
      <c r="H20" s="133"/>
      <c r="I20" s="149" t="s">
        <v>27</v>
      </c>
      <c r="J20" s="33" t="str">
        <f>'Rekapitulace zakázky'!AN14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30</v>
      </c>
      <c r="E22" s="38"/>
      <c r="F22" s="38"/>
      <c r="G22" s="38"/>
      <c r="H22" s="38"/>
      <c r="I22" s="149" t="s">
        <v>26</v>
      </c>
      <c r="J22" s="133" t="str">
        <f>IF('Rekapitulace zakázky'!AN16="","",'Rekapitulace zakázky'!AN16)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9" t="s">
        <v>27</v>
      </c>
      <c r="J23" s="133" t="str">
        <f>IF('Rekapitulace zakázky'!AN17="","",'Rekapitulace zakázky'!AN17)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32</v>
      </c>
      <c r="E25" s="38"/>
      <c r="F25" s="38"/>
      <c r="G25" s="38"/>
      <c r="H25" s="38"/>
      <c r="I25" s="149" t="s">
        <v>26</v>
      </c>
      <c r="J25" s="133" t="str">
        <f>IF('Rekapitulace zakázky'!AN19="","",'Rekapitulace zakázky'!AN19)</f>
        <v/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zakázky'!E20="","",'Rekapitulace zakázky'!E20)</f>
        <v xml:space="preserve"> </v>
      </c>
      <c r="F26" s="38"/>
      <c r="G26" s="38"/>
      <c r="H26" s="38"/>
      <c r="I26" s="149" t="s">
        <v>27</v>
      </c>
      <c r="J26" s="133" t="str">
        <f>IF('Rekapitulace zakázky'!AN20="","",'Rekapitulace zakázky'!AN20)</f>
        <v/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33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35</v>
      </c>
      <c r="E32" s="38"/>
      <c r="F32" s="38"/>
      <c r="G32" s="38"/>
      <c r="H32" s="38"/>
      <c r="I32" s="146"/>
      <c r="J32" s="159">
        <f>ROUND(J91,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37</v>
      </c>
      <c r="G34" s="38"/>
      <c r="H34" s="38"/>
      <c r="I34" s="161" t="s">
        <v>36</v>
      </c>
      <c r="J34" s="160" t="s">
        <v>38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39</v>
      </c>
      <c r="E35" s="144" t="s">
        <v>40</v>
      </c>
      <c r="F35" s="163">
        <f>ROUND((SUM(BE91:BE105)),  2)</f>
        <v>0</v>
      </c>
      <c r="G35" s="38"/>
      <c r="H35" s="38"/>
      <c r="I35" s="164">
        <v>0.20999999999999999</v>
      </c>
      <c r="J35" s="163">
        <f>ROUND(((SUM(BE91:BE105))*I35),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4" t="s">
        <v>41</v>
      </c>
      <c r="F36" s="163">
        <f>ROUND((SUM(BF91:BF105)),  2)</f>
        <v>0</v>
      </c>
      <c r="G36" s="38"/>
      <c r="H36" s="38"/>
      <c r="I36" s="164">
        <v>0.14999999999999999</v>
      </c>
      <c r="J36" s="163">
        <f>ROUND(((SUM(BF91:BF105))*I36),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42</v>
      </c>
      <c r="F37" s="163">
        <f>ROUND((SUM(BG91:BG105)),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43</v>
      </c>
      <c r="F38" s="163">
        <f>ROUND((SUM(BH91:BH105)),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44</v>
      </c>
      <c r="F39" s="163">
        <f>ROUND((SUM(BI91:BI105)),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116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9" t="str">
        <f>E7</f>
        <v>Oprava příjezdového podchodu Brno hl.n.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112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9" t="s">
        <v>511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114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VRN SŽ - VRN SŽ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149" t="s">
        <v>23</v>
      </c>
      <c r="J56" s="72" t="str">
        <f>IF(J14="","",J14)</f>
        <v>3. 2. 2020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149" t="s">
        <v>30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149" t="s">
        <v>32</v>
      </c>
      <c r="J59" s="36" t="str">
        <f>E26</f>
        <v xml:space="preserve"> 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117</v>
      </c>
      <c r="D61" s="181"/>
      <c r="E61" s="181"/>
      <c r="F61" s="181"/>
      <c r="G61" s="181"/>
      <c r="H61" s="181"/>
      <c r="I61" s="182"/>
      <c r="J61" s="183" t="s">
        <v>118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67</v>
      </c>
      <c r="D63" s="40"/>
      <c r="E63" s="40"/>
      <c r="F63" s="40"/>
      <c r="G63" s="40"/>
      <c r="H63" s="40"/>
      <c r="I63" s="146"/>
      <c r="J63" s="102">
        <f>J91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119</v>
      </c>
    </row>
    <row r="64" s="9" customFormat="1" ht="24.96" customHeight="1">
      <c r="A64" s="9"/>
      <c r="B64" s="185"/>
      <c r="C64" s="186"/>
      <c r="D64" s="187" t="s">
        <v>512</v>
      </c>
      <c r="E64" s="188"/>
      <c r="F64" s="188"/>
      <c r="G64" s="188"/>
      <c r="H64" s="188"/>
      <c r="I64" s="189"/>
      <c r="J64" s="190">
        <f>J92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2"/>
      <c r="C65" s="125"/>
      <c r="D65" s="193" t="s">
        <v>513</v>
      </c>
      <c r="E65" s="194"/>
      <c r="F65" s="194"/>
      <c r="G65" s="194"/>
      <c r="H65" s="194"/>
      <c r="I65" s="195"/>
      <c r="J65" s="196">
        <f>J93</f>
        <v>0</v>
      </c>
      <c r="K65" s="125"/>
      <c r="L65" s="19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2"/>
      <c r="C66" s="125"/>
      <c r="D66" s="193" t="s">
        <v>514</v>
      </c>
      <c r="E66" s="194"/>
      <c r="F66" s="194"/>
      <c r="G66" s="194"/>
      <c r="H66" s="194"/>
      <c r="I66" s="195"/>
      <c r="J66" s="196">
        <f>J96</f>
        <v>0</v>
      </c>
      <c r="K66" s="125"/>
      <c r="L66" s="19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2"/>
      <c r="C67" s="125"/>
      <c r="D67" s="193" t="s">
        <v>515</v>
      </c>
      <c r="E67" s="194"/>
      <c r="F67" s="194"/>
      <c r="G67" s="194"/>
      <c r="H67" s="194"/>
      <c r="I67" s="195"/>
      <c r="J67" s="196">
        <f>J100</f>
        <v>0</v>
      </c>
      <c r="K67" s="125"/>
      <c r="L67" s="19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2"/>
      <c r="C68" s="125"/>
      <c r="D68" s="193" t="s">
        <v>516</v>
      </c>
      <c r="E68" s="194"/>
      <c r="F68" s="194"/>
      <c r="G68" s="194"/>
      <c r="H68" s="194"/>
      <c r="I68" s="195"/>
      <c r="J68" s="196">
        <f>J102</f>
        <v>0</v>
      </c>
      <c r="K68" s="125"/>
      <c r="L68" s="19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2"/>
      <c r="C69" s="125"/>
      <c r="D69" s="193" t="s">
        <v>517</v>
      </c>
      <c r="E69" s="194"/>
      <c r="F69" s="194"/>
      <c r="G69" s="194"/>
      <c r="H69" s="194"/>
      <c r="I69" s="195"/>
      <c r="J69" s="196">
        <f>J104</f>
        <v>0</v>
      </c>
      <c r="K69" s="125"/>
      <c r="L69" s="19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146"/>
      <c r="J70" s="40"/>
      <c r="K70" s="40"/>
      <c r="L70" s="14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175"/>
      <c r="J71" s="60"/>
      <c r="K71" s="60"/>
      <c r="L71" s="14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178"/>
      <c r="J75" s="62"/>
      <c r="K75" s="62"/>
      <c r="L75" s="14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135</v>
      </c>
      <c r="D76" s="40"/>
      <c r="E76" s="40"/>
      <c r="F76" s="40"/>
      <c r="G76" s="40"/>
      <c r="H76" s="40"/>
      <c r="I76" s="146"/>
      <c r="J76" s="40"/>
      <c r="K76" s="40"/>
      <c r="L76" s="14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79" t="str">
        <f>E7</f>
        <v>Oprava příjezdového podchodu Brno hl.n.</v>
      </c>
      <c r="F79" s="32"/>
      <c r="G79" s="32"/>
      <c r="H79" s="32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112</v>
      </c>
      <c r="D80" s="22"/>
      <c r="E80" s="22"/>
      <c r="F80" s="22"/>
      <c r="G80" s="22"/>
      <c r="H80" s="22"/>
      <c r="I80" s="138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79" t="s">
        <v>511</v>
      </c>
      <c r="F81" s="40"/>
      <c r="G81" s="40"/>
      <c r="H81" s="40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114</v>
      </c>
      <c r="D82" s="40"/>
      <c r="E82" s="40"/>
      <c r="F82" s="40"/>
      <c r="G82" s="40"/>
      <c r="H82" s="40"/>
      <c r="I82" s="146"/>
      <c r="J82" s="40"/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E11</f>
        <v>VRN SŽ - VRN SŽ</v>
      </c>
      <c r="F83" s="40"/>
      <c r="G83" s="40"/>
      <c r="H83" s="40"/>
      <c r="I83" s="146"/>
      <c r="J83" s="40"/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146"/>
      <c r="J84" s="40"/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F14</f>
        <v xml:space="preserve"> </v>
      </c>
      <c r="G85" s="40"/>
      <c r="H85" s="40"/>
      <c r="I85" s="149" t="s">
        <v>23</v>
      </c>
      <c r="J85" s="72" t="str">
        <f>IF(J14="","",J14)</f>
        <v>3. 2. 2020</v>
      </c>
      <c r="K85" s="40"/>
      <c r="L85" s="14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146"/>
      <c r="J86" s="40"/>
      <c r="K86" s="40"/>
      <c r="L86" s="14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 t="str">
        <f>E17</f>
        <v xml:space="preserve"> </v>
      </c>
      <c r="G87" s="40"/>
      <c r="H87" s="40"/>
      <c r="I87" s="149" t="s">
        <v>30</v>
      </c>
      <c r="J87" s="36" t="str">
        <f>E23</f>
        <v xml:space="preserve"> </v>
      </c>
      <c r="K87" s="40"/>
      <c r="L87" s="147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28</v>
      </c>
      <c r="D88" s="40"/>
      <c r="E88" s="40"/>
      <c r="F88" s="27" t="str">
        <f>IF(E20="","",E20)</f>
        <v>Vyplň údaj</v>
      </c>
      <c r="G88" s="40"/>
      <c r="H88" s="40"/>
      <c r="I88" s="149" t="s">
        <v>32</v>
      </c>
      <c r="J88" s="36" t="str">
        <f>E26</f>
        <v xml:space="preserve"> </v>
      </c>
      <c r="K88" s="40"/>
      <c r="L88" s="147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146"/>
      <c r="J89" s="40"/>
      <c r="K89" s="40"/>
      <c r="L89" s="147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98"/>
      <c r="B90" s="199"/>
      <c r="C90" s="200" t="s">
        <v>136</v>
      </c>
      <c r="D90" s="201" t="s">
        <v>54</v>
      </c>
      <c r="E90" s="201" t="s">
        <v>50</v>
      </c>
      <c r="F90" s="201" t="s">
        <v>51</v>
      </c>
      <c r="G90" s="201" t="s">
        <v>137</v>
      </c>
      <c r="H90" s="201" t="s">
        <v>138</v>
      </c>
      <c r="I90" s="202" t="s">
        <v>139</v>
      </c>
      <c r="J90" s="201" t="s">
        <v>118</v>
      </c>
      <c r="K90" s="203" t="s">
        <v>140</v>
      </c>
      <c r="L90" s="204"/>
      <c r="M90" s="92" t="s">
        <v>19</v>
      </c>
      <c r="N90" s="93" t="s">
        <v>39</v>
      </c>
      <c r="O90" s="93" t="s">
        <v>141</v>
      </c>
      <c r="P90" s="93" t="s">
        <v>142</v>
      </c>
      <c r="Q90" s="93" t="s">
        <v>143</v>
      </c>
      <c r="R90" s="93" t="s">
        <v>144</v>
      </c>
      <c r="S90" s="93" t="s">
        <v>145</v>
      </c>
      <c r="T90" s="94" t="s">
        <v>146</v>
      </c>
      <c r="U90" s="198"/>
      <c r="V90" s="198"/>
      <c r="W90" s="198"/>
      <c r="X90" s="198"/>
      <c r="Y90" s="198"/>
      <c r="Z90" s="198"/>
      <c r="AA90" s="198"/>
      <c r="AB90" s="198"/>
      <c r="AC90" s="198"/>
      <c r="AD90" s="198"/>
      <c r="AE90" s="198"/>
    </row>
    <row r="91" s="2" customFormat="1" ht="22.8" customHeight="1">
      <c r="A91" s="38"/>
      <c r="B91" s="39"/>
      <c r="C91" s="99" t="s">
        <v>147</v>
      </c>
      <c r="D91" s="40"/>
      <c r="E91" s="40"/>
      <c r="F91" s="40"/>
      <c r="G91" s="40"/>
      <c r="H91" s="40"/>
      <c r="I91" s="146"/>
      <c r="J91" s="205">
        <f>BK91</f>
        <v>0</v>
      </c>
      <c r="K91" s="40"/>
      <c r="L91" s="44"/>
      <c r="M91" s="95"/>
      <c r="N91" s="206"/>
      <c r="O91" s="96"/>
      <c r="P91" s="207">
        <f>P92</f>
        <v>0</v>
      </c>
      <c r="Q91" s="96"/>
      <c r="R91" s="207">
        <f>R92</f>
        <v>0</v>
      </c>
      <c r="S91" s="96"/>
      <c r="T91" s="208">
        <f>T92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68</v>
      </c>
      <c r="AU91" s="17" t="s">
        <v>119</v>
      </c>
      <c r="BK91" s="209">
        <f>BK92</f>
        <v>0</v>
      </c>
    </row>
    <row r="92" s="12" customFormat="1" ht="25.92" customHeight="1">
      <c r="A92" s="12"/>
      <c r="B92" s="210"/>
      <c r="C92" s="211"/>
      <c r="D92" s="212" t="s">
        <v>68</v>
      </c>
      <c r="E92" s="213" t="s">
        <v>518</v>
      </c>
      <c r="F92" s="213" t="s">
        <v>519</v>
      </c>
      <c r="G92" s="211"/>
      <c r="H92" s="211"/>
      <c r="I92" s="214"/>
      <c r="J92" s="215">
        <f>BK92</f>
        <v>0</v>
      </c>
      <c r="K92" s="211"/>
      <c r="L92" s="216"/>
      <c r="M92" s="217"/>
      <c r="N92" s="218"/>
      <c r="O92" s="218"/>
      <c r="P92" s="219">
        <f>P93+P96+P100+P102+P104</f>
        <v>0</v>
      </c>
      <c r="Q92" s="218"/>
      <c r="R92" s="219">
        <f>R93+R96+R100+R102+R104</f>
        <v>0</v>
      </c>
      <c r="S92" s="218"/>
      <c r="T92" s="220">
        <f>T93+T96+T100+T102+T104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21" t="s">
        <v>180</v>
      </c>
      <c r="AT92" s="222" t="s">
        <v>68</v>
      </c>
      <c r="AU92" s="222" t="s">
        <v>69</v>
      </c>
      <c r="AY92" s="221" t="s">
        <v>150</v>
      </c>
      <c r="BK92" s="223">
        <f>BK93+BK96+BK100+BK102+BK104</f>
        <v>0</v>
      </c>
    </row>
    <row r="93" s="12" customFormat="1" ht="22.8" customHeight="1">
      <c r="A93" s="12"/>
      <c r="B93" s="210"/>
      <c r="C93" s="211"/>
      <c r="D93" s="212" t="s">
        <v>68</v>
      </c>
      <c r="E93" s="224" t="s">
        <v>520</v>
      </c>
      <c r="F93" s="224" t="s">
        <v>521</v>
      </c>
      <c r="G93" s="211"/>
      <c r="H93" s="211"/>
      <c r="I93" s="214"/>
      <c r="J93" s="225">
        <f>BK93</f>
        <v>0</v>
      </c>
      <c r="K93" s="211"/>
      <c r="L93" s="216"/>
      <c r="M93" s="217"/>
      <c r="N93" s="218"/>
      <c r="O93" s="218"/>
      <c r="P93" s="219">
        <f>SUM(P94:P95)</f>
        <v>0</v>
      </c>
      <c r="Q93" s="218"/>
      <c r="R93" s="219">
        <f>SUM(R94:R95)</f>
        <v>0</v>
      </c>
      <c r="S93" s="218"/>
      <c r="T93" s="220">
        <f>SUM(T94:T95)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21" t="s">
        <v>180</v>
      </c>
      <c r="AT93" s="222" t="s">
        <v>68</v>
      </c>
      <c r="AU93" s="222" t="s">
        <v>76</v>
      </c>
      <c r="AY93" s="221" t="s">
        <v>150</v>
      </c>
      <c r="BK93" s="223">
        <f>SUM(BK94:BK95)</f>
        <v>0</v>
      </c>
    </row>
    <row r="94" s="2" customFormat="1" ht="16.5" customHeight="1">
      <c r="A94" s="38"/>
      <c r="B94" s="39"/>
      <c r="C94" s="226" t="s">
        <v>76</v>
      </c>
      <c r="D94" s="226" t="s">
        <v>152</v>
      </c>
      <c r="E94" s="227" t="s">
        <v>522</v>
      </c>
      <c r="F94" s="228" t="s">
        <v>523</v>
      </c>
      <c r="G94" s="229" t="s">
        <v>524</v>
      </c>
      <c r="H94" s="230">
        <v>1</v>
      </c>
      <c r="I94" s="231"/>
      <c r="J94" s="232">
        <f>ROUND(I94*H94,2)</f>
        <v>0</v>
      </c>
      <c r="K94" s="228" t="s">
        <v>156</v>
      </c>
      <c r="L94" s="44"/>
      <c r="M94" s="233" t="s">
        <v>19</v>
      </c>
      <c r="N94" s="234" t="s">
        <v>40</v>
      </c>
      <c r="O94" s="84"/>
      <c r="P94" s="235">
        <f>O94*H94</f>
        <v>0</v>
      </c>
      <c r="Q94" s="235">
        <v>0</v>
      </c>
      <c r="R94" s="235">
        <f>Q94*H94</f>
        <v>0</v>
      </c>
      <c r="S94" s="235">
        <v>0</v>
      </c>
      <c r="T94" s="23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37" t="s">
        <v>525</v>
      </c>
      <c r="AT94" s="237" t="s">
        <v>152</v>
      </c>
      <c r="AU94" s="237" t="s">
        <v>78</v>
      </c>
      <c r="AY94" s="17" t="s">
        <v>150</v>
      </c>
      <c r="BE94" s="238">
        <f>IF(N94="základní",J94,0)</f>
        <v>0</v>
      </c>
      <c r="BF94" s="238">
        <f>IF(N94="snížená",J94,0)</f>
        <v>0</v>
      </c>
      <c r="BG94" s="238">
        <f>IF(N94="zákl. přenesená",J94,0)</f>
        <v>0</v>
      </c>
      <c r="BH94" s="238">
        <f>IF(N94="sníž. přenesená",J94,0)</f>
        <v>0</v>
      </c>
      <c r="BI94" s="238">
        <f>IF(N94="nulová",J94,0)</f>
        <v>0</v>
      </c>
      <c r="BJ94" s="17" t="s">
        <v>76</v>
      </c>
      <c r="BK94" s="238">
        <f>ROUND(I94*H94,2)</f>
        <v>0</v>
      </c>
      <c r="BL94" s="17" t="s">
        <v>525</v>
      </c>
      <c r="BM94" s="237" t="s">
        <v>526</v>
      </c>
    </row>
    <row r="95" s="2" customFormat="1" ht="16.5" customHeight="1">
      <c r="A95" s="38"/>
      <c r="B95" s="39"/>
      <c r="C95" s="226" t="s">
        <v>78</v>
      </c>
      <c r="D95" s="226" t="s">
        <v>152</v>
      </c>
      <c r="E95" s="227" t="s">
        <v>527</v>
      </c>
      <c r="F95" s="228" t="s">
        <v>528</v>
      </c>
      <c r="G95" s="229" t="s">
        <v>524</v>
      </c>
      <c r="H95" s="230">
        <v>1</v>
      </c>
      <c r="I95" s="231"/>
      <c r="J95" s="232">
        <f>ROUND(I95*H95,2)</f>
        <v>0</v>
      </c>
      <c r="K95" s="228" t="s">
        <v>156</v>
      </c>
      <c r="L95" s="44"/>
      <c r="M95" s="233" t="s">
        <v>19</v>
      </c>
      <c r="N95" s="234" t="s">
        <v>40</v>
      </c>
      <c r="O95" s="84"/>
      <c r="P95" s="235">
        <f>O95*H95</f>
        <v>0</v>
      </c>
      <c r="Q95" s="235">
        <v>0</v>
      </c>
      <c r="R95" s="235">
        <f>Q95*H95</f>
        <v>0</v>
      </c>
      <c r="S95" s="235">
        <v>0</v>
      </c>
      <c r="T95" s="23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37" t="s">
        <v>525</v>
      </c>
      <c r="AT95" s="237" t="s">
        <v>152</v>
      </c>
      <c r="AU95" s="237" t="s">
        <v>78</v>
      </c>
      <c r="AY95" s="17" t="s">
        <v>150</v>
      </c>
      <c r="BE95" s="238">
        <f>IF(N95="základní",J95,0)</f>
        <v>0</v>
      </c>
      <c r="BF95" s="238">
        <f>IF(N95="snížená",J95,0)</f>
        <v>0</v>
      </c>
      <c r="BG95" s="238">
        <f>IF(N95="zákl. přenesená",J95,0)</f>
        <v>0</v>
      </c>
      <c r="BH95" s="238">
        <f>IF(N95="sníž. přenesená",J95,0)</f>
        <v>0</v>
      </c>
      <c r="BI95" s="238">
        <f>IF(N95="nulová",J95,0)</f>
        <v>0</v>
      </c>
      <c r="BJ95" s="17" t="s">
        <v>76</v>
      </c>
      <c r="BK95" s="238">
        <f>ROUND(I95*H95,2)</f>
        <v>0</v>
      </c>
      <c r="BL95" s="17" t="s">
        <v>525</v>
      </c>
      <c r="BM95" s="237" t="s">
        <v>529</v>
      </c>
    </row>
    <row r="96" s="12" customFormat="1" ht="22.8" customHeight="1">
      <c r="A96" s="12"/>
      <c r="B96" s="210"/>
      <c r="C96" s="211"/>
      <c r="D96" s="212" t="s">
        <v>68</v>
      </c>
      <c r="E96" s="224" t="s">
        <v>530</v>
      </c>
      <c r="F96" s="224" t="s">
        <v>531</v>
      </c>
      <c r="G96" s="211"/>
      <c r="H96" s="211"/>
      <c r="I96" s="214"/>
      <c r="J96" s="225">
        <f>BK96</f>
        <v>0</v>
      </c>
      <c r="K96" s="211"/>
      <c r="L96" s="216"/>
      <c r="M96" s="217"/>
      <c r="N96" s="218"/>
      <c r="O96" s="218"/>
      <c r="P96" s="219">
        <f>SUM(P97:P99)</f>
        <v>0</v>
      </c>
      <c r="Q96" s="218"/>
      <c r="R96" s="219">
        <f>SUM(R97:R99)</f>
        <v>0</v>
      </c>
      <c r="S96" s="218"/>
      <c r="T96" s="220">
        <f>SUM(T97:T99)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21" t="s">
        <v>180</v>
      </c>
      <c r="AT96" s="222" t="s">
        <v>68</v>
      </c>
      <c r="AU96" s="222" t="s">
        <v>76</v>
      </c>
      <c r="AY96" s="221" t="s">
        <v>150</v>
      </c>
      <c r="BK96" s="223">
        <f>SUM(BK97:BK99)</f>
        <v>0</v>
      </c>
    </row>
    <row r="97" s="2" customFormat="1" ht="16.5" customHeight="1">
      <c r="A97" s="38"/>
      <c r="B97" s="39"/>
      <c r="C97" s="226" t="s">
        <v>165</v>
      </c>
      <c r="D97" s="226" t="s">
        <v>152</v>
      </c>
      <c r="E97" s="227" t="s">
        <v>532</v>
      </c>
      <c r="F97" s="228" t="s">
        <v>531</v>
      </c>
      <c r="G97" s="229" t="s">
        <v>524</v>
      </c>
      <c r="H97" s="230">
        <v>1</v>
      </c>
      <c r="I97" s="231"/>
      <c r="J97" s="232">
        <f>ROUND(I97*H97,2)</f>
        <v>0</v>
      </c>
      <c r="K97" s="228" t="s">
        <v>156</v>
      </c>
      <c r="L97" s="44"/>
      <c r="M97" s="233" t="s">
        <v>19</v>
      </c>
      <c r="N97" s="234" t="s">
        <v>40</v>
      </c>
      <c r="O97" s="84"/>
      <c r="P97" s="235">
        <f>O97*H97</f>
        <v>0</v>
      </c>
      <c r="Q97" s="235">
        <v>0</v>
      </c>
      <c r="R97" s="235">
        <f>Q97*H97</f>
        <v>0</v>
      </c>
      <c r="S97" s="235">
        <v>0</v>
      </c>
      <c r="T97" s="23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37" t="s">
        <v>525</v>
      </c>
      <c r="AT97" s="237" t="s">
        <v>152</v>
      </c>
      <c r="AU97" s="237" t="s">
        <v>78</v>
      </c>
      <c r="AY97" s="17" t="s">
        <v>150</v>
      </c>
      <c r="BE97" s="238">
        <f>IF(N97="základní",J97,0)</f>
        <v>0</v>
      </c>
      <c r="BF97" s="238">
        <f>IF(N97="snížená",J97,0)</f>
        <v>0</v>
      </c>
      <c r="BG97" s="238">
        <f>IF(N97="zákl. přenesená",J97,0)</f>
        <v>0</v>
      </c>
      <c r="BH97" s="238">
        <f>IF(N97="sníž. přenesená",J97,0)</f>
        <v>0</v>
      </c>
      <c r="BI97" s="238">
        <f>IF(N97="nulová",J97,0)</f>
        <v>0</v>
      </c>
      <c r="BJ97" s="17" t="s">
        <v>76</v>
      </c>
      <c r="BK97" s="238">
        <f>ROUND(I97*H97,2)</f>
        <v>0</v>
      </c>
      <c r="BL97" s="17" t="s">
        <v>525</v>
      </c>
      <c r="BM97" s="237" t="s">
        <v>533</v>
      </c>
    </row>
    <row r="98" s="2" customFormat="1" ht="16.5" customHeight="1">
      <c r="A98" s="38"/>
      <c r="B98" s="39"/>
      <c r="C98" s="226" t="s">
        <v>157</v>
      </c>
      <c r="D98" s="226" t="s">
        <v>152</v>
      </c>
      <c r="E98" s="227" t="s">
        <v>534</v>
      </c>
      <c r="F98" s="228" t="s">
        <v>535</v>
      </c>
      <c r="G98" s="229" t="s">
        <v>524</v>
      </c>
      <c r="H98" s="230">
        <v>1</v>
      </c>
      <c r="I98" s="231"/>
      <c r="J98" s="232">
        <f>ROUND(I98*H98,2)</f>
        <v>0</v>
      </c>
      <c r="K98" s="228" t="s">
        <v>156</v>
      </c>
      <c r="L98" s="44"/>
      <c r="M98" s="233" t="s">
        <v>19</v>
      </c>
      <c r="N98" s="234" t="s">
        <v>40</v>
      </c>
      <c r="O98" s="84"/>
      <c r="P98" s="235">
        <f>O98*H98</f>
        <v>0</v>
      </c>
      <c r="Q98" s="235">
        <v>0</v>
      </c>
      <c r="R98" s="235">
        <f>Q98*H98</f>
        <v>0</v>
      </c>
      <c r="S98" s="235">
        <v>0</v>
      </c>
      <c r="T98" s="23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37" t="s">
        <v>525</v>
      </c>
      <c r="AT98" s="237" t="s">
        <v>152</v>
      </c>
      <c r="AU98" s="237" t="s">
        <v>78</v>
      </c>
      <c r="AY98" s="17" t="s">
        <v>150</v>
      </c>
      <c r="BE98" s="238">
        <f>IF(N98="základní",J98,0)</f>
        <v>0</v>
      </c>
      <c r="BF98" s="238">
        <f>IF(N98="snížená",J98,0)</f>
        <v>0</v>
      </c>
      <c r="BG98" s="238">
        <f>IF(N98="zákl. přenesená",J98,0)</f>
        <v>0</v>
      </c>
      <c r="BH98" s="238">
        <f>IF(N98="sníž. přenesená",J98,0)</f>
        <v>0</v>
      </c>
      <c r="BI98" s="238">
        <f>IF(N98="nulová",J98,0)</f>
        <v>0</v>
      </c>
      <c r="BJ98" s="17" t="s">
        <v>76</v>
      </c>
      <c r="BK98" s="238">
        <f>ROUND(I98*H98,2)</f>
        <v>0</v>
      </c>
      <c r="BL98" s="17" t="s">
        <v>525</v>
      </c>
      <c r="BM98" s="237" t="s">
        <v>536</v>
      </c>
    </row>
    <row r="99" s="2" customFormat="1" ht="16.5" customHeight="1">
      <c r="A99" s="38"/>
      <c r="B99" s="39"/>
      <c r="C99" s="226" t="s">
        <v>180</v>
      </c>
      <c r="D99" s="226" t="s">
        <v>152</v>
      </c>
      <c r="E99" s="227" t="s">
        <v>537</v>
      </c>
      <c r="F99" s="228" t="s">
        <v>538</v>
      </c>
      <c r="G99" s="229" t="s">
        <v>524</v>
      </c>
      <c r="H99" s="230">
        <v>1</v>
      </c>
      <c r="I99" s="231"/>
      <c r="J99" s="232">
        <f>ROUND(I99*H99,2)</f>
        <v>0</v>
      </c>
      <c r="K99" s="228" t="s">
        <v>156</v>
      </c>
      <c r="L99" s="44"/>
      <c r="M99" s="233" t="s">
        <v>19</v>
      </c>
      <c r="N99" s="234" t="s">
        <v>40</v>
      </c>
      <c r="O99" s="84"/>
      <c r="P99" s="235">
        <f>O99*H99</f>
        <v>0</v>
      </c>
      <c r="Q99" s="235">
        <v>0</v>
      </c>
      <c r="R99" s="235">
        <f>Q99*H99</f>
        <v>0</v>
      </c>
      <c r="S99" s="235">
        <v>0</v>
      </c>
      <c r="T99" s="23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37" t="s">
        <v>525</v>
      </c>
      <c r="AT99" s="237" t="s">
        <v>152</v>
      </c>
      <c r="AU99" s="237" t="s">
        <v>78</v>
      </c>
      <c r="AY99" s="17" t="s">
        <v>150</v>
      </c>
      <c r="BE99" s="238">
        <f>IF(N99="základní",J99,0)</f>
        <v>0</v>
      </c>
      <c r="BF99" s="238">
        <f>IF(N99="snížená",J99,0)</f>
        <v>0</v>
      </c>
      <c r="BG99" s="238">
        <f>IF(N99="zákl. přenesená",J99,0)</f>
        <v>0</v>
      </c>
      <c r="BH99" s="238">
        <f>IF(N99="sníž. přenesená",J99,0)</f>
        <v>0</v>
      </c>
      <c r="BI99" s="238">
        <f>IF(N99="nulová",J99,0)</f>
        <v>0</v>
      </c>
      <c r="BJ99" s="17" t="s">
        <v>76</v>
      </c>
      <c r="BK99" s="238">
        <f>ROUND(I99*H99,2)</f>
        <v>0</v>
      </c>
      <c r="BL99" s="17" t="s">
        <v>525</v>
      </c>
      <c r="BM99" s="237" t="s">
        <v>539</v>
      </c>
    </row>
    <row r="100" s="12" customFormat="1" ht="22.8" customHeight="1">
      <c r="A100" s="12"/>
      <c r="B100" s="210"/>
      <c r="C100" s="211"/>
      <c r="D100" s="212" t="s">
        <v>68</v>
      </c>
      <c r="E100" s="224" t="s">
        <v>540</v>
      </c>
      <c r="F100" s="224" t="s">
        <v>541</v>
      </c>
      <c r="G100" s="211"/>
      <c r="H100" s="211"/>
      <c r="I100" s="214"/>
      <c r="J100" s="225">
        <f>BK100</f>
        <v>0</v>
      </c>
      <c r="K100" s="211"/>
      <c r="L100" s="216"/>
      <c r="M100" s="217"/>
      <c r="N100" s="218"/>
      <c r="O100" s="218"/>
      <c r="P100" s="219">
        <f>P101</f>
        <v>0</v>
      </c>
      <c r="Q100" s="218"/>
      <c r="R100" s="219">
        <f>R101</f>
        <v>0</v>
      </c>
      <c r="S100" s="218"/>
      <c r="T100" s="220">
        <f>T101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21" t="s">
        <v>180</v>
      </c>
      <c r="AT100" s="222" t="s">
        <v>68</v>
      </c>
      <c r="AU100" s="222" t="s">
        <v>76</v>
      </c>
      <c r="AY100" s="221" t="s">
        <v>150</v>
      </c>
      <c r="BK100" s="223">
        <f>BK101</f>
        <v>0</v>
      </c>
    </row>
    <row r="101" s="2" customFormat="1" ht="16.5" customHeight="1">
      <c r="A101" s="38"/>
      <c r="B101" s="39"/>
      <c r="C101" s="226" t="s">
        <v>185</v>
      </c>
      <c r="D101" s="226" t="s">
        <v>152</v>
      </c>
      <c r="E101" s="227" t="s">
        <v>542</v>
      </c>
      <c r="F101" s="228" t="s">
        <v>541</v>
      </c>
      <c r="G101" s="229" t="s">
        <v>524</v>
      </c>
      <c r="H101" s="230">
        <v>1</v>
      </c>
      <c r="I101" s="231"/>
      <c r="J101" s="232">
        <f>ROUND(I101*H101,2)</f>
        <v>0</v>
      </c>
      <c r="K101" s="228" t="s">
        <v>156</v>
      </c>
      <c r="L101" s="44"/>
      <c r="M101" s="233" t="s">
        <v>19</v>
      </c>
      <c r="N101" s="234" t="s">
        <v>40</v>
      </c>
      <c r="O101" s="84"/>
      <c r="P101" s="235">
        <f>O101*H101</f>
        <v>0</v>
      </c>
      <c r="Q101" s="235">
        <v>0</v>
      </c>
      <c r="R101" s="235">
        <f>Q101*H101</f>
        <v>0</v>
      </c>
      <c r="S101" s="235">
        <v>0</v>
      </c>
      <c r="T101" s="23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37" t="s">
        <v>525</v>
      </c>
      <c r="AT101" s="237" t="s">
        <v>152</v>
      </c>
      <c r="AU101" s="237" t="s">
        <v>78</v>
      </c>
      <c r="AY101" s="17" t="s">
        <v>150</v>
      </c>
      <c r="BE101" s="238">
        <f>IF(N101="základní",J101,0)</f>
        <v>0</v>
      </c>
      <c r="BF101" s="238">
        <f>IF(N101="snížená",J101,0)</f>
        <v>0</v>
      </c>
      <c r="BG101" s="238">
        <f>IF(N101="zákl. přenesená",J101,0)</f>
        <v>0</v>
      </c>
      <c r="BH101" s="238">
        <f>IF(N101="sníž. přenesená",J101,0)</f>
        <v>0</v>
      </c>
      <c r="BI101" s="238">
        <f>IF(N101="nulová",J101,0)</f>
        <v>0</v>
      </c>
      <c r="BJ101" s="17" t="s">
        <v>76</v>
      </c>
      <c r="BK101" s="238">
        <f>ROUND(I101*H101,2)</f>
        <v>0</v>
      </c>
      <c r="BL101" s="17" t="s">
        <v>525</v>
      </c>
      <c r="BM101" s="237" t="s">
        <v>543</v>
      </c>
    </row>
    <row r="102" s="12" customFormat="1" ht="22.8" customHeight="1">
      <c r="A102" s="12"/>
      <c r="B102" s="210"/>
      <c r="C102" s="211"/>
      <c r="D102" s="212" t="s">
        <v>68</v>
      </c>
      <c r="E102" s="224" t="s">
        <v>544</v>
      </c>
      <c r="F102" s="224" t="s">
        <v>545</v>
      </c>
      <c r="G102" s="211"/>
      <c r="H102" s="211"/>
      <c r="I102" s="214"/>
      <c r="J102" s="225">
        <f>BK102</f>
        <v>0</v>
      </c>
      <c r="K102" s="211"/>
      <c r="L102" s="216"/>
      <c r="M102" s="217"/>
      <c r="N102" s="218"/>
      <c r="O102" s="218"/>
      <c r="P102" s="219">
        <f>P103</f>
        <v>0</v>
      </c>
      <c r="Q102" s="218"/>
      <c r="R102" s="219">
        <f>R103</f>
        <v>0</v>
      </c>
      <c r="S102" s="218"/>
      <c r="T102" s="220">
        <f>T103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21" t="s">
        <v>180</v>
      </c>
      <c r="AT102" s="222" t="s">
        <v>68</v>
      </c>
      <c r="AU102" s="222" t="s">
        <v>76</v>
      </c>
      <c r="AY102" s="221" t="s">
        <v>150</v>
      </c>
      <c r="BK102" s="223">
        <f>BK103</f>
        <v>0</v>
      </c>
    </row>
    <row r="103" s="2" customFormat="1" ht="16.5" customHeight="1">
      <c r="A103" s="38"/>
      <c r="B103" s="39"/>
      <c r="C103" s="226" t="s">
        <v>190</v>
      </c>
      <c r="D103" s="226" t="s">
        <v>152</v>
      </c>
      <c r="E103" s="227" t="s">
        <v>546</v>
      </c>
      <c r="F103" s="228" t="s">
        <v>547</v>
      </c>
      <c r="G103" s="229" t="s">
        <v>524</v>
      </c>
      <c r="H103" s="230">
        <v>1</v>
      </c>
      <c r="I103" s="231"/>
      <c r="J103" s="232">
        <f>ROUND(I103*H103,2)</f>
        <v>0</v>
      </c>
      <c r="K103" s="228" t="s">
        <v>156</v>
      </c>
      <c r="L103" s="44"/>
      <c r="M103" s="233" t="s">
        <v>19</v>
      </c>
      <c r="N103" s="234" t="s">
        <v>40</v>
      </c>
      <c r="O103" s="84"/>
      <c r="P103" s="235">
        <f>O103*H103</f>
        <v>0</v>
      </c>
      <c r="Q103" s="235">
        <v>0</v>
      </c>
      <c r="R103" s="235">
        <f>Q103*H103</f>
        <v>0</v>
      </c>
      <c r="S103" s="235">
        <v>0</v>
      </c>
      <c r="T103" s="23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37" t="s">
        <v>525</v>
      </c>
      <c r="AT103" s="237" t="s">
        <v>152</v>
      </c>
      <c r="AU103" s="237" t="s">
        <v>78</v>
      </c>
      <c r="AY103" s="17" t="s">
        <v>150</v>
      </c>
      <c r="BE103" s="238">
        <f>IF(N103="základní",J103,0)</f>
        <v>0</v>
      </c>
      <c r="BF103" s="238">
        <f>IF(N103="snížená",J103,0)</f>
        <v>0</v>
      </c>
      <c r="BG103" s="238">
        <f>IF(N103="zákl. přenesená",J103,0)</f>
        <v>0</v>
      </c>
      <c r="BH103" s="238">
        <f>IF(N103="sníž. přenesená",J103,0)</f>
        <v>0</v>
      </c>
      <c r="BI103" s="238">
        <f>IF(N103="nulová",J103,0)</f>
        <v>0</v>
      </c>
      <c r="BJ103" s="17" t="s">
        <v>76</v>
      </c>
      <c r="BK103" s="238">
        <f>ROUND(I103*H103,2)</f>
        <v>0</v>
      </c>
      <c r="BL103" s="17" t="s">
        <v>525</v>
      </c>
      <c r="BM103" s="237" t="s">
        <v>548</v>
      </c>
    </row>
    <row r="104" s="12" customFormat="1" ht="22.8" customHeight="1">
      <c r="A104" s="12"/>
      <c r="B104" s="210"/>
      <c r="C104" s="211"/>
      <c r="D104" s="212" t="s">
        <v>68</v>
      </c>
      <c r="E104" s="224" t="s">
        <v>549</v>
      </c>
      <c r="F104" s="224" t="s">
        <v>550</v>
      </c>
      <c r="G104" s="211"/>
      <c r="H104" s="211"/>
      <c r="I104" s="214"/>
      <c r="J104" s="225">
        <f>BK104</f>
        <v>0</v>
      </c>
      <c r="K104" s="211"/>
      <c r="L104" s="216"/>
      <c r="M104" s="217"/>
      <c r="N104" s="218"/>
      <c r="O104" s="218"/>
      <c r="P104" s="219">
        <f>P105</f>
        <v>0</v>
      </c>
      <c r="Q104" s="218"/>
      <c r="R104" s="219">
        <f>R105</f>
        <v>0</v>
      </c>
      <c r="S104" s="218"/>
      <c r="T104" s="220">
        <f>T105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21" t="s">
        <v>180</v>
      </c>
      <c r="AT104" s="222" t="s">
        <v>68</v>
      </c>
      <c r="AU104" s="222" t="s">
        <v>76</v>
      </c>
      <c r="AY104" s="221" t="s">
        <v>150</v>
      </c>
      <c r="BK104" s="223">
        <f>BK105</f>
        <v>0</v>
      </c>
    </row>
    <row r="105" s="2" customFormat="1" ht="16.5" customHeight="1">
      <c r="A105" s="38"/>
      <c r="B105" s="39"/>
      <c r="C105" s="226" t="s">
        <v>170</v>
      </c>
      <c r="D105" s="226" t="s">
        <v>152</v>
      </c>
      <c r="E105" s="227" t="s">
        <v>551</v>
      </c>
      <c r="F105" s="228" t="s">
        <v>552</v>
      </c>
      <c r="G105" s="229" t="s">
        <v>524</v>
      </c>
      <c r="H105" s="230">
        <v>1</v>
      </c>
      <c r="I105" s="231"/>
      <c r="J105" s="232">
        <f>ROUND(I105*H105,2)</f>
        <v>0</v>
      </c>
      <c r="K105" s="228" t="s">
        <v>156</v>
      </c>
      <c r="L105" s="44"/>
      <c r="M105" s="275" t="s">
        <v>19</v>
      </c>
      <c r="N105" s="276" t="s">
        <v>40</v>
      </c>
      <c r="O105" s="277"/>
      <c r="P105" s="278">
        <f>O105*H105</f>
        <v>0</v>
      </c>
      <c r="Q105" s="278">
        <v>0</v>
      </c>
      <c r="R105" s="278">
        <f>Q105*H105</f>
        <v>0</v>
      </c>
      <c r="S105" s="278">
        <v>0</v>
      </c>
      <c r="T105" s="279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37" t="s">
        <v>525</v>
      </c>
      <c r="AT105" s="237" t="s">
        <v>152</v>
      </c>
      <c r="AU105" s="237" t="s">
        <v>78</v>
      </c>
      <c r="AY105" s="17" t="s">
        <v>150</v>
      </c>
      <c r="BE105" s="238">
        <f>IF(N105="základní",J105,0)</f>
        <v>0</v>
      </c>
      <c r="BF105" s="238">
        <f>IF(N105="snížená",J105,0)</f>
        <v>0</v>
      </c>
      <c r="BG105" s="238">
        <f>IF(N105="zákl. přenesená",J105,0)</f>
        <v>0</v>
      </c>
      <c r="BH105" s="238">
        <f>IF(N105="sníž. přenesená",J105,0)</f>
        <v>0</v>
      </c>
      <c r="BI105" s="238">
        <f>IF(N105="nulová",J105,0)</f>
        <v>0</v>
      </c>
      <c r="BJ105" s="17" t="s">
        <v>76</v>
      </c>
      <c r="BK105" s="238">
        <f>ROUND(I105*H105,2)</f>
        <v>0</v>
      </c>
      <c r="BL105" s="17" t="s">
        <v>525</v>
      </c>
      <c r="BM105" s="237" t="s">
        <v>553</v>
      </c>
    </row>
    <row r="106" s="2" customFormat="1" ht="6.96" customHeight="1">
      <c r="A106" s="38"/>
      <c r="B106" s="59"/>
      <c r="C106" s="60"/>
      <c r="D106" s="60"/>
      <c r="E106" s="60"/>
      <c r="F106" s="60"/>
      <c r="G106" s="60"/>
      <c r="H106" s="60"/>
      <c r="I106" s="175"/>
      <c r="J106" s="60"/>
      <c r="K106" s="60"/>
      <c r="L106" s="44"/>
      <c r="M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</sheetData>
  <sheetProtection sheet="1" autoFilter="0" formatColumns="0" formatRows="0" objects="1" scenarios="1" spinCount="100000" saltValue="KKJ+zqNNYwl3aITm+yOFBbvMWNddKaUxcUUgp1ClZFILUl3VLl9nKY9DmTDKe4u2eWCn+kYFutlcDc0Df4n7CA==" hashValue="7isx10A/ZAu9M/MihSr+BCM6rWvfBvlrAa8b6t2wjfMcAO/SWbjqGAs9vWypaDkqxv+IQvKTc7ZJ6eLEtoiYqQ==" algorithmName="SHA-512" password="CC35"/>
  <autoFilter ref="C90:K1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Štěpán Jan, Ing.</dc:creator>
  <cp:lastModifiedBy>Štěpán Jan, Ing.</cp:lastModifiedBy>
  <dcterms:created xsi:type="dcterms:W3CDTF">2020-05-22T07:01:34Z</dcterms:created>
  <dcterms:modified xsi:type="dcterms:W3CDTF">2020-05-22T07:01:44Z</dcterms:modified>
</cp:coreProperties>
</file>